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D4BCF40E-D7F8-48E3-82DB-4581B615AD76}" xr6:coauthVersionLast="47" xr6:coauthVersionMax="47" xr10:uidLastSave="{00000000-0000-0000-0000-000000000000}"/>
  <bookViews>
    <workbookView xWindow="-23148" yWindow="-108" windowWidth="23256" windowHeight="12576" activeTab="2" xr2:uid="{00000000-000D-0000-FFFF-FFFF00000000}"/>
  </bookViews>
  <sheets>
    <sheet name="data_set" sheetId="1" r:id="rId1"/>
    <sheet name="var_list" sheetId="2" r:id="rId2"/>
    <sheet name="country_info" sheetId="3" r:id="rId3"/>
    <sheet name="legend" sheetId="4" r:id="rId4"/>
    <sheet name="Calculations" sheetId="5" r:id="rId5"/>
  </sheets>
  <definedNames>
    <definedName name="_xlnm._FilterDatabase" localSheetId="0" hidden="1">data_set!$A$1:$CX$1685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837" i="5" l="1"/>
  <c r="K539" i="5"/>
  <c r="Q539" i="5" s="1"/>
  <c r="I539" i="5"/>
  <c r="J539" i="5" s="1"/>
  <c r="O539" i="5" s="1"/>
  <c r="P539" i="5" s="1"/>
  <c r="Q538" i="5"/>
  <c r="K538" i="5"/>
  <c r="I538" i="5"/>
  <c r="J538" i="5" s="1"/>
  <c r="O538" i="5" s="1"/>
  <c r="P538" i="5" s="1"/>
  <c r="Q537" i="5"/>
  <c r="P537" i="5"/>
  <c r="K537" i="5"/>
  <c r="I537" i="5"/>
  <c r="J537" i="5" s="1"/>
  <c r="O537" i="5" s="1"/>
  <c r="K536" i="5"/>
  <c r="Q536" i="5" s="1"/>
  <c r="J536" i="5"/>
  <c r="O536" i="5" s="1"/>
  <c r="I536" i="5"/>
  <c r="K535" i="5"/>
  <c r="Q535" i="5" s="1"/>
  <c r="I535" i="5"/>
  <c r="J535" i="5" s="1"/>
  <c r="O535" i="5" s="1"/>
  <c r="P535" i="5" s="1"/>
  <c r="Q534" i="5"/>
  <c r="K534" i="5"/>
  <c r="I534" i="5"/>
  <c r="J534" i="5" s="1"/>
  <c r="O534" i="5" s="1"/>
  <c r="P534" i="5" s="1"/>
  <c r="Q533" i="5"/>
  <c r="K533" i="5"/>
  <c r="I533" i="5"/>
  <c r="J533" i="5" s="1"/>
  <c r="O533" i="5" s="1"/>
  <c r="P533" i="5" s="1"/>
  <c r="K532" i="5"/>
  <c r="Q532" i="5" s="1"/>
  <c r="J532" i="5"/>
  <c r="O532" i="5" s="1"/>
  <c r="I532" i="5"/>
  <c r="K531" i="5"/>
  <c r="Q531" i="5" s="1"/>
  <c r="I531" i="5"/>
  <c r="J531" i="5" s="1"/>
  <c r="O531" i="5" s="1"/>
  <c r="P531" i="5" s="1"/>
  <c r="Q530" i="5"/>
  <c r="K530" i="5"/>
  <c r="I530" i="5"/>
  <c r="J530" i="5" s="1"/>
  <c r="O530" i="5" s="1"/>
  <c r="P530" i="5" s="1"/>
  <c r="Q529" i="5"/>
  <c r="P529" i="5"/>
  <c r="K529" i="5"/>
  <c r="I529" i="5"/>
  <c r="J529" i="5" s="1"/>
  <c r="O529" i="5" s="1"/>
  <c r="K528" i="5"/>
  <c r="Q528" i="5" s="1"/>
  <c r="J528" i="5"/>
  <c r="O528" i="5" s="1"/>
  <c r="I528" i="5"/>
  <c r="J509" i="5"/>
  <c r="P509" i="5" s="1"/>
  <c r="H509" i="5"/>
  <c r="I509" i="5" s="1"/>
  <c r="N509" i="5" s="1"/>
  <c r="O509" i="5" s="1"/>
  <c r="P508" i="5"/>
  <c r="J508" i="5"/>
  <c r="H508" i="5"/>
  <c r="I508" i="5" s="1"/>
  <c r="N508" i="5" s="1"/>
  <c r="O508" i="5" s="1"/>
  <c r="P507" i="5"/>
  <c r="J507" i="5"/>
  <c r="H507" i="5"/>
  <c r="I507" i="5" s="1"/>
  <c r="N507" i="5" s="1"/>
  <c r="O507" i="5" s="1"/>
  <c r="J506" i="5"/>
  <c r="P506" i="5" s="1"/>
  <c r="I506" i="5"/>
  <c r="N506" i="5" s="1"/>
  <c r="H506" i="5"/>
  <c r="J505" i="5"/>
  <c r="P505" i="5" s="1"/>
  <c r="H505" i="5"/>
  <c r="I505" i="5" s="1"/>
  <c r="N505" i="5" s="1"/>
  <c r="O505" i="5" s="1"/>
  <c r="P504" i="5"/>
  <c r="J504" i="5"/>
  <c r="H504" i="5"/>
  <c r="I504" i="5" s="1"/>
  <c r="N504" i="5" s="1"/>
  <c r="O504" i="5" s="1"/>
  <c r="O503" i="5"/>
  <c r="J503" i="5"/>
  <c r="P503" i="5" s="1"/>
  <c r="H503" i="5"/>
  <c r="I503" i="5" s="1"/>
  <c r="N503" i="5" s="1"/>
  <c r="J502" i="5"/>
  <c r="P502" i="5" s="1"/>
  <c r="I502" i="5"/>
  <c r="N502" i="5" s="1"/>
  <c r="O502" i="5" s="1"/>
  <c r="H502" i="5"/>
  <c r="J501" i="5"/>
  <c r="P501" i="5" s="1"/>
  <c r="H501" i="5"/>
  <c r="I501" i="5" s="1"/>
  <c r="N501" i="5" s="1"/>
  <c r="O501" i="5" s="1"/>
  <c r="P500" i="5"/>
  <c r="J500" i="5"/>
  <c r="H500" i="5"/>
  <c r="I500" i="5" s="1"/>
  <c r="N500" i="5" s="1"/>
  <c r="O500" i="5" s="1"/>
  <c r="J499" i="5"/>
  <c r="P499" i="5" s="1"/>
  <c r="H499" i="5"/>
  <c r="I499" i="5" s="1"/>
  <c r="N499" i="5" s="1"/>
  <c r="O499" i="5" s="1"/>
  <c r="J498" i="5"/>
  <c r="P498" i="5" s="1"/>
  <c r="I498" i="5"/>
  <c r="N498" i="5" s="1"/>
  <c r="O498" i="5" s="1"/>
  <c r="H498" i="5"/>
  <c r="J497" i="5"/>
  <c r="P497" i="5" s="1"/>
  <c r="H497" i="5"/>
  <c r="I497" i="5" s="1"/>
  <c r="N497" i="5" s="1"/>
  <c r="J496" i="5"/>
  <c r="P496" i="5" s="1"/>
  <c r="H496" i="5"/>
  <c r="I496" i="5" s="1"/>
  <c r="N496" i="5" s="1"/>
  <c r="O496" i="5" s="1"/>
  <c r="J495" i="5"/>
  <c r="P495" i="5" s="1"/>
  <c r="H495" i="5"/>
  <c r="I495" i="5" s="1"/>
  <c r="N495" i="5" s="1"/>
  <c r="O495" i="5" s="1"/>
  <c r="K488" i="5"/>
  <c r="I488" i="5"/>
  <c r="G488" i="5"/>
  <c r="M488" i="5" s="1"/>
  <c r="L488" i="5" s="1"/>
  <c r="K487" i="5"/>
  <c r="G487" i="5"/>
  <c r="M487" i="5" s="1"/>
  <c r="M486" i="5"/>
  <c r="L486" i="5"/>
  <c r="K486" i="5"/>
  <c r="I486" i="5"/>
  <c r="G486" i="5"/>
  <c r="K485" i="5"/>
  <c r="G485" i="5"/>
  <c r="M484" i="5"/>
  <c r="L484" i="5" s="1"/>
  <c r="K484" i="5"/>
  <c r="I484" i="5"/>
  <c r="G484" i="5"/>
  <c r="M483" i="5"/>
  <c r="K483" i="5"/>
  <c r="L483" i="5" s="1"/>
  <c r="I483" i="5"/>
  <c r="G483" i="5"/>
  <c r="S479" i="5"/>
  <c r="M479" i="5"/>
  <c r="K479" i="5"/>
  <c r="L479" i="5" s="1"/>
  <c r="Q479" i="5" s="1"/>
  <c r="R479" i="5" s="1"/>
  <c r="S478" i="5"/>
  <c r="M478" i="5"/>
  <c r="K478" i="5"/>
  <c r="L478" i="5" s="1"/>
  <c r="Q478" i="5" s="1"/>
  <c r="R478" i="5" s="1"/>
  <c r="S477" i="5"/>
  <c r="M477" i="5"/>
  <c r="K477" i="5"/>
  <c r="L477" i="5" s="1"/>
  <c r="Q477" i="5" s="1"/>
  <c r="R477" i="5" s="1"/>
  <c r="S476" i="5"/>
  <c r="M476" i="5"/>
  <c r="L476" i="5"/>
  <c r="Q476" i="5" s="1"/>
  <c r="R476" i="5" s="1"/>
  <c r="K476" i="5"/>
  <c r="S475" i="5"/>
  <c r="M475" i="5"/>
  <c r="K475" i="5"/>
  <c r="L475" i="5" s="1"/>
  <c r="Q475" i="5" s="1"/>
  <c r="R475" i="5" s="1"/>
  <c r="S474" i="5"/>
  <c r="M474" i="5"/>
  <c r="K474" i="5"/>
  <c r="L474" i="5" s="1"/>
  <c r="Q474" i="5" s="1"/>
  <c r="R474" i="5" s="1"/>
  <c r="S473" i="5"/>
  <c r="R473" i="5"/>
  <c r="M473" i="5"/>
  <c r="K473" i="5"/>
  <c r="L473" i="5" s="1"/>
  <c r="Q473" i="5" s="1"/>
  <c r="S472" i="5"/>
  <c r="M472" i="5"/>
  <c r="L472" i="5"/>
  <c r="Q472" i="5" s="1"/>
  <c r="R472" i="5" s="1"/>
  <c r="K472" i="5"/>
  <c r="S471" i="5"/>
  <c r="M471" i="5"/>
  <c r="K471" i="5"/>
  <c r="L471" i="5" s="1"/>
  <c r="Q471" i="5" s="1"/>
  <c r="R471" i="5" s="1"/>
  <c r="S470" i="5"/>
  <c r="M470" i="5"/>
  <c r="K470" i="5"/>
  <c r="L470" i="5" s="1"/>
  <c r="Q470" i="5" s="1"/>
  <c r="R470" i="5" s="1"/>
  <c r="S469" i="5"/>
  <c r="R469" i="5"/>
  <c r="M469" i="5"/>
  <c r="K469" i="5"/>
  <c r="L469" i="5" s="1"/>
  <c r="Q469" i="5" s="1"/>
  <c r="S468" i="5"/>
  <c r="M468" i="5"/>
  <c r="K468" i="5"/>
  <c r="L468" i="5" s="1"/>
  <c r="Q468" i="5" s="1"/>
  <c r="R468" i="5" s="1"/>
  <c r="S467" i="5"/>
  <c r="M467" i="5"/>
  <c r="K467" i="5"/>
  <c r="L467" i="5" s="1"/>
  <c r="Q467" i="5" s="1"/>
  <c r="R467" i="5" s="1"/>
  <c r="S466" i="5"/>
  <c r="M466" i="5"/>
  <c r="K466" i="5"/>
  <c r="L466" i="5" s="1"/>
  <c r="Q466" i="5" s="1"/>
  <c r="R466" i="5" s="1"/>
  <c r="S465" i="5"/>
  <c r="R465" i="5"/>
  <c r="M465" i="5"/>
  <c r="K465" i="5"/>
  <c r="L465" i="5" s="1"/>
  <c r="Q465" i="5" s="1"/>
  <c r="S464" i="5"/>
  <c r="M464" i="5"/>
  <c r="K464" i="5"/>
  <c r="L464" i="5" s="1"/>
  <c r="Q464" i="5" s="1"/>
  <c r="R464" i="5" s="1"/>
  <c r="S463" i="5"/>
  <c r="M463" i="5"/>
  <c r="K463" i="5"/>
  <c r="L463" i="5" s="1"/>
  <c r="Q463" i="5" s="1"/>
  <c r="R463" i="5" s="1"/>
  <c r="S462" i="5"/>
  <c r="M462" i="5"/>
  <c r="K462" i="5"/>
  <c r="L462" i="5" s="1"/>
  <c r="Q462" i="5" s="1"/>
  <c r="R462" i="5" s="1"/>
  <c r="Q457" i="5"/>
  <c r="L457" i="5"/>
  <c r="R457" i="5" s="1"/>
  <c r="J457" i="5"/>
  <c r="K457" i="5" s="1"/>
  <c r="P457" i="5" s="1"/>
  <c r="L456" i="5"/>
  <c r="R456" i="5" s="1"/>
  <c r="J456" i="5"/>
  <c r="K456" i="5" s="1"/>
  <c r="P456" i="5" s="1"/>
  <c r="Q456" i="5" s="1"/>
  <c r="L455" i="5"/>
  <c r="R455" i="5" s="1"/>
  <c r="J455" i="5"/>
  <c r="K455" i="5" s="1"/>
  <c r="P455" i="5" s="1"/>
  <c r="Q455" i="5" s="1"/>
  <c r="L454" i="5"/>
  <c r="R454" i="5" s="1"/>
  <c r="J454" i="5"/>
  <c r="K454" i="5" s="1"/>
  <c r="P454" i="5" s="1"/>
  <c r="Q453" i="5"/>
  <c r="L453" i="5"/>
  <c r="R453" i="5" s="1"/>
  <c r="J453" i="5"/>
  <c r="K453" i="5" s="1"/>
  <c r="P453" i="5" s="1"/>
  <c r="L452" i="5"/>
  <c r="R452" i="5" s="1"/>
  <c r="J452" i="5"/>
  <c r="K452" i="5" s="1"/>
  <c r="P452" i="5" s="1"/>
  <c r="L451" i="5"/>
  <c r="R451" i="5" s="1"/>
  <c r="J451" i="5"/>
  <c r="K451" i="5" s="1"/>
  <c r="P451" i="5" s="1"/>
  <c r="Q451" i="5" s="1"/>
  <c r="L450" i="5"/>
  <c r="R450" i="5" s="1"/>
  <c r="J450" i="5"/>
  <c r="K450" i="5" s="1"/>
  <c r="P450" i="5" s="1"/>
  <c r="L449" i="5"/>
  <c r="R449" i="5" s="1"/>
  <c r="J449" i="5"/>
  <c r="K449" i="5" s="1"/>
  <c r="P449" i="5" s="1"/>
  <c r="Q449" i="5" s="1"/>
  <c r="L448" i="5"/>
  <c r="R448" i="5" s="1"/>
  <c r="J448" i="5"/>
  <c r="K448" i="5" s="1"/>
  <c r="P448" i="5" s="1"/>
  <c r="Q448" i="5" s="1"/>
  <c r="L447" i="5"/>
  <c r="R447" i="5" s="1"/>
  <c r="J447" i="5"/>
  <c r="K447" i="5" s="1"/>
  <c r="P447" i="5" s="1"/>
  <c r="Q447" i="5" s="1"/>
  <c r="L446" i="5"/>
  <c r="R446" i="5" s="1"/>
  <c r="J446" i="5"/>
  <c r="K446" i="5" s="1"/>
  <c r="P446" i="5" s="1"/>
  <c r="L445" i="5"/>
  <c r="R445" i="5" s="1"/>
  <c r="J445" i="5"/>
  <c r="K445" i="5" s="1"/>
  <c r="P445" i="5" s="1"/>
  <c r="Q445" i="5" s="1"/>
  <c r="L444" i="5"/>
  <c r="R444" i="5" s="1"/>
  <c r="J444" i="5"/>
  <c r="K444" i="5" s="1"/>
  <c r="P444" i="5" s="1"/>
  <c r="Q444" i="5" s="1"/>
  <c r="L443" i="5"/>
  <c r="R443" i="5" s="1"/>
  <c r="J443" i="5"/>
  <c r="K443" i="5" s="1"/>
  <c r="P443" i="5" s="1"/>
  <c r="L442" i="5"/>
  <c r="R442" i="5" s="1"/>
  <c r="J442" i="5"/>
  <c r="K442" i="5" s="1"/>
  <c r="P442" i="5" s="1"/>
  <c r="Q442" i="5" s="1"/>
  <c r="L441" i="5"/>
  <c r="R441" i="5" s="1"/>
  <c r="J441" i="5"/>
  <c r="K441" i="5" s="1"/>
  <c r="P441" i="5" s="1"/>
  <c r="Q441" i="5" s="1"/>
  <c r="L440" i="5"/>
  <c r="R440" i="5" s="1"/>
  <c r="J440" i="5"/>
  <c r="K440" i="5" s="1"/>
  <c r="P440" i="5" s="1"/>
  <c r="Q440" i="5" s="1"/>
  <c r="L439" i="5"/>
  <c r="R439" i="5" s="1"/>
  <c r="J439" i="5"/>
  <c r="K439" i="5" s="1"/>
  <c r="P439" i="5" s="1"/>
  <c r="L438" i="5"/>
  <c r="R438" i="5" s="1"/>
  <c r="J438" i="5"/>
  <c r="K438" i="5" s="1"/>
  <c r="P438" i="5" s="1"/>
  <c r="Q438" i="5" s="1"/>
  <c r="L437" i="5"/>
  <c r="R437" i="5" s="1"/>
  <c r="J437" i="5"/>
  <c r="K437" i="5" s="1"/>
  <c r="P437" i="5" s="1"/>
  <c r="Q437" i="5" s="1"/>
  <c r="L436" i="5"/>
  <c r="R436" i="5" s="1"/>
  <c r="J436" i="5"/>
  <c r="K436" i="5" s="1"/>
  <c r="P436" i="5" s="1"/>
  <c r="L435" i="5"/>
  <c r="R435" i="5" s="1"/>
  <c r="J435" i="5"/>
  <c r="K435" i="5" s="1"/>
  <c r="P435" i="5" s="1"/>
  <c r="Q435" i="5" s="1"/>
  <c r="L434" i="5"/>
  <c r="R434" i="5" s="1"/>
  <c r="J434" i="5"/>
  <c r="K434" i="5" s="1"/>
  <c r="P434" i="5" s="1"/>
  <c r="L428" i="5"/>
  <c r="R428" i="5" s="1"/>
  <c r="J428" i="5"/>
  <c r="K428" i="5" s="1"/>
  <c r="P428" i="5" s="1"/>
  <c r="Q428" i="5" s="1"/>
  <c r="L427" i="5"/>
  <c r="R427" i="5" s="1"/>
  <c r="J427" i="5"/>
  <c r="K427" i="5" s="1"/>
  <c r="P427" i="5" s="1"/>
  <c r="L426" i="5"/>
  <c r="R426" i="5" s="1"/>
  <c r="J426" i="5"/>
  <c r="K426" i="5" s="1"/>
  <c r="P426" i="5" s="1"/>
  <c r="Q426" i="5" s="1"/>
  <c r="L425" i="5"/>
  <c r="R425" i="5" s="1"/>
  <c r="J425" i="5"/>
  <c r="K425" i="5" s="1"/>
  <c r="P425" i="5" s="1"/>
  <c r="Q425" i="5" s="1"/>
  <c r="L424" i="5"/>
  <c r="R424" i="5" s="1"/>
  <c r="Q424" i="5" s="1"/>
  <c r="J424" i="5"/>
  <c r="K424" i="5" s="1"/>
  <c r="P424" i="5" s="1"/>
  <c r="L423" i="5"/>
  <c r="R423" i="5" s="1"/>
  <c r="J423" i="5"/>
  <c r="K423" i="5" s="1"/>
  <c r="P423" i="5" s="1"/>
  <c r="Q423" i="5" s="1"/>
  <c r="L422" i="5"/>
  <c r="R422" i="5" s="1"/>
  <c r="J422" i="5"/>
  <c r="K422" i="5" s="1"/>
  <c r="P422" i="5" s="1"/>
  <c r="L421" i="5"/>
  <c r="R421" i="5" s="1"/>
  <c r="J421" i="5"/>
  <c r="K421" i="5" s="1"/>
  <c r="P421" i="5" s="1"/>
  <c r="Q421" i="5" s="1"/>
  <c r="Q420" i="5"/>
  <c r="L420" i="5"/>
  <c r="R420" i="5" s="1"/>
  <c r="J420" i="5"/>
  <c r="K420" i="5" s="1"/>
  <c r="P420" i="5" s="1"/>
  <c r="L419" i="5"/>
  <c r="R419" i="5" s="1"/>
  <c r="J419" i="5"/>
  <c r="K419" i="5" s="1"/>
  <c r="P419" i="5" s="1"/>
  <c r="Q419" i="5" s="1"/>
  <c r="K403" i="5"/>
  <c r="Q403" i="5" s="1"/>
  <c r="I403" i="5"/>
  <c r="J403" i="5" s="1"/>
  <c r="O403" i="5" s="1"/>
  <c r="P403" i="5" s="1"/>
  <c r="K402" i="5"/>
  <c r="Q402" i="5" s="1"/>
  <c r="I402" i="5"/>
  <c r="J402" i="5" s="1"/>
  <c r="O402" i="5" s="1"/>
  <c r="K401" i="5"/>
  <c r="Q401" i="5" s="1"/>
  <c r="I401" i="5"/>
  <c r="J401" i="5" s="1"/>
  <c r="O401" i="5" s="1"/>
  <c r="P401" i="5" s="1"/>
  <c r="K400" i="5"/>
  <c r="Q400" i="5" s="1"/>
  <c r="I400" i="5"/>
  <c r="J400" i="5" s="1"/>
  <c r="O400" i="5" s="1"/>
  <c r="P400" i="5" s="1"/>
  <c r="P399" i="5"/>
  <c r="K399" i="5"/>
  <c r="Q399" i="5" s="1"/>
  <c r="I399" i="5"/>
  <c r="J399" i="5" s="1"/>
  <c r="O399" i="5" s="1"/>
  <c r="K398" i="5"/>
  <c r="Q398" i="5" s="1"/>
  <c r="I398" i="5"/>
  <c r="J398" i="5" s="1"/>
  <c r="O398" i="5" s="1"/>
  <c r="P398" i="5" s="1"/>
  <c r="P397" i="5"/>
  <c r="K397" i="5"/>
  <c r="Q397" i="5" s="1"/>
  <c r="I397" i="5"/>
  <c r="J397" i="5" s="1"/>
  <c r="O397" i="5" s="1"/>
  <c r="K396" i="5"/>
  <c r="Q396" i="5" s="1"/>
  <c r="I396" i="5"/>
  <c r="J396" i="5" s="1"/>
  <c r="O396" i="5" s="1"/>
  <c r="P396" i="5" s="1"/>
  <c r="K395" i="5"/>
  <c r="Q395" i="5" s="1"/>
  <c r="I395" i="5"/>
  <c r="J395" i="5" s="1"/>
  <c r="O395" i="5" s="1"/>
  <c r="P395" i="5" s="1"/>
  <c r="P394" i="5"/>
  <c r="K394" i="5"/>
  <c r="Q394" i="5" s="1"/>
  <c r="I394" i="5"/>
  <c r="J394" i="5" s="1"/>
  <c r="O394" i="5" s="1"/>
  <c r="K393" i="5"/>
  <c r="Q393" i="5" s="1"/>
  <c r="I393" i="5"/>
  <c r="J393" i="5" s="1"/>
  <c r="O393" i="5" s="1"/>
  <c r="P393" i="5" s="1"/>
  <c r="K392" i="5"/>
  <c r="Q392" i="5" s="1"/>
  <c r="I392" i="5"/>
  <c r="J392" i="5" s="1"/>
  <c r="O392" i="5" s="1"/>
  <c r="P392" i="5" s="1"/>
  <c r="P391" i="5"/>
  <c r="K391" i="5"/>
  <c r="Q391" i="5" s="1"/>
  <c r="I391" i="5"/>
  <c r="J391" i="5" s="1"/>
  <c r="O391" i="5" s="1"/>
  <c r="K390" i="5"/>
  <c r="Q390" i="5" s="1"/>
  <c r="I390" i="5"/>
  <c r="J390" i="5" s="1"/>
  <c r="O390" i="5" s="1"/>
  <c r="P390" i="5" s="1"/>
  <c r="K389" i="5"/>
  <c r="Q389" i="5" s="1"/>
  <c r="P389" i="5" s="1"/>
  <c r="I389" i="5"/>
  <c r="J389" i="5" s="1"/>
  <c r="O389" i="5" s="1"/>
  <c r="K388" i="5"/>
  <c r="Q388" i="5" s="1"/>
  <c r="I388" i="5"/>
  <c r="J388" i="5" s="1"/>
  <c r="O388" i="5" s="1"/>
  <c r="P388" i="5" s="1"/>
  <c r="G383" i="5"/>
  <c r="R382" i="5"/>
  <c r="Q382" i="5"/>
  <c r="P382" i="5"/>
  <c r="K382" i="5"/>
  <c r="L382" i="5" s="1"/>
  <c r="G382" i="5"/>
  <c r="F382" i="5"/>
  <c r="H382" i="5" s="1"/>
  <c r="R381" i="5"/>
  <c r="P381" i="5"/>
  <c r="Q381" i="5" s="1"/>
  <c r="L381" i="5"/>
  <c r="K381" i="5"/>
  <c r="M381" i="5" s="1"/>
  <c r="F381" i="5"/>
  <c r="G381" i="5" s="1"/>
  <c r="R380" i="5"/>
  <c r="Q380" i="5"/>
  <c r="P380" i="5"/>
  <c r="M380" i="5"/>
  <c r="K380" i="5"/>
  <c r="L380" i="5" s="1"/>
  <c r="H380" i="5"/>
  <c r="G380" i="5"/>
  <c r="F380" i="5"/>
  <c r="P379" i="5"/>
  <c r="Q379" i="5" s="1"/>
  <c r="L379" i="5"/>
  <c r="K379" i="5"/>
  <c r="M379" i="5" s="1"/>
  <c r="H379" i="5"/>
  <c r="F379" i="5"/>
  <c r="G379" i="5" s="1"/>
  <c r="Q378" i="5"/>
  <c r="P378" i="5"/>
  <c r="R378" i="5" s="1"/>
  <c r="K378" i="5"/>
  <c r="L378" i="5" s="1"/>
  <c r="H378" i="5"/>
  <c r="G378" i="5"/>
  <c r="F378" i="5"/>
  <c r="P377" i="5"/>
  <c r="Q377" i="5" s="1"/>
  <c r="M377" i="5"/>
  <c r="L377" i="5"/>
  <c r="K377" i="5"/>
  <c r="F377" i="5"/>
  <c r="G377" i="5" s="1"/>
  <c r="Q376" i="5"/>
  <c r="P376" i="5"/>
  <c r="R376" i="5" s="1"/>
  <c r="K376" i="5"/>
  <c r="L376" i="5" s="1"/>
  <c r="L383" i="5" s="1"/>
  <c r="G376" i="5"/>
  <c r="F376" i="5"/>
  <c r="H376" i="5" s="1"/>
  <c r="P371" i="5"/>
  <c r="Q371" i="5" s="1"/>
  <c r="M371" i="5"/>
  <c r="L371" i="5"/>
  <c r="K371" i="5"/>
  <c r="H371" i="5"/>
  <c r="F371" i="5"/>
  <c r="G371" i="5" s="1"/>
  <c r="Q370" i="5"/>
  <c r="P370" i="5"/>
  <c r="R370" i="5" s="1"/>
  <c r="K370" i="5"/>
  <c r="L370" i="5" s="1"/>
  <c r="H370" i="5"/>
  <c r="G370" i="5"/>
  <c r="F370" i="5"/>
  <c r="R369" i="5"/>
  <c r="P369" i="5"/>
  <c r="Q369" i="5" s="1"/>
  <c r="M369" i="5"/>
  <c r="L369" i="5"/>
  <c r="K369" i="5"/>
  <c r="F369" i="5"/>
  <c r="G369" i="5" s="1"/>
  <c r="R368" i="5"/>
  <c r="Q368" i="5"/>
  <c r="P368" i="5"/>
  <c r="K368" i="5"/>
  <c r="L368" i="5" s="1"/>
  <c r="G368" i="5"/>
  <c r="F368" i="5"/>
  <c r="H368" i="5" s="1"/>
  <c r="P367" i="5"/>
  <c r="M367" i="5"/>
  <c r="L367" i="5"/>
  <c r="K367" i="5"/>
  <c r="F367" i="5"/>
  <c r="G367" i="5" s="1"/>
  <c r="Q366" i="5"/>
  <c r="P366" i="5"/>
  <c r="R366" i="5" s="1"/>
  <c r="K366" i="5"/>
  <c r="L366" i="5" s="1"/>
  <c r="H366" i="5"/>
  <c r="G366" i="5"/>
  <c r="F366" i="5"/>
  <c r="R365" i="5"/>
  <c r="P365" i="5"/>
  <c r="Q365" i="5" s="1"/>
  <c r="K365" i="5"/>
  <c r="H365" i="5"/>
  <c r="F365" i="5"/>
  <c r="G365" i="5" s="1"/>
  <c r="R364" i="5"/>
  <c r="Q364" i="5"/>
  <c r="P364" i="5"/>
  <c r="K364" i="5"/>
  <c r="G364" i="5"/>
  <c r="G372" i="5" s="1"/>
  <c r="F364" i="5"/>
  <c r="H364" i="5" s="1"/>
  <c r="P359" i="5"/>
  <c r="L359" i="5"/>
  <c r="K359" i="5"/>
  <c r="M359" i="5" s="1"/>
  <c r="F359" i="5"/>
  <c r="G359" i="5" s="1"/>
  <c r="R358" i="5"/>
  <c r="Q358" i="5"/>
  <c r="P358" i="5"/>
  <c r="M358" i="5"/>
  <c r="L358" i="5"/>
  <c r="K358" i="5"/>
  <c r="G358" i="5"/>
  <c r="F358" i="5"/>
  <c r="H358" i="5" s="1"/>
  <c r="R357" i="5"/>
  <c r="P357" i="5"/>
  <c r="Q357" i="5" s="1"/>
  <c r="M357" i="5"/>
  <c r="L357" i="5"/>
  <c r="K357" i="5"/>
  <c r="H357" i="5"/>
  <c r="F357" i="5"/>
  <c r="G357" i="5" s="1"/>
  <c r="P356" i="5"/>
  <c r="R356" i="5" s="1"/>
  <c r="K356" i="5"/>
  <c r="L356" i="5" s="1"/>
  <c r="L360" i="5" s="1"/>
  <c r="H356" i="5"/>
  <c r="G356" i="5"/>
  <c r="F356" i="5"/>
  <c r="P355" i="5"/>
  <c r="R355" i="5" s="1"/>
  <c r="L355" i="5"/>
  <c r="K355" i="5"/>
  <c r="M355" i="5" s="1"/>
  <c r="F355" i="5"/>
  <c r="R354" i="5"/>
  <c r="Q354" i="5"/>
  <c r="P354" i="5"/>
  <c r="M354" i="5"/>
  <c r="K354" i="5"/>
  <c r="L354" i="5" s="1"/>
  <c r="F354" i="5"/>
  <c r="R353" i="5"/>
  <c r="P353" i="5"/>
  <c r="Q353" i="5" s="1"/>
  <c r="M353" i="5"/>
  <c r="L353" i="5"/>
  <c r="K353" i="5"/>
  <c r="F353" i="5"/>
  <c r="Q352" i="5"/>
  <c r="P352" i="5"/>
  <c r="R352" i="5" s="1"/>
  <c r="K352" i="5"/>
  <c r="L352" i="5" s="1"/>
  <c r="F352" i="5"/>
  <c r="H352" i="5" s="1"/>
  <c r="L343" i="5"/>
  <c r="L342" i="5"/>
  <c r="K342" i="5"/>
  <c r="K343" i="5" s="1"/>
  <c r="J342" i="5"/>
  <c r="I342" i="5"/>
  <c r="H342" i="5"/>
  <c r="G342" i="5"/>
  <c r="F342" i="5"/>
  <c r="E342" i="5"/>
  <c r="D342" i="5"/>
  <c r="L341" i="5"/>
  <c r="K341" i="5"/>
  <c r="J341" i="5"/>
  <c r="I341" i="5"/>
  <c r="H341" i="5"/>
  <c r="G341" i="5"/>
  <c r="F341" i="5"/>
  <c r="E341" i="5"/>
  <c r="D341" i="5"/>
  <c r="D343" i="5" s="1"/>
  <c r="L340" i="5"/>
  <c r="K340" i="5"/>
  <c r="J340" i="5"/>
  <c r="I340" i="5"/>
  <c r="H340" i="5"/>
  <c r="G340" i="5"/>
  <c r="F340" i="5"/>
  <c r="E340" i="5"/>
  <c r="D340" i="5"/>
  <c r="L339" i="5"/>
  <c r="K339" i="5"/>
  <c r="J339" i="5"/>
  <c r="J343" i="5" s="1"/>
  <c r="I339" i="5"/>
  <c r="H339" i="5"/>
  <c r="H343" i="5" s="1"/>
  <c r="G339" i="5"/>
  <c r="G343" i="5" s="1"/>
  <c r="F339" i="5"/>
  <c r="F343" i="5" s="1"/>
  <c r="E339" i="5"/>
  <c r="D339" i="5"/>
  <c r="M324" i="5"/>
  <c r="T324" i="5" s="1"/>
  <c r="K324" i="5"/>
  <c r="L324" i="5" s="1"/>
  <c r="R324" i="5" s="1"/>
  <c r="S324" i="5" s="1"/>
  <c r="M323" i="5"/>
  <c r="T323" i="5" s="1"/>
  <c r="K323" i="5"/>
  <c r="L323" i="5" s="1"/>
  <c r="R323" i="5" s="1"/>
  <c r="S323" i="5" s="1"/>
  <c r="T322" i="5"/>
  <c r="S322" i="5" s="1"/>
  <c r="M322" i="5"/>
  <c r="K322" i="5"/>
  <c r="L322" i="5" s="1"/>
  <c r="R322" i="5" s="1"/>
  <c r="R321" i="5"/>
  <c r="M321" i="5"/>
  <c r="T321" i="5" s="1"/>
  <c r="L321" i="5"/>
  <c r="K321" i="5"/>
  <c r="M320" i="5"/>
  <c r="T320" i="5" s="1"/>
  <c r="L320" i="5"/>
  <c r="R320" i="5" s="1"/>
  <c r="K320" i="5"/>
  <c r="M319" i="5"/>
  <c r="T319" i="5" s="1"/>
  <c r="K319" i="5"/>
  <c r="L319" i="5" s="1"/>
  <c r="R319" i="5" s="1"/>
  <c r="S319" i="5" s="1"/>
  <c r="T318" i="5"/>
  <c r="M318" i="5"/>
  <c r="K318" i="5"/>
  <c r="L318" i="5" s="1"/>
  <c r="R318" i="5" s="1"/>
  <c r="R317" i="5"/>
  <c r="S317" i="5" s="1"/>
  <c r="M317" i="5"/>
  <c r="T317" i="5" s="1"/>
  <c r="L317" i="5"/>
  <c r="K317" i="5"/>
  <c r="M316" i="5"/>
  <c r="T316" i="5" s="1"/>
  <c r="K316" i="5"/>
  <c r="L316" i="5" s="1"/>
  <c r="R316" i="5" s="1"/>
  <c r="S316" i="5" s="1"/>
  <c r="M315" i="5"/>
  <c r="T315" i="5" s="1"/>
  <c r="K315" i="5"/>
  <c r="L315" i="5" s="1"/>
  <c r="R315" i="5" s="1"/>
  <c r="T314" i="5"/>
  <c r="M314" i="5"/>
  <c r="K314" i="5"/>
  <c r="L314" i="5" s="1"/>
  <c r="R314" i="5" s="1"/>
  <c r="S314" i="5" s="1"/>
  <c r="R313" i="5"/>
  <c r="M313" i="5"/>
  <c r="T313" i="5" s="1"/>
  <c r="L313" i="5"/>
  <c r="K313" i="5"/>
  <c r="M312" i="5"/>
  <c r="T312" i="5" s="1"/>
  <c r="K312" i="5"/>
  <c r="L312" i="5" s="1"/>
  <c r="R312" i="5" s="1"/>
  <c r="S312" i="5" s="1"/>
  <c r="M311" i="5"/>
  <c r="T311" i="5" s="1"/>
  <c r="K311" i="5"/>
  <c r="L311" i="5" s="1"/>
  <c r="R311" i="5" s="1"/>
  <c r="T310" i="5"/>
  <c r="S310" i="5"/>
  <c r="M310" i="5"/>
  <c r="K310" i="5"/>
  <c r="L310" i="5" s="1"/>
  <c r="R310" i="5" s="1"/>
  <c r="R309" i="5"/>
  <c r="M309" i="5"/>
  <c r="T309" i="5" s="1"/>
  <c r="L309" i="5"/>
  <c r="K309" i="5"/>
  <c r="M308" i="5"/>
  <c r="T308" i="5" s="1"/>
  <c r="L308" i="5"/>
  <c r="R308" i="5" s="1"/>
  <c r="S308" i="5" s="1"/>
  <c r="K308" i="5"/>
  <c r="M307" i="5"/>
  <c r="T307" i="5" s="1"/>
  <c r="K307" i="5"/>
  <c r="L307" i="5" s="1"/>
  <c r="R307" i="5" s="1"/>
  <c r="K298" i="5"/>
  <c r="J298" i="5"/>
  <c r="K297" i="5"/>
  <c r="J297" i="5"/>
  <c r="K296" i="5"/>
  <c r="J296" i="5"/>
  <c r="K295" i="5"/>
  <c r="K299" i="5" s="1"/>
  <c r="J295" i="5"/>
  <c r="J299" i="5" s="1"/>
  <c r="M289" i="5"/>
  <c r="S289" i="5" s="1"/>
  <c r="E289" i="5"/>
  <c r="J289" i="5" s="1"/>
  <c r="K289" i="5" s="1"/>
  <c r="Q289" i="5" s="1"/>
  <c r="R289" i="5" s="1"/>
  <c r="S288" i="5"/>
  <c r="M288" i="5"/>
  <c r="E288" i="5"/>
  <c r="J288" i="5" s="1"/>
  <c r="K288" i="5" s="1"/>
  <c r="Q288" i="5" s="1"/>
  <c r="S287" i="5"/>
  <c r="R287" i="5"/>
  <c r="M287" i="5"/>
  <c r="J287" i="5"/>
  <c r="K287" i="5" s="1"/>
  <c r="Q287" i="5" s="1"/>
  <c r="E287" i="5"/>
  <c r="S286" i="5"/>
  <c r="M286" i="5"/>
  <c r="E286" i="5"/>
  <c r="J286" i="5" s="1"/>
  <c r="K286" i="5" s="1"/>
  <c r="Q286" i="5" s="1"/>
  <c r="R286" i="5" s="1"/>
  <c r="R285" i="5"/>
  <c r="Q285" i="5"/>
  <c r="M285" i="5"/>
  <c r="S285" i="5" s="1"/>
  <c r="K285" i="5"/>
  <c r="J285" i="5"/>
  <c r="E285" i="5"/>
  <c r="M284" i="5"/>
  <c r="S284" i="5" s="1"/>
  <c r="K284" i="5"/>
  <c r="Q284" i="5" s="1"/>
  <c r="R284" i="5" s="1"/>
  <c r="J284" i="5"/>
  <c r="E284" i="5"/>
  <c r="E283" i="5"/>
  <c r="Q282" i="5"/>
  <c r="M282" i="5"/>
  <c r="S282" i="5" s="1"/>
  <c r="K282" i="5"/>
  <c r="J282" i="5"/>
  <c r="E282" i="5"/>
  <c r="M281" i="5"/>
  <c r="S281" i="5" s="1"/>
  <c r="J281" i="5"/>
  <c r="K281" i="5" s="1"/>
  <c r="Q281" i="5" s="1"/>
  <c r="R281" i="5" s="1"/>
  <c r="E281" i="5"/>
  <c r="M280" i="5"/>
  <c r="S280" i="5" s="1"/>
  <c r="E280" i="5"/>
  <c r="J280" i="5" s="1"/>
  <c r="K280" i="5" s="1"/>
  <c r="Q280" i="5" s="1"/>
  <c r="R280" i="5" s="1"/>
  <c r="M279" i="5"/>
  <c r="S279" i="5" s="1"/>
  <c r="E279" i="5"/>
  <c r="J279" i="5" s="1"/>
  <c r="K279" i="5" s="1"/>
  <c r="Q279" i="5" s="1"/>
  <c r="R279" i="5" s="1"/>
  <c r="S278" i="5"/>
  <c r="M278" i="5"/>
  <c r="E278" i="5"/>
  <c r="J278" i="5" s="1"/>
  <c r="K278" i="5" s="1"/>
  <c r="Q278" i="5" s="1"/>
  <c r="S277" i="5"/>
  <c r="R277" i="5"/>
  <c r="M277" i="5"/>
  <c r="J277" i="5"/>
  <c r="K277" i="5" s="1"/>
  <c r="Q277" i="5" s="1"/>
  <c r="E277" i="5"/>
  <c r="E276" i="5"/>
  <c r="S271" i="5"/>
  <c r="M271" i="5"/>
  <c r="J271" i="5"/>
  <c r="K271" i="5" s="1"/>
  <c r="Q271" i="5" s="1"/>
  <c r="R271" i="5" s="1"/>
  <c r="E271" i="5"/>
  <c r="S270" i="5"/>
  <c r="R270" i="5"/>
  <c r="Q270" i="5"/>
  <c r="M270" i="5"/>
  <c r="E270" i="5"/>
  <c r="J270" i="5" s="1"/>
  <c r="K270" i="5" s="1"/>
  <c r="Q269" i="5"/>
  <c r="R269" i="5" s="1"/>
  <c r="M269" i="5"/>
  <c r="S269" i="5" s="1"/>
  <c r="K269" i="5"/>
  <c r="J269" i="5"/>
  <c r="E269" i="5"/>
  <c r="M268" i="5"/>
  <c r="S268" i="5" s="1"/>
  <c r="K268" i="5"/>
  <c r="Q268" i="5" s="1"/>
  <c r="J268" i="5"/>
  <c r="E268" i="5"/>
  <c r="R267" i="5"/>
  <c r="M267" i="5"/>
  <c r="S267" i="5" s="1"/>
  <c r="K267" i="5"/>
  <c r="Q267" i="5" s="1"/>
  <c r="J267" i="5"/>
  <c r="E267" i="5"/>
  <c r="Q266" i="5"/>
  <c r="R266" i="5" s="1"/>
  <c r="M266" i="5"/>
  <c r="S266" i="5" s="1"/>
  <c r="J266" i="5"/>
  <c r="K266" i="5" s="1"/>
  <c r="E266" i="5"/>
  <c r="E265" i="5"/>
  <c r="M264" i="5"/>
  <c r="S264" i="5" s="1"/>
  <c r="K264" i="5"/>
  <c r="Q264" i="5" s="1"/>
  <c r="R264" i="5" s="1"/>
  <c r="E264" i="5"/>
  <c r="J264" i="5" s="1"/>
  <c r="M263" i="5"/>
  <c r="S263" i="5" s="1"/>
  <c r="E263" i="5"/>
  <c r="J263" i="5" s="1"/>
  <c r="K263" i="5" s="1"/>
  <c r="Q263" i="5" s="1"/>
  <c r="S262" i="5"/>
  <c r="M262" i="5"/>
  <c r="K262" i="5"/>
  <c r="Q262" i="5" s="1"/>
  <c r="R262" i="5" s="1"/>
  <c r="E262" i="5"/>
  <c r="J262" i="5" s="1"/>
  <c r="S261" i="5"/>
  <c r="R261" i="5"/>
  <c r="M261" i="5"/>
  <c r="J261" i="5"/>
  <c r="K261" i="5" s="1"/>
  <c r="Q261" i="5" s="1"/>
  <c r="E261" i="5"/>
  <c r="S260" i="5"/>
  <c r="M260" i="5"/>
  <c r="E260" i="5"/>
  <c r="J260" i="5" s="1"/>
  <c r="K260" i="5" s="1"/>
  <c r="Q260" i="5" s="1"/>
  <c r="R260" i="5" s="1"/>
  <c r="Q259" i="5"/>
  <c r="R259" i="5" s="1"/>
  <c r="M259" i="5"/>
  <c r="S259" i="5" s="1"/>
  <c r="K259" i="5"/>
  <c r="J259" i="5"/>
  <c r="E259" i="5"/>
  <c r="E258" i="5"/>
  <c r="H250" i="5"/>
  <c r="H249" i="5"/>
  <c r="K249" i="5" s="1"/>
  <c r="K248" i="5"/>
  <c r="H248" i="5"/>
  <c r="H247" i="5"/>
  <c r="K247" i="5" s="1"/>
  <c r="H246" i="5"/>
  <c r="K246" i="5" s="1"/>
  <c r="P239" i="5"/>
  <c r="K239" i="5"/>
  <c r="I239" i="5"/>
  <c r="J239" i="5" s="1"/>
  <c r="O239" i="5" s="1"/>
  <c r="Q239" i="5" s="1"/>
  <c r="O238" i="5"/>
  <c r="Q238" i="5" s="1"/>
  <c r="K238" i="5"/>
  <c r="P238" i="5" s="1"/>
  <c r="J238" i="5"/>
  <c r="I238" i="5"/>
  <c r="P237" i="5"/>
  <c r="K237" i="5"/>
  <c r="J237" i="5"/>
  <c r="O237" i="5" s="1"/>
  <c r="I237" i="5"/>
  <c r="K236" i="5"/>
  <c r="P236" i="5" s="1"/>
  <c r="I236" i="5"/>
  <c r="J236" i="5" s="1"/>
  <c r="O236" i="5" s="1"/>
  <c r="P234" i="5"/>
  <c r="K234" i="5"/>
  <c r="I234" i="5"/>
  <c r="J234" i="5" s="1"/>
  <c r="O234" i="5" s="1"/>
  <c r="Q234" i="5" s="1"/>
  <c r="O233" i="5"/>
  <c r="K233" i="5"/>
  <c r="P233" i="5" s="1"/>
  <c r="J233" i="5"/>
  <c r="I233" i="5"/>
  <c r="K232" i="5"/>
  <c r="P232" i="5" s="1"/>
  <c r="I232" i="5"/>
  <c r="J232" i="5" s="1"/>
  <c r="O232" i="5" s="1"/>
  <c r="K231" i="5"/>
  <c r="I231" i="5"/>
  <c r="J231" i="5" s="1"/>
  <c r="O231" i="5" s="1"/>
  <c r="K229" i="5"/>
  <c r="I229" i="5"/>
  <c r="J229" i="5" s="1"/>
  <c r="P228" i="5"/>
  <c r="O228" i="5"/>
  <c r="Q228" i="5" s="1"/>
  <c r="K228" i="5"/>
  <c r="J228" i="5"/>
  <c r="I228" i="5"/>
  <c r="K227" i="5"/>
  <c r="J227" i="5"/>
  <c r="O227" i="5" s="1"/>
  <c r="I227" i="5"/>
  <c r="K226" i="5"/>
  <c r="P226" i="5" s="1"/>
  <c r="I226" i="5"/>
  <c r="J226" i="5" s="1"/>
  <c r="O226" i="5" s="1"/>
  <c r="Q224" i="5"/>
  <c r="P224" i="5"/>
  <c r="K224" i="5"/>
  <c r="I224" i="5"/>
  <c r="J224" i="5" s="1"/>
  <c r="O224" i="5" s="1"/>
  <c r="P223" i="5"/>
  <c r="O223" i="5"/>
  <c r="K223" i="5"/>
  <c r="J223" i="5"/>
  <c r="I223" i="5"/>
  <c r="K222" i="5"/>
  <c r="I222" i="5"/>
  <c r="J222" i="5" s="1"/>
  <c r="O222" i="5" s="1"/>
  <c r="K221" i="5"/>
  <c r="I221" i="5"/>
  <c r="J221" i="5" s="1"/>
  <c r="O221" i="5" s="1"/>
  <c r="O212" i="5"/>
  <c r="N212" i="5"/>
  <c r="I212" i="5"/>
  <c r="G212" i="5"/>
  <c r="H212" i="5" s="1"/>
  <c r="M212" i="5" s="1"/>
  <c r="M211" i="5"/>
  <c r="N211" i="5" s="1"/>
  <c r="I211" i="5"/>
  <c r="O211" i="5" s="1"/>
  <c r="H211" i="5"/>
  <c r="G211" i="5"/>
  <c r="N210" i="5"/>
  <c r="I210" i="5"/>
  <c r="O210" i="5" s="1"/>
  <c r="G210" i="5"/>
  <c r="H210" i="5" s="1"/>
  <c r="M210" i="5" s="1"/>
  <c r="I209" i="5"/>
  <c r="O209" i="5" s="1"/>
  <c r="G209" i="5"/>
  <c r="H209" i="5" s="1"/>
  <c r="M209" i="5" s="1"/>
  <c r="O208" i="5"/>
  <c r="I208" i="5"/>
  <c r="G208" i="5"/>
  <c r="H208" i="5" s="1"/>
  <c r="M208" i="5" s="1"/>
  <c r="N208" i="5" s="1"/>
  <c r="I207" i="5"/>
  <c r="O207" i="5" s="1"/>
  <c r="G207" i="5"/>
  <c r="H207" i="5" s="1"/>
  <c r="M207" i="5" s="1"/>
  <c r="I206" i="5"/>
  <c r="O206" i="5" s="1"/>
  <c r="G206" i="5"/>
  <c r="H206" i="5" s="1"/>
  <c r="M206" i="5" s="1"/>
  <c r="N206" i="5" s="1"/>
  <c r="I205" i="5"/>
  <c r="O205" i="5" s="1"/>
  <c r="G205" i="5"/>
  <c r="H205" i="5" s="1"/>
  <c r="M205" i="5" s="1"/>
  <c r="M204" i="5"/>
  <c r="I204" i="5"/>
  <c r="O204" i="5" s="1"/>
  <c r="G204" i="5"/>
  <c r="H204" i="5" s="1"/>
  <c r="M203" i="5"/>
  <c r="N203" i="5" s="1"/>
  <c r="I203" i="5"/>
  <c r="O203" i="5" s="1"/>
  <c r="H203" i="5"/>
  <c r="G203" i="5"/>
  <c r="I202" i="5"/>
  <c r="O202" i="5" s="1"/>
  <c r="G202" i="5"/>
  <c r="H202" i="5" s="1"/>
  <c r="M202" i="5" s="1"/>
  <c r="N202" i="5" s="1"/>
  <c r="O201" i="5"/>
  <c r="N201" i="5" s="1"/>
  <c r="I201" i="5"/>
  <c r="G201" i="5"/>
  <c r="H201" i="5" s="1"/>
  <c r="M201" i="5" s="1"/>
  <c r="O195" i="5"/>
  <c r="I195" i="5"/>
  <c r="G195" i="5"/>
  <c r="H195" i="5" s="1"/>
  <c r="M195" i="5" s="1"/>
  <c r="N195" i="5" s="1"/>
  <c r="I194" i="5"/>
  <c r="O194" i="5" s="1"/>
  <c r="H194" i="5"/>
  <c r="M194" i="5" s="1"/>
  <c r="N194" i="5" s="1"/>
  <c r="G194" i="5"/>
  <c r="I193" i="5"/>
  <c r="O193" i="5" s="1"/>
  <c r="H193" i="5"/>
  <c r="M193" i="5" s="1"/>
  <c r="N193" i="5" s="1"/>
  <c r="G193" i="5"/>
  <c r="I192" i="5"/>
  <c r="O192" i="5" s="1"/>
  <c r="G192" i="5"/>
  <c r="H192" i="5" s="1"/>
  <c r="M192" i="5" s="1"/>
  <c r="N192" i="5" s="1"/>
  <c r="M191" i="5"/>
  <c r="N191" i="5" s="1"/>
  <c r="I191" i="5"/>
  <c r="O191" i="5" s="1"/>
  <c r="G191" i="5"/>
  <c r="H191" i="5" s="1"/>
  <c r="I190" i="5"/>
  <c r="O190" i="5" s="1"/>
  <c r="G190" i="5"/>
  <c r="H190" i="5" s="1"/>
  <c r="M190" i="5" s="1"/>
  <c r="N190" i="5" s="1"/>
  <c r="N189" i="5"/>
  <c r="I189" i="5"/>
  <c r="O189" i="5" s="1"/>
  <c r="H189" i="5"/>
  <c r="M189" i="5" s="1"/>
  <c r="G189" i="5"/>
  <c r="O188" i="5"/>
  <c r="N188" i="5" s="1"/>
  <c r="I188" i="5"/>
  <c r="G188" i="5"/>
  <c r="H188" i="5" s="1"/>
  <c r="M188" i="5" s="1"/>
  <c r="O187" i="5"/>
  <c r="I187" i="5"/>
  <c r="G187" i="5"/>
  <c r="H187" i="5" s="1"/>
  <c r="M187" i="5" s="1"/>
  <c r="N187" i="5" s="1"/>
  <c r="N186" i="5"/>
  <c r="I186" i="5"/>
  <c r="O186" i="5" s="1"/>
  <c r="H186" i="5"/>
  <c r="M186" i="5" s="1"/>
  <c r="G186" i="5"/>
  <c r="I185" i="5"/>
  <c r="O185" i="5" s="1"/>
  <c r="G185" i="5"/>
  <c r="H185" i="5" s="1"/>
  <c r="M185" i="5" s="1"/>
  <c r="N185" i="5" s="1"/>
  <c r="I184" i="5"/>
  <c r="O184" i="5" s="1"/>
  <c r="G184" i="5"/>
  <c r="H184" i="5" s="1"/>
  <c r="M184" i="5" s="1"/>
  <c r="H174" i="5"/>
  <c r="H169" i="5"/>
  <c r="H164" i="5"/>
  <c r="H159" i="5"/>
  <c r="K152" i="5"/>
  <c r="J152" i="5"/>
  <c r="L151" i="5"/>
  <c r="Q151" i="5" s="1"/>
  <c r="J151" i="5"/>
  <c r="K151" i="5" s="1"/>
  <c r="P151" i="5" s="1"/>
  <c r="P150" i="5"/>
  <c r="R150" i="5" s="1"/>
  <c r="J150" i="5"/>
  <c r="K150" i="5" s="1"/>
  <c r="L150" i="5" s="1"/>
  <c r="Q150" i="5" s="1"/>
  <c r="P149" i="5"/>
  <c r="R149" i="5" s="1"/>
  <c r="L149" i="5"/>
  <c r="Q149" i="5" s="1"/>
  <c r="J149" i="5"/>
  <c r="K149" i="5" s="1"/>
  <c r="K148" i="5"/>
  <c r="P148" i="5" s="1"/>
  <c r="J148" i="5"/>
  <c r="J147" i="5"/>
  <c r="K147" i="5" s="1"/>
  <c r="L146" i="5"/>
  <c r="Q146" i="5" s="1"/>
  <c r="J146" i="5"/>
  <c r="K146" i="5" s="1"/>
  <c r="P146" i="5" s="1"/>
  <c r="P145" i="5"/>
  <c r="K145" i="5"/>
  <c r="L145" i="5" s="1"/>
  <c r="Q145" i="5" s="1"/>
  <c r="J145" i="5"/>
  <c r="K144" i="5"/>
  <c r="J144" i="5"/>
  <c r="J143" i="5"/>
  <c r="K143" i="5" s="1"/>
  <c r="K142" i="5"/>
  <c r="J142" i="5"/>
  <c r="P141" i="5"/>
  <c r="R141" i="5" s="1"/>
  <c r="K141" i="5"/>
  <c r="L141" i="5" s="1"/>
  <c r="Q141" i="5" s="1"/>
  <c r="J141" i="5"/>
  <c r="K140" i="5"/>
  <c r="J140" i="5"/>
  <c r="L139" i="5"/>
  <c r="Q139" i="5" s="1"/>
  <c r="J139" i="5"/>
  <c r="K139" i="5" s="1"/>
  <c r="P139" i="5" s="1"/>
  <c r="R139" i="5" s="1"/>
  <c r="K138" i="5"/>
  <c r="J138" i="5"/>
  <c r="K137" i="5"/>
  <c r="P137" i="5" s="1"/>
  <c r="J137" i="5"/>
  <c r="K136" i="5"/>
  <c r="J136" i="5"/>
  <c r="L135" i="5"/>
  <c r="Q135" i="5" s="1"/>
  <c r="J135" i="5"/>
  <c r="K135" i="5" s="1"/>
  <c r="P135" i="5" s="1"/>
  <c r="R135" i="5" s="1"/>
  <c r="Q134" i="5"/>
  <c r="P134" i="5"/>
  <c r="R134" i="5" s="1"/>
  <c r="K134" i="5"/>
  <c r="L134" i="5" s="1"/>
  <c r="J134" i="5"/>
  <c r="L133" i="5"/>
  <c r="Q133" i="5" s="1"/>
  <c r="K133" i="5"/>
  <c r="P133" i="5" s="1"/>
  <c r="R133" i="5" s="1"/>
  <c r="J133" i="5"/>
  <c r="K132" i="5"/>
  <c r="J132" i="5"/>
  <c r="P131" i="5"/>
  <c r="R131" i="5" s="1"/>
  <c r="L131" i="5"/>
  <c r="Q131" i="5" s="1"/>
  <c r="J131" i="5"/>
  <c r="K131" i="5" s="1"/>
  <c r="Q130" i="5"/>
  <c r="R130" i="5" s="1"/>
  <c r="P130" i="5"/>
  <c r="K130" i="5"/>
  <c r="L130" i="5" s="1"/>
  <c r="J130" i="5"/>
  <c r="P129" i="5"/>
  <c r="R129" i="5" s="1"/>
  <c r="L129" i="5"/>
  <c r="Q129" i="5" s="1"/>
  <c r="K129" i="5"/>
  <c r="J129" i="5"/>
  <c r="K128" i="5"/>
  <c r="J128" i="5"/>
  <c r="J127" i="5"/>
  <c r="K127" i="5" s="1"/>
  <c r="P127" i="5" s="1"/>
  <c r="J126" i="5"/>
  <c r="K126" i="5" s="1"/>
  <c r="K125" i="5"/>
  <c r="P125" i="5" s="1"/>
  <c r="J125" i="5"/>
  <c r="J124" i="5"/>
  <c r="K124" i="5" s="1"/>
  <c r="J123" i="5"/>
  <c r="K123" i="5" s="1"/>
  <c r="K122" i="5"/>
  <c r="L122" i="5" s="1"/>
  <c r="Q122" i="5" s="1"/>
  <c r="J122" i="5"/>
  <c r="K121" i="5"/>
  <c r="J121" i="5"/>
  <c r="J116" i="5"/>
  <c r="I116" i="5"/>
  <c r="O115" i="5"/>
  <c r="Q115" i="5" s="1"/>
  <c r="K115" i="5"/>
  <c r="P115" i="5" s="1"/>
  <c r="I115" i="5"/>
  <c r="J115" i="5" s="1"/>
  <c r="O114" i="5"/>
  <c r="J114" i="5"/>
  <c r="K114" i="5" s="1"/>
  <c r="P114" i="5" s="1"/>
  <c r="I114" i="5"/>
  <c r="P113" i="5"/>
  <c r="O113" i="5"/>
  <c r="Q113" i="5" s="1"/>
  <c r="K113" i="5"/>
  <c r="J113" i="5"/>
  <c r="I113" i="5"/>
  <c r="I112" i="5"/>
  <c r="J112" i="5" s="1"/>
  <c r="I111" i="5"/>
  <c r="J111" i="5" s="1"/>
  <c r="O111" i="5" s="1"/>
  <c r="J110" i="5"/>
  <c r="I110" i="5"/>
  <c r="K109" i="5"/>
  <c r="P109" i="5" s="1"/>
  <c r="J109" i="5"/>
  <c r="O109" i="5" s="1"/>
  <c r="I109" i="5"/>
  <c r="P108" i="5"/>
  <c r="Q108" i="5" s="1"/>
  <c r="K108" i="5"/>
  <c r="J108" i="5"/>
  <c r="O108" i="5" s="1"/>
  <c r="I108" i="5"/>
  <c r="I107" i="5"/>
  <c r="J107" i="5" s="1"/>
  <c r="O107" i="5" s="1"/>
  <c r="I106" i="5"/>
  <c r="J106" i="5" s="1"/>
  <c r="J105" i="5"/>
  <c r="I105" i="5"/>
  <c r="K104" i="5"/>
  <c r="P104" i="5" s="1"/>
  <c r="J104" i="5"/>
  <c r="O104" i="5" s="1"/>
  <c r="Q104" i="5" s="1"/>
  <c r="I104" i="5"/>
  <c r="O103" i="5"/>
  <c r="Q103" i="5" s="1"/>
  <c r="K103" i="5"/>
  <c r="P103" i="5" s="1"/>
  <c r="I103" i="5"/>
  <c r="J103" i="5" s="1"/>
  <c r="I102" i="5"/>
  <c r="J102" i="5" s="1"/>
  <c r="P101" i="5"/>
  <c r="O101" i="5"/>
  <c r="K101" i="5"/>
  <c r="J101" i="5"/>
  <c r="I101" i="5"/>
  <c r="H90" i="5"/>
  <c r="H86" i="5"/>
  <c r="I79" i="5"/>
  <c r="H79" i="5"/>
  <c r="J79" i="5" s="1"/>
  <c r="K79" i="5" s="1"/>
  <c r="O79" i="5" s="1"/>
  <c r="J78" i="5"/>
  <c r="I78" i="5"/>
  <c r="H78" i="5"/>
  <c r="I77" i="5"/>
  <c r="H77" i="5"/>
  <c r="J77" i="5" s="1"/>
  <c r="J76" i="5"/>
  <c r="K76" i="5" s="1"/>
  <c r="O76" i="5" s="1"/>
  <c r="I76" i="5"/>
  <c r="H76" i="5"/>
  <c r="I75" i="5"/>
  <c r="H75" i="5"/>
  <c r="J75" i="5" s="1"/>
  <c r="K75" i="5" s="1"/>
  <c r="O75" i="5" s="1"/>
  <c r="N74" i="5"/>
  <c r="K74" i="5"/>
  <c r="O74" i="5" s="1"/>
  <c r="J74" i="5"/>
  <c r="I74" i="5"/>
  <c r="H74" i="5"/>
  <c r="J73" i="5"/>
  <c r="I73" i="5"/>
  <c r="H73" i="5"/>
  <c r="J72" i="5"/>
  <c r="N72" i="5" s="1"/>
  <c r="I72" i="5"/>
  <c r="H72" i="5"/>
  <c r="I71" i="5"/>
  <c r="H71" i="5"/>
  <c r="J71" i="5" s="1"/>
  <c r="I70" i="5"/>
  <c r="H70" i="5"/>
  <c r="J70" i="5" s="1"/>
  <c r="K69" i="5"/>
  <c r="O69" i="5" s="1"/>
  <c r="J69" i="5"/>
  <c r="N69" i="5" s="1"/>
  <c r="P69" i="5" s="1"/>
  <c r="I69" i="5"/>
  <c r="H69" i="5"/>
  <c r="J68" i="5"/>
  <c r="I68" i="5"/>
  <c r="H68" i="5"/>
  <c r="I67" i="5"/>
  <c r="H67" i="5"/>
  <c r="J67" i="5" s="1"/>
  <c r="N67" i="5" s="1"/>
  <c r="J66" i="5"/>
  <c r="N66" i="5" s="1"/>
  <c r="I66" i="5"/>
  <c r="H66" i="5"/>
  <c r="O65" i="5"/>
  <c r="P65" i="5" s="1"/>
  <c r="N65" i="5"/>
  <c r="J65" i="5"/>
  <c r="I65" i="5"/>
  <c r="K65" i="5" s="1"/>
  <c r="H65" i="5"/>
  <c r="L55" i="5"/>
  <c r="K55" i="5"/>
  <c r="M55" i="5" s="1"/>
  <c r="N55" i="5" s="1"/>
  <c r="Q55" i="5" s="1"/>
  <c r="M54" i="5"/>
  <c r="L54" i="5"/>
  <c r="K54" i="5"/>
  <c r="L53" i="5"/>
  <c r="K53" i="5"/>
  <c r="M53" i="5" s="1"/>
  <c r="M52" i="5"/>
  <c r="P52" i="5" s="1"/>
  <c r="L52" i="5"/>
  <c r="K52" i="5"/>
  <c r="L51" i="5"/>
  <c r="K51" i="5"/>
  <c r="M51" i="5" s="1"/>
  <c r="P50" i="5"/>
  <c r="N50" i="5"/>
  <c r="Q50" i="5" s="1"/>
  <c r="L50" i="5"/>
  <c r="K50" i="5"/>
  <c r="M50" i="5" s="1"/>
  <c r="M49" i="5"/>
  <c r="P49" i="5" s="1"/>
  <c r="L49" i="5"/>
  <c r="K49" i="5"/>
  <c r="P48" i="5"/>
  <c r="R48" i="5" s="1"/>
  <c r="M48" i="5"/>
  <c r="L48" i="5"/>
  <c r="N48" i="5" s="1"/>
  <c r="Q48" i="5" s="1"/>
  <c r="K48" i="5"/>
  <c r="L47" i="5"/>
  <c r="K47" i="5"/>
  <c r="M47" i="5" s="1"/>
  <c r="L46" i="5"/>
  <c r="K46" i="5"/>
  <c r="M46" i="5" s="1"/>
  <c r="P45" i="5"/>
  <c r="N45" i="5"/>
  <c r="Q45" i="5" s="1"/>
  <c r="M45" i="5"/>
  <c r="L45" i="5"/>
  <c r="K45" i="5"/>
  <c r="M44" i="5"/>
  <c r="P44" i="5" s="1"/>
  <c r="L44" i="5"/>
  <c r="K44" i="5"/>
  <c r="L43" i="5"/>
  <c r="K43" i="5"/>
  <c r="M43" i="5" s="1"/>
  <c r="L42" i="5"/>
  <c r="K42" i="5"/>
  <c r="M42" i="5" s="1"/>
  <c r="P42" i="5" s="1"/>
  <c r="L41" i="5"/>
  <c r="K41" i="5"/>
  <c r="M41" i="5" s="1"/>
  <c r="P40" i="5"/>
  <c r="N40" i="5"/>
  <c r="Q40" i="5" s="1"/>
  <c r="M40" i="5"/>
  <c r="L40" i="5"/>
  <c r="K40" i="5"/>
  <c r="M39" i="5"/>
  <c r="L39" i="5"/>
  <c r="K39" i="5"/>
  <c r="L38" i="5"/>
  <c r="K38" i="5"/>
  <c r="M38" i="5" s="1"/>
  <c r="M37" i="5"/>
  <c r="P37" i="5" s="1"/>
  <c r="L37" i="5"/>
  <c r="K37" i="5"/>
  <c r="L36" i="5"/>
  <c r="K36" i="5"/>
  <c r="M36" i="5" s="1"/>
  <c r="M35" i="5"/>
  <c r="L35" i="5"/>
  <c r="K35" i="5"/>
  <c r="L34" i="5"/>
  <c r="K34" i="5"/>
  <c r="M34" i="5" s="1"/>
  <c r="L33" i="5"/>
  <c r="K33" i="5"/>
  <c r="M33" i="5" s="1"/>
  <c r="M32" i="5"/>
  <c r="P32" i="5" s="1"/>
  <c r="L32" i="5"/>
  <c r="K32" i="5"/>
  <c r="L31" i="5"/>
  <c r="K31" i="5"/>
  <c r="M31" i="5" s="1"/>
  <c r="P30" i="5"/>
  <c r="N30" i="5"/>
  <c r="Q30" i="5" s="1"/>
  <c r="M30" i="5"/>
  <c r="L30" i="5"/>
  <c r="K30" i="5"/>
  <c r="M29" i="5"/>
  <c r="P29" i="5" s="1"/>
  <c r="L29" i="5"/>
  <c r="K29" i="5"/>
  <c r="L28" i="5"/>
  <c r="K28" i="5"/>
  <c r="M28" i="5" s="1"/>
  <c r="L27" i="5"/>
  <c r="K27" i="5"/>
  <c r="M27" i="5" s="1"/>
  <c r="L26" i="5"/>
  <c r="K26" i="5"/>
  <c r="M26" i="5" s="1"/>
  <c r="N26" i="5" s="1"/>
  <c r="Q26" i="5" s="1"/>
  <c r="P25" i="5"/>
  <c r="N25" i="5"/>
  <c r="Q25" i="5" s="1"/>
  <c r="M25" i="5"/>
  <c r="L25" i="5"/>
  <c r="K25" i="5"/>
  <c r="M24" i="5"/>
  <c r="L24" i="5"/>
  <c r="K24" i="5"/>
  <c r="M23" i="5"/>
  <c r="P23" i="5" s="1"/>
  <c r="L23" i="5"/>
  <c r="K23" i="5"/>
  <c r="L22" i="5"/>
  <c r="K22" i="5"/>
  <c r="M22" i="5" s="1"/>
  <c r="L21" i="5"/>
  <c r="K21" i="5"/>
  <c r="M21" i="5" s="1"/>
  <c r="M20" i="5"/>
  <c r="P20" i="5" s="1"/>
  <c r="L20" i="5"/>
  <c r="K20" i="5"/>
  <c r="L19" i="5"/>
  <c r="K19" i="5"/>
  <c r="M19" i="5" s="1"/>
  <c r="L18" i="5"/>
  <c r="K18" i="5"/>
  <c r="M18" i="5" s="1"/>
  <c r="P17" i="5"/>
  <c r="R17" i="5" s="1"/>
  <c r="N17" i="5"/>
  <c r="Q17" i="5" s="1"/>
  <c r="M17" i="5"/>
  <c r="L17" i="5"/>
  <c r="K17" i="5"/>
  <c r="M16" i="5"/>
  <c r="L16" i="5"/>
  <c r="K16" i="5"/>
  <c r="M15" i="5"/>
  <c r="P15" i="5" s="1"/>
  <c r="L15" i="5"/>
  <c r="K15" i="5"/>
  <c r="L14" i="5"/>
  <c r="K14" i="5"/>
  <c r="M14" i="5" s="1"/>
  <c r="L13" i="5"/>
  <c r="K13" i="5"/>
  <c r="M13" i="5" s="1"/>
  <c r="M12" i="5"/>
  <c r="P12" i="5" s="1"/>
  <c r="L12" i="5"/>
  <c r="K12" i="5"/>
  <c r="L11" i="5"/>
  <c r="K11" i="5"/>
  <c r="M11" i="5" s="1"/>
  <c r="L10" i="5"/>
  <c r="K10" i="5"/>
  <c r="M10" i="5" s="1"/>
  <c r="P9" i="5"/>
  <c r="N9" i="5"/>
  <c r="Q9" i="5" s="1"/>
  <c r="M9" i="5"/>
  <c r="L9" i="5"/>
  <c r="K9" i="5"/>
  <c r="M8" i="5"/>
  <c r="L8" i="5"/>
  <c r="K8" i="5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X1034" i="1"/>
  <c r="AM1033" i="1"/>
  <c r="X1033" i="1"/>
  <c r="AM1032" i="1"/>
  <c r="X1032" i="1"/>
  <c r="AM1031" i="1"/>
  <c r="X1031" i="1"/>
  <c r="AM1030" i="1"/>
  <c r="X1030" i="1"/>
  <c r="AM1029" i="1"/>
  <c r="X1029" i="1"/>
  <c r="AM1028" i="1"/>
  <c r="X1028" i="1"/>
  <c r="AM1027" i="1"/>
  <c r="X1027" i="1"/>
  <c r="AM1026" i="1"/>
  <c r="X1026" i="1"/>
  <c r="AM1025" i="1"/>
  <c r="X1025" i="1"/>
  <c r="AM1024" i="1"/>
  <c r="X1024" i="1"/>
  <c r="AM1023" i="1"/>
  <c r="X1023" i="1"/>
  <c r="AM1022" i="1"/>
  <c r="X1022" i="1"/>
  <c r="AM1021" i="1"/>
  <c r="X1021" i="1"/>
  <c r="AM1020" i="1"/>
  <c r="X1020" i="1"/>
  <c r="AM1019" i="1"/>
  <c r="X1019" i="1"/>
  <c r="AM1018" i="1"/>
  <c r="X1018" i="1"/>
  <c r="AM1017" i="1"/>
  <c r="X1017" i="1"/>
  <c r="AM1016" i="1"/>
  <c r="X1016" i="1"/>
  <c r="AM1015" i="1"/>
  <c r="X1015" i="1"/>
  <c r="AM1014" i="1"/>
  <c r="X1014" i="1"/>
  <c r="AM1013" i="1"/>
  <c r="X1013" i="1"/>
  <c r="AM1012" i="1"/>
  <c r="X1012" i="1"/>
  <c r="AM1011" i="1"/>
  <c r="X1011" i="1"/>
  <c r="AM1010" i="1"/>
  <c r="X1010" i="1"/>
  <c r="AM1009" i="1"/>
  <c r="X1009" i="1"/>
  <c r="AM1008" i="1"/>
  <c r="X1008" i="1"/>
  <c r="AM1007" i="1"/>
  <c r="X1007" i="1"/>
  <c r="AM1006" i="1"/>
  <c r="X1006" i="1"/>
  <c r="AM1005" i="1"/>
  <c r="X1005" i="1"/>
  <c r="AM1004" i="1"/>
  <c r="X1004" i="1"/>
  <c r="AM1003" i="1"/>
  <c r="X1003" i="1"/>
  <c r="AM1002" i="1"/>
  <c r="X1002" i="1"/>
  <c r="AM1001" i="1"/>
  <c r="X1001" i="1"/>
  <c r="AM1000" i="1"/>
  <c r="X1000" i="1"/>
  <c r="AM999" i="1"/>
  <c r="X999" i="1"/>
  <c r="AM998" i="1"/>
  <c r="X998" i="1"/>
  <c r="AM997" i="1"/>
  <c r="X997" i="1"/>
  <c r="AM996" i="1"/>
  <c r="X996" i="1"/>
  <c r="AM995" i="1"/>
  <c r="X995" i="1"/>
  <c r="AM994" i="1"/>
  <c r="X994" i="1"/>
  <c r="AM993" i="1"/>
  <c r="X993" i="1"/>
  <c r="AM992" i="1"/>
  <c r="X992" i="1"/>
  <c r="AM991" i="1"/>
  <c r="X991" i="1"/>
  <c r="AM990" i="1"/>
  <c r="X990" i="1"/>
  <c r="AM989" i="1"/>
  <c r="X989" i="1"/>
  <c r="AM988" i="1"/>
  <c r="X988" i="1"/>
  <c r="AM987" i="1"/>
  <c r="X987" i="1"/>
  <c r="AM986" i="1"/>
  <c r="X986" i="1"/>
  <c r="AM985" i="1"/>
  <c r="X985" i="1"/>
  <c r="AM984" i="1"/>
  <c r="X984" i="1"/>
  <c r="AM983" i="1"/>
  <c r="X983" i="1"/>
  <c r="AM982" i="1"/>
  <c r="X982" i="1"/>
  <c r="AM981" i="1"/>
  <c r="X981" i="1"/>
  <c r="AM980" i="1"/>
  <c r="X980" i="1"/>
  <c r="AM979" i="1"/>
  <c r="X979" i="1"/>
  <c r="AM978" i="1"/>
  <c r="X978" i="1"/>
  <c r="AM977" i="1"/>
  <c r="X977" i="1"/>
  <c r="AM976" i="1"/>
  <c r="X976" i="1"/>
  <c r="AM975" i="1"/>
  <c r="X975" i="1"/>
  <c r="AM974" i="1"/>
  <c r="X974" i="1"/>
  <c r="AM973" i="1"/>
  <c r="X973" i="1"/>
  <c r="AM972" i="1"/>
  <c r="X972" i="1"/>
  <c r="AM971" i="1"/>
  <c r="X971" i="1"/>
  <c r="AM970" i="1"/>
  <c r="X970" i="1"/>
  <c r="AM969" i="1"/>
  <c r="X969" i="1"/>
  <c r="AM968" i="1"/>
  <c r="X968" i="1"/>
  <c r="AM967" i="1"/>
  <c r="X967" i="1"/>
  <c r="AM966" i="1"/>
  <c r="X966" i="1"/>
  <c r="AM965" i="1"/>
  <c r="X965" i="1"/>
  <c r="AM964" i="1"/>
  <c r="X964" i="1"/>
  <c r="AM963" i="1"/>
  <c r="X963" i="1"/>
  <c r="AM962" i="1"/>
  <c r="X962" i="1"/>
  <c r="AM961" i="1"/>
  <c r="X961" i="1"/>
  <c r="AM960" i="1"/>
  <c r="X960" i="1"/>
  <c r="AM959" i="1"/>
  <c r="X959" i="1"/>
  <c r="AM958" i="1"/>
  <c r="X958" i="1"/>
  <c r="AM957" i="1"/>
  <c r="X957" i="1"/>
  <c r="AM956" i="1"/>
  <c r="X956" i="1"/>
  <c r="AM955" i="1"/>
  <c r="X955" i="1"/>
  <c r="AM954" i="1"/>
  <c r="X954" i="1"/>
  <c r="AM953" i="1"/>
  <c r="X953" i="1"/>
  <c r="AM952" i="1"/>
  <c r="X952" i="1"/>
  <c r="AM951" i="1"/>
  <c r="X951" i="1"/>
  <c r="AM950" i="1"/>
  <c r="X950" i="1"/>
  <c r="AM949" i="1"/>
  <c r="X949" i="1"/>
  <c r="AM948" i="1"/>
  <c r="X948" i="1"/>
  <c r="AM947" i="1"/>
  <c r="X947" i="1"/>
  <c r="AM946" i="1"/>
  <c r="X946" i="1"/>
  <c r="AM945" i="1"/>
  <c r="X945" i="1"/>
  <c r="AM944" i="1"/>
  <c r="X944" i="1"/>
  <c r="AM943" i="1"/>
  <c r="X943" i="1"/>
  <c r="AM942" i="1"/>
  <c r="X942" i="1"/>
  <c r="AM941" i="1"/>
  <c r="X941" i="1"/>
  <c r="AM940" i="1"/>
  <c r="X940" i="1"/>
  <c r="AM939" i="1"/>
  <c r="X939" i="1"/>
  <c r="AM938" i="1"/>
  <c r="X938" i="1"/>
  <c r="AM937" i="1"/>
  <c r="X937" i="1"/>
  <c r="AM936" i="1"/>
  <c r="X936" i="1"/>
  <c r="AM935" i="1"/>
  <c r="X935" i="1"/>
  <c r="AM934" i="1"/>
  <c r="X934" i="1"/>
  <c r="AM933" i="1"/>
  <c r="X933" i="1"/>
  <c r="AM932" i="1"/>
  <c r="X932" i="1"/>
  <c r="AM931" i="1"/>
  <c r="X931" i="1"/>
  <c r="AM930" i="1"/>
  <c r="X930" i="1"/>
  <c r="AM929" i="1"/>
  <c r="X929" i="1"/>
  <c r="AM928" i="1"/>
  <c r="X928" i="1"/>
  <c r="AM927" i="1"/>
  <c r="X927" i="1"/>
  <c r="AM926" i="1"/>
  <c r="X926" i="1"/>
  <c r="AM925" i="1"/>
  <c r="X925" i="1"/>
  <c r="AM924" i="1"/>
  <c r="X924" i="1"/>
  <c r="AM923" i="1"/>
  <c r="X923" i="1"/>
  <c r="AM922" i="1"/>
  <c r="X922" i="1"/>
  <c r="AM921" i="1"/>
  <c r="X921" i="1"/>
  <c r="AM920" i="1"/>
  <c r="X920" i="1"/>
  <c r="AM919" i="1"/>
  <c r="X919" i="1"/>
  <c r="AM918" i="1"/>
  <c r="X918" i="1"/>
  <c r="AM917" i="1"/>
  <c r="X917" i="1"/>
  <c r="AM916" i="1"/>
  <c r="X916" i="1"/>
  <c r="AM915" i="1"/>
  <c r="X915" i="1"/>
  <c r="AM914" i="1"/>
  <c r="X914" i="1"/>
  <c r="AM913" i="1"/>
  <c r="X913" i="1"/>
  <c r="AM912" i="1"/>
  <c r="X912" i="1"/>
  <c r="AM911" i="1"/>
  <c r="X911" i="1"/>
  <c r="AM910" i="1"/>
  <c r="X910" i="1"/>
  <c r="AM909" i="1"/>
  <c r="X909" i="1"/>
  <c r="AM908" i="1"/>
  <c r="X908" i="1"/>
  <c r="AM907" i="1"/>
  <c r="X907" i="1"/>
  <c r="AM906" i="1"/>
  <c r="X906" i="1"/>
  <c r="AM905" i="1"/>
  <c r="X905" i="1"/>
  <c r="AM904" i="1"/>
  <c r="X904" i="1"/>
  <c r="AM903" i="1"/>
  <c r="X903" i="1"/>
  <c r="AM902" i="1"/>
  <c r="X902" i="1"/>
  <c r="AM901" i="1"/>
  <c r="X901" i="1"/>
  <c r="AM900" i="1"/>
  <c r="X900" i="1"/>
  <c r="AM899" i="1"/>
  <c r="X899" i="1"/>
  <c r="AM898" i="1"/>
  <c r="X898" i="1"/>
  <c r="AM897" i="1"/>
  <c r="X897" i="1"/>
  <c r="AM896" i="1"/>
  <c r="X896" i="1"/>
  <c r="AM895" i="1"/>
  <c r="X895" i="1"/>
  <c r="AM894" i="1"/>
  <c r="X894" i="1"/>
  <c r="AM893" i="1"/>
  <c r="X893" i="1"/>
  <c r="AM892" i="1"/>
  <c r="X892" i="1"/>
  <c r="AM891" i="1"/>
  <c r="X891" i="1"/>
  <c r="AM890" i="1"/>
  <c r="X890" i="1"/>
  <c r="AM889" i="1"/>
  <c r="X889" i="1"/>
  <c r="AM888" i="1"/>
  <c r="X888" i="1"/>
  <c r="AM887" i="1"/>
  <c r="X887" i="1"/>
  <c r="AM886" i="1"/>
  <c r="X886" i="1"/>
  <c r="AM885" i="1"/>
  <c r="X885" i="1"/>
  <c r="AM884" i="1"/>
  <c r="X884" i="1"/>
  <c r="AM883" i="1"/>
  <c r="X883" i="1"/>
  <c r="AM882" i="1"/>
  <c r="X882" i="1"/>
  <c r="AM881" i="1"/>
  <c r="X881" i="1"/>
  <c r="AM880" i="1"/>
  <c r="X880" i="1"/>
  <c r="AM879" i="1"/>
  <c r="X879" i="1"/>
  <c r="AM878" i="1"/>
  <c r="X878" i="1"/>
  <c r="AM877" i="1"/>
  <c r="X877" i="1"/>
  <c r="AM876" i="1"/>
  <c r="X876" i="1"/>
  <c r="AM875" i="1"/>
  <c r="X875" i="1"/>
  <c r="AM874" i="1"/>
  <c r="X874" i="1"/>
  <c r="AM873" i="1"/>
  <c r="X873" i="1"/>
  <c r="AM872" i="1"/>
  <c r="X872" i="1"/>
  <c r="AM871" i="1"/>
  <c r="X871" i="1"/>
  <c r="AM870" i="1"/>
  <c r="X870" i="1"/>
  <c r="AM869" i="1"/>
  <c r="X869" i="1"/>
  <c r="AM868" i="1"/>
  <c r="X868" i="1"/>
  <c r="AM867" i="1"/>
  <c r="X867" i="1"/>
  <c r="AM866" i="1"/>
  <c r="X866" i="1"/>
  <c r="AM865" i="1"/>
  <c r="X865" i="1"/>
  <c r="AM864" i="1"/>
  <c r="X864" i="1"/>
  <c r="AM863" i="1"/>
  <c r="X863" i="1"/>
  <c r="AM862" i="1"/>
  <c r="X862" i="1"/>
  <c r="AM861" i="1"/>
  <c r="X861" i="1"/>
  <c r="AM860" i="1"/>
  <c r="X860" i="1"/>
  <c r="AM859" i="1"/>
  <c r="X859" i="1"/>
  <c r="AM858" i="1"/>
  <c r="X858" i="1"/>
  <c r="AM857" i="1"/>
  <c r="X857" i="1"/>
  <c r="AM856" i="1"/>
  <c r="X856" i="1"/>
  <c r="AM855" i="1"/>
  <c r="X855" i="1"/>
  <c r="AM854" i="1"/>
  <c r="X854" i="1"/>
  <c r="AM853" i="1"/>
  <c r="X853" i="1"/>
  <c r="AM852" i="1"/>
  <c r="X852" i="1"/>
  <c r="AM851" i="1"/>
  <c r="X851" i="1"/>
  <c r="AM850" i="1"/>
  <c r="X850" i="1"/>
  <c r="AM849" i="1"/>
  <c r="X849" i="1"/>
  <c r="BB848" i="1"/>
  <c r="AW848" i="1"/>
  <c r="AT848" i="1"/>
  <c r="AM848" i="1"/>
  <c r="Z848" i="1"/>
  <c r="X848" i="1"/>
  <c r="W848" i="1"/>
  <c r="I848" i="1"/>
  <c r="H848" i="1"/>
  <c r="G848" i="1"/>
  <c r="BB847" i="1"/>
  <c r="AW847" i="1"/>
  <c r="AT847" i="1"/>
  <c r="AM847" i="1"/>
  <c r="Z847" i="1"/>
  <c r="X847" i="1"/>
  <c r="W847" i="1"/>
  <c r="I847" i="1"/>
  <c r="H847" i="1"/>
  <c r="G847" i="1"/>
  <c r="BB846" i="1"/>
  <c r="AW846" i="1"/>
  <c r="AT846" i="1"/>
  <c r="AM846" i="1"/>
  <c r="Z846" i="1"/>
  <c r="X846" i="1"/>
  <c r="W846" i="1"/>
  <c r="I846" i="1"/>
  <c r="H846" i="1"/>
  <c r="G846" i="1"/>
  <c r="BB845" i="1"/>
  <c r="AW845" i="1"/>
  <c r="AT845" i="1"/>
  <c r="AM845" i="1"/>
  <c r="Z845" i="1"/>
  <c r="X845" i="1"/>
  <c r="W845" i="1"/>
  <c r="I845" i="1"/>
  <c r="H845" i="1"/>
  <c r="G845" i="1"/>
  <c r="BB844" i="1"/>
  <c r="AW844" i="1"/>
  <c r="AT844" i="1"/>
  <c r="AM844" i="1"/>
  <c r="Z844" i="1"/>
  <c r="X844" i="1"/>
  <c r="W844" i="1"/>
  <c r="I844" i="1"/>
  <c r="H844" i="1"/>
  <c r="G844" i="1"/>
  <c r="BB843" i="1"/>
  <c r="AW843" i="1"/>
  <c r="AT843" i="1"/>
  <c r="AM843" i="1"/>
  <c r="Z843" i="1"/>
  <c r="X843" i="1"/>
  <c r="W843" i="1"/>
  <c r="I843" i="1"/>
  <c r="H843" i="1"/>
  <c r="G843" i="1"/>
  <c r="BB842" i="1"/>
  <c r="AW842" i="1"/>
  <c r="AT842" i="1"/>
  <c r="AM842" i="1"/>
  <c r="Z842" i="1"/>
  <c r="X842" i="1"/>
  <c r="W842" i="1"/>
  <c r="I842" i="1"/>
  <c r="H842" i="1"/>
  <c r="G842" i="1"/>
  <c r="BB841" i="1"/>
  <c r="AW841" i="1"/>
  <c r="AT841" i="1"/>
  <c r="AM841" i="1"/>
  <c r="Z841" i="1"/>
  <c r="X841" i="1"/>
  <c r="W841" i="1"/>
  <c r="I841" i="1"/>
  <c r="H841" i="1"/>
  <c r="G841" i="1"/>
  <c r="BB840" i="1"/>
  <c r="AW840" i="1"/>
  <c r="AT840" i="1"/>
  <c r="AM840" i="1"/>
  <c r="Z840" i="1"/>
  <c r="X840" i="1"/>
  <c r="W840" i="1"/>
  <c r="I840" i="1"/>
  <c r="H840" i="1"/>
  <c r="G840" i="1"/>
  <c r="BB839" i="1"/>
  <c r="AW839" i="1"/>
  <c r="AT839" i="1"/>
  <c r="AM839" i="1"/>
  <c r="Z839" i="1"/>
  <c r="X839" i="1"/>
  <c r="W839" i="1"/>
  <c r="I839" i="1"/>
  <c r="H839" i="1"/>
  <c r="G839" i="1"/>
  <c r="BB838" i="1"/>
  <c r="AW838" i="1"/>
  <c r="AT838" i="1"/>
  <c r="AM838" i="1"/>
  <c r="Z838" i="1"/>
  <c r="X838" i="1"/>
  <c r="W838" i="1"/>
  <c r="I838" i="1"/>
  <c r="H838" i="1"/>
  <c r="G838" i="1"/>
  <c r="BB837" i="1"/>
  <c r="AW837" i="1"/>
  <c r="AT837" i="1"/>
  <c r="AM837" i="1"/>
  <c r="Z837" i="1"/>
  <c r="X837" i="1"/>
  <c r="W837" i="1"/>
  <c r="I837" i="1"/>
  <c r="H837" i="1"/>
  <c r="G837" i="1"/>
  <c r="AM836" i="1"/>
  <c r="Z836" i="1"/>
  <c r="Y836" i="1"/>
  <c r="X836" i="1"/>
  <c r="W836" i="1"/>
  <c r="I836" i="1"/>
  <c r="H836" i="1"/>
  <c r="G836" i="1"/>
  <c r="AM835" i="1"/>
  <c r="Z835" i="1"/>
  <c r="Y835" i="1"/>
  <c r="X835" i="1"/>
  <c r="W835" i="1"/>
  <c r="I835" i="1"/>
  <c r="H835" i="1"/>
  <c r="G835" i="1"/>
  <c r="AM834" i="1"/>
  <c r="Z834" i="1"/>
  <c r="Y834" i="1"/>
  <c r="X834" i="1"/>
  <c r="W834" i="1"/>
  <c r="I834" i="1"/>
  <c r="H834" i="1"/>
  <c r="G834" i="1"/>
  <c r="AM833" i="1"/>
  <c r="Z833" i="1"/>
  <c r="Y833" i="1"/>
  <c r="X833" i="1"/>
  <c r="W833" i="1"/>
  <c r="I833" i="1"/>
  <c r="H833" i="1"/>
  <c r="G833" i="1"/>
  <c r="AM832" i="1"/>
  <c r="Z832" i="1"/>
  <c r="Y832" i="1"/>
  <c r="X832" i="1"/>
  <c r="W832" i="1"/>
  <c r="I832" i="1"/>
  <c r="H832" i="1"/>
  <c r="G832" i="1"/>
  <c r="AM831" i="1"/>
  <c r="Z831" i="1"/>
  <c r="Y831" i="1"/>
  <c r="X831" i="1"/>
  <c r="W831" i="1"/>
  <c r="I831" i="1"/>
  <c r="H831" i="1"/>
  <c r="G831" i="1"/>
  <c r="AM830" i="1"/>
  <c r="Z830" i="1"/>
  <c r="Y830" i="1"/>
  <c r="X830" i="1"/>
  <c r="W830" i="1"/>
  <c r="I830" i="1"/>
  <c r="H830" i="1"/>
  <c r="G830" i="1"/>
  <c r="AM829" i="1"/>
  <c r="Z829" i="1"/>
  <c r="Y829" i="1"/>
  <c r="X829" i="1"/>
  <c r="W829" i="1"/>
  <c r="I829" i="1"/>
  <c r="H829" i="1"/>
  <c r="G829" i="1"/>
  <c r="AM828" i="1"/>
  <c r="Z828" i="1"/>
  <c r="Y828" i="1"/>
  <c r="X828" i="1"/>
  <c r="W828" i="1"/>
  <c r="I828" i="1"/>
  <c r="H828" i="1"/>
  <c r="G828" i="1"/>
  <c r="AM827" i="1"/>
  <c r="Z827" i="1"/>
  <c r="Y827" i="1"/>
  <c r="X827" i="1"/>
  <c r="W827" i="1"/>
  <c r="I827" i="1"/>
  <c r="H827" i="1"/>
  <c r="G827" i="1"/>
  <c r="AM826" i="1"/>
  <c r="Z826" i="1"/>
  <c r="Y826" i="1"/>
  <c r="X826" i="1"/>
  <c r="W826" i="1"/>
  <c r="I826" i="1"/>
  <c r="H826" i="1"/>
  <c r="G826" i="1"/>
  <c r="AM825" i="1"/>
  <c r="Z825" i="1"/>
  <c r="Y825" i="1"/>
  <c r="X825" i="1"/>
  <c r="W825" i="1"/>
  <c r="I825" i="1"/>
  <c r="H825" i="1"/>
  <c r="G825" i="1"/>
  <c r="AM824" i="1"/>
  <c r="Z824" i="1"/>
  <c r="Y824" i="1"/>
  <c r="X824" i="1"/>
  <c r="W824" i="1"/>
  <c r="I824" i="1"/>
  <c r="H824" i="1"/>
  <c r="G824" i="1"/>
  <c r="AM823" i="1"/>
  <c r="Z823" i="1"/>
  <c r="Y823" i="1"/>
  <c r="X823" i="1"/>
  <c r="W823" i="1"/>
  <c r="I823" i="1"/>
  <c r="H823" i="1"/>
  <c r="G823" i="1"/>
  <c r="AM822" i="1"/>
  <c r="Z822" i="1"/>
  <c r="Y822" i="1"/>
  <c r="X822" i="1"/>
  <c r="W822" i="1"/>
  <c r="I822" i="1"/>
  <c r="H822" i="1"/>
  <c r="G822" i="1"/>
  <c r="AM821" i="1"/>
  <c r="Z821" i="1"/>
  <c r="X821" i="1"/>
  <c r="W821" i="1"/>
  <c r="H821" i="1"/>
  <c r="G821" i="1"/>
  <c r="F821" i="1"/>
  <c r="AM820" i="1"/>
  <c r="Z820" i="1"/>
  <c r="X820" i="1"/>
  <c r="W820" i="1"/>
  <c r="H820" i="1"/>
  <c r="G820" i="1"/>
  <c r="F820" i="1"/>
  <c r="AM819" i="1"/>
  <c r="Z819" i="1"/>
  <c r="X819" i="1"/>
  <c r="W819" i="1"/>
  <c r="H819" i="1"/>
  <c r="G819" i="1"/>
  <c r="F819" i="1"/>
  <c r="I819" i="1" s="1"/>
  <c r="AM818" i="1"/>
  <c r="Z818" i="1"/>
  <c r="X818" i="1"/>
  <c r="W818" i="1"/>
  <c r="H818" i="1"/>
  <c r="G818" i="1"/>
  <c r="F818" i="1"/>
  <c r="I818" i="1" s="1"/>
  <c r="AM817" i="1"/>
  <c r="Z817" i="1"/>
  <c r="X817" i="1"/>
  <c r="W817" i="1"/>
  <c r="H817" i="1"/>
  <c r="G817" i="1"/>
  <c r="F817" i="1"/>
  <c r="I817" i="1" s="1"/>
  <c r="AM816" i="1"/>
  <c r="Z816" i="1"/>
  <c r="X816" i="1"/>
  <c r="W816" i="1"/>
  <c r="H816" i="1"/>
  <c r="G816" i="1"/>
  <c r="F816" i="1"/>
  <c r="AM815" i="1"/>
  <c r="Z815" i="1"/>
  <c r="X815" i="1"/>
  <c r="W815" i="1"/>
  <c r="H815" i="1"/>
  <c r="G815" i="1"/>
  <c r="F815" i="1"/>
  <c r="AM814" i="1"/>
  <c r="Z814" i="1"/>
  <c r="X814" i="1"/>
  <c r="W814" i="1"/>
  <c r="H814" i="1"/>
  <c r="G814" i="1"/>
  <c r="F814" i="1"/>
  <c r="AM813" i="1"/>
  <c r="X813" i="1"/>
  <c r="W813" i="1"/>
  <c r="I813" i="1"/>
  <c r="H813" i="1"/>
  <c r="G813" i="1"/>
  <c r="F813" i="1"/>
  <c r="AM812" i="1"/>
  <c r="Z812" i="1"/>
  <c r="X812" i="1"/>
  <c r="W812" i="1"/>
  <c r="I812" i="1"/>
  <c r="H812" i="1"/>
  <c r="G812" i="1"/>
  <c r="F812" i="1"/>
  <c r="AM811" i="1"/>
  <c r="Z811" i="1"/>
  <c r="X811" i="1"/>
  <c r="W811" i="1"/>
  <c r="I811" i="1"/>
  <c r="H811" i="1"/>
  <c r="G811" i="1"/>
  <c r="F811" i="1"/>
  <c r="AM810" i="1"/>
  <c r="Z810" i="1"/>
  <c r="X810" i="1"/>
  <c r="W810" i="1"/>
  <c r="I810" i="1"/>
  <c r="H810" i="1"/>
  <c r="G810" i="1"/>
  <c r="F810" i="1"/>
  <c r="AM809" i="1"/>
  <c r="Z809" i="1"/>
  <c r="X809" i="1"/>
  <c r="W809" i="1"/>
  <c r="I809" i="1"/>
  <c r="H809" i="1"/>
  <c r="G809" i="1"/>
  <c r="F809" i="1"/>
  <c r="AM808" i="1"/>
  <c r="Z808" i="1"/>
  <c r="X808" i="1"/>
  <c r="W808" i="1"/>
  <c r="I808" i="1"/>
  <c r="H808" i="1"/>
  <c r="G808" i="1"/>
  <c r="F808" i="1"/>
  <c r="AM807" i="1"/>
  <c r="Z807" i="1"/>
  <c r="X807" i="1"/>
  <c r="W807" i="1"/>
  <c r="I807" i="1"/>
  <c r="H807" i="1"/>
  <c r="G807" i="1"/>
  <c r="F807" i="1"/>
  <c r="BB806" i="1"/>
  <c r="AM806" i="1"/>
  <c r="Z806" i="1"/>
  <c r="Y806" i="1"/>
  <c r="X806" i="1"/>
  <c r="W806" i="1"/>
  <c r="I806" i="1"/>
  <c r="H806" i="1"/>
  <c r="G806" i="1"/>
  <c r="F806" i="1"/>
  <c r="BB805" i="1"/>
  <c r="AM805" i="1"/>
  <c r="Z805" i="1"/>
  <c r="Y805" i="1"/>
  <c r="X805" i="1"/>
  <c r="W805" i="1"/>
  <c r="I805" i="1"/>
  <c r="H805" i="1"/>
  <c r="G805" i="1"/>
  <c r="F805" i="1"/>
  <c r="BB804" i="1"/>
  <c r="AM804" i="1"/>
  <c r="Z804" i="1"/>
  <c r="Y804" i="1"/>
  <c r="X804" i="1"/>
  <c r="W804" i="1"/>
  <c r="I804" i="1"/>
  <c r="H804" i="1"/>
  <c r="G804" i="1"/>
  <c r="F804" i="1"/>
  <c r="BB803" i="1"/>
  <c r="AM803" i="1"/>
  <c r="Z803" i="1"/>
  <c r="Y803" i="1"/>
  <c r="X803" i="1"/>
  <c r="W803" i="1"/>
  <c r="I803" i="1"/>
  <c r="H803" i="1"/>
  <c r="G803" i="1"/>
  <c r="F803" i="1"/>
  <c r="BQ802" i="1"/>
  <c r="BB802" i="1"/>
  <c r="AW802" i="1"/>
  <c r="AP802" i="1"/>
  <c r="AM802" i="1"/>
  <c r="X802" i="1"/>
  <c r="W802" i="1"/>
  <c r="H802" i="1"/>
  <c r="G802" i="1"/>
  <c r="F802" i="1"/>
  <c r="BQ801" i="1"/>
  <c r="BB801" i="1"/>
  <c r="AW801" i="1"/>
  <c r="AP801" i="1"/>
  <c r="AM801" i="1"/>
  <c r="X801" i="1"/>
  <c r="W801" i="1"/>
  <c r="I801" i="1"/>
  <c r="H801" i="1"/>
  <c r="G801" i="1"/>
  <c r="F801" i="1"/>
  <c r="BQ800" i="1"/>
  <c r="BB800" i="1"/>
  <c r="AP800" i="1"/>
  <c r="AM800" i="1"/>
  <c r="X800" i="1"/>
  <c r="W800" i="1"/>
  <c r="I800" i="1"/>
  <c r="H800" i="1"/>
  <c r="G800" i="1"/>
  <c r="F800" i="1"/>
  <c r="BQ799" i="1"/>
  <c r="BB799" i="1"/>
  <c r="AP799" i="1"/>
  <c r="AM799" i="1"/>
  <c r="X799" i="1"/>
  <c r="W799" i="1"/>
  <c r="I799" i="1"/>
  <c r="H799" i="1"/>
  <c r="G799" i="1"/>
  <c r="F799" i="1"/>
  <c r="BQ798" i="1"/>
  <c r="BB798" i="1"/>
  <c r="AW798" i="1"/>
  <c r="AP798" i="1"/>
  <c r="AM798" i="1"/>
  <c r="X798" i="1"/>
  <c r="W798" i="1"/>
  <c r="H798" i="1"/>
  <c r="G798" i="1"/>
  <c r="F798" i="1"/>
  <c r="BQ797" i="1"/>
  <c r="BB797" i="1"/>
  <c r="AP797" i="1"/>
  <c r="AM797" i="1"/>
  <c r="X797" i="1"/>
  <c r="W797" i="1"/>
  <c r="H797" i="1"/>
  <c r="G797" i="1"/>
  <c r="F797" i="1"/>
  <c r="I797" i="1" s="1"/>
  <c r="BQ796" i="1"/>
  <c r="BB796" i="1"/>
  <c r="AP796" i="1"/>
  <c r="AM796" i="1"/>
  <c r="X796" i="1"/>
  <c r="W796" i="1"/>
  <c r="H796" i="1"/>
  <c r="G796" i="1"/>
  <c r="F796" i="1"/>
  <c r="BQ795" i="1"/>
  <c r="BB795" i="1"/>
  <c r="AP795" i="1"/>
  <c r="AM795" i="1"/>
  <c r="X795" i="1"/>
  <c r="W795" i="1"/>
  <c r="H795" i="1"/>
  <c r="G795" i="1"/>
  <c r="F795" i="1"/>
  <c r="I795" i="1" s="1"/>
  <c r="BQ794" i="1"/>
  <c r="BB794" i="1"/>
  <c r="AP794" i="1"/>
  <c r="AM794" i="1"/>
  <c r="X794" i="1"/>
  <c r="W794" i="1"/>
  <c r="J794" i="1"/>
  <c r="H794" i="1"/>
  <c r="G794" i="1"/>
  <c r="F794" i="1"/>
  <c r="I794" i="1" s="1"/>
  <c r="BQ793" i="1"/>
  <c r="BB793" i="1"/>
  <c r="AW793" i="1"/>
  <c r="AP793" i="1"/>
  <c r="AM793" i="1"/>
  <c r="X793" i="1"/>
  <c r="W793" i="1"/>
  <c r="I793" i="1"/>
  <c r="H793" i="1"/>
  <c r="G793" i="1"/>
  <c r="F793" i="1"/>
  <c r="BC792" i="1"/>
  <c r="AX792" i="1"/>
  <c r="AV792" i="1"/>
  <c r="AM792" i="1"/>
  <c r="Z792" i="1"/>
  <c r="Y792" i="1"/>
  <c r="X792" i="1"/>
  <c r="W792" i="1"/>
  <c r="I792" i="1"/>
  <c r="H792" i="1"/>
  <c r="G792" i="1"/>
  <c r="F792" i="1"/>
  <c r="BC791" i="1"/>
  <c r="AX791" i="1"/>
  <c r="AV791" i="1"/>
  <c r="AM791" i="1"/>
  <c r="Z791" i="1"/>
  <c r="Y791" i="1"/>
  <c r="X791" i="1"/>
  <c r="W791" i="1"/>
  <c r="I791" i="1"/>
  <c r="H791" i="1"/>
  <c r="G791" i="1"/>
  <c r="F791" i="1"/>
  <c r="BC790" i="1"/>
  <c r="AX790" i="1"/>
  <c r="AV790" i="1"/>
  <c r="AM790" i="1"/>
  <c r="Z790" i="1"/>
  <c r="Y790" i="1"/>
  <c r="X790" i="1"/>
  <c r="W790" i="1"/>
  <c r="I790" i="1"/>
  <c r="H790" i="1"/>
  <c r="G790" i="1"/>
  <c r="F790" i="1"/>
  <c r="BC789" i="1"/>
  <c r="AX789" i="1"/>
  <c r="AV789" i="1"/>
  <c r="AM789" i="1"/>
  <c r="Z789" i="1"/>
  <c r="Y789" i="1"/>
  <c r="X789" i="1"/>
  <c r="W789" i="1"/>
  <c r="I789" i="1"/>
  <c r="H789" i="1"/>
  <c r="G789" i="1"/>
  <c r="F789" i="1"/>
  <c r="BC788" i="1"/>
  <c r="AX788" i="1"/>
  <c r="AV788" i="1"/>
  <c r="AM788" i="1"/>
  <c r="Z788" i="1"/>
  <c r="Y788" i="1"/>
  <c r="X788" i="1"/>
  <c r="W788" i="1"/>
  <c r="I788" i="1"/>
  <c r="H788" i="1"/>
  <c r="G788" i="1"/>
  <c r="F788" i="1"/>
  <c r="BC787" i="1"/>
  <c r="AX787" i="1"/>
  <c r="AV787" i="1"/>
  <c r="AM787" i="1"/>
  <c r="Z787" i="1"/>
  <c r="Y787" i="1"/>
  <c r="X787" i="1"/>
  <c r="W787" i="1"/>
  <c r="I787" i="1"/>
  <c r="H787" i="1"/>
  <c r="G787" i="1"/>
  <c r="F787" i="1"/>
  <c r="BC786" i="1"/>
  <c r="AX786" i="1"/>
  <c r="AV786" i="1"/>
  <c r="AM786" i="1"/>
  <c r="Z786" i="1"/>
  <c r="Y786" i="1"/>
  <c r="X786" i="1"/>
  <c r="W786" i="1"/>
  <c r="I786" i="1"/>
  <c r="H786" i="1"/>
  <c r="G786" i="1"/>
  <c r="F786" i="1"/>
  <c r="BC785" i="1"/>
  <c r="AX785" i="1"/>
  <c r="AV785" i="1"/>
  <c r="AM785" i="1"/>
  <c r="Z785" i="1"/>
  <c r="Y785" i="1"/>
  <c r="X785" i="1"/>
  <c r="W785" i="1"/>
  <c r="I785" i="1"/>
  <c r="H785" i="1"/>
  <c r="G785" i="1"/>
  <c r="F785" i="1"/>
  <c r="BC784" i="1"/>
  <c r="AX784" i="1"/>
  <c r="AV784" i="1"/>
  <c r="AM784" i="1"/>
  <c r="Z784" i="1"/>
  <c r="Y784" i="1"/>
  <c r="X784" i="1"/>
  <c r="W784" i="1"/>
  <c r="I784" i="1"/>
  <c r="H784" i="1"/>
  <c r="G784" i="1"/>
  <c r="F784" i="1"/>
  <c r="AT783" i="1"/>
  <c r="AM783" i="1"/>
  <c r="Z783" i="1"/>
  <c r="X783" i="1"/>
  <c r="W783" i="1"/>
  <c r="H783" i="1"/>
  <c r="G783" i="1"/>
  <c r="F783" i="1"/>
  <c r="I783" i="1" s="1"/>
  <c r="AT782" i="1"/>
  <c r="AM782" i="1"/>
  <c r="Z782" i="1"/>
  <c r="X782" i="1"/>
  <c r="W782" i="1"/>
  <c r="I782" i="1"/>
  <c r="H782" i="1"/>
  <c r="G782" i="1"/>
  <c r="F782" i="1"/>
  <c r="AT781" i="1"/>
  <c r="AM781" i="1"/>
  <c r="Z781" i="1"/>
  <c r="X781" i="1"/>
  <c r="W781" i="1"/>
  <c r="H781" i="1"/>
  <c r="G781" i="1"/>
  <c r="F781" i="1"/>
  <c r="AT780" i="1"/>
  <c r="AM780" i="1"/>
  <c r="Z780" i="1"/>
  <c r="X780" i="1"/>
  <c r="W780" i="1"/>
  <c r="I780" i="1"/>
  <c r="H780" i="1"/>
  <c r="G780" i="1"/>
  <c r="F780" i="1"/>
  <c r="AT779" i="1"/>
  <c r="AM779" i="1"/>
  <c r="Z779" i="1"/>
  <c r="X779" i="1"/>
  <c r="W779" i="1"/>
  <c r="H779" i="1"/>
  <c r="G779" i="1"/>
  <c r="F779" i="1"/>
  <c r="I779" i="1" s="1"/>
  <c r="AT778" i="1"/>
  <c r="AM778" i="1"/>
  <c r="Z778" i="1"/>
  <c r="X778" i="1"/>
  <c r="W778" i="1"/>
  <c r="I778" i="1"/>
  <c r="H778" i="1"/>
  <c r="G778" i="1"/>
  <c r="F778" i="1"/>
  <c r="AT777" i="1"/>
  <c r="AM777" i="1"/>
  <c r="Z777" i="1"/>
  <c r="X777" i="1"/>
  <c r="W777" i="1"/>
  <c r="H777" i="1"/>
  <c r="G777" i="1"/>
  <c r="F777" i="1"/>
  <c r="AT776" i="1"/>
  <c r="AM776" i="1"/>
  <c r="Z776" i="1"/>
  <c r="X776" i="1"/>
  <c r="W776" i="1"/>
  <c r="I776" i="1"/>
  <c r="H776" i="1"/>
  <c r="G776" i="1"/>
  <c r="F776" i="1"/>
  <c r="AT775" i="1"/>
  <c r="AM775" i="1"/>
  <c r="Z775" i="1"/>
  <c r="X775" i="1"/>
  <c r="W775" i="1"/>
  <c r="H775" i="1"/>
  <c r="G775" i="1"/>
  <c r="F775" i="1"/>
  <c r="AT774" i="1"/>
  <c r="AM774" i="1"/>
  <c r="Z774" i="1"/>
  <c r="X774" i="1"/>
  <c r="W774" i="1"/>
  <c r="I774" i="1"/>
  <c r="H774" i="1"/>
  <c r="G774" i="1"/>
  <c r="F774" i="1"/>
  <c r="AT773" i="1"/>
  <c r="AM773" i="1"/>
  <c r="Z773" i="1"/>
  <c r="X773" i="1"/>
  <c r="W773" i="1"/>
  <c r="H773" i="1"/>
  <c r="G773" i="1"/>
  <c r="F773" i="1"/>
  <c r="I773" i="1" s="1"/>
  <c r="AT772" i="1"/>
  <c r="AM772" i="1"/>
  <c r="Z772" i="1"/>
  <c r="X772" i="1"/>
  <c r="W772" i="1"/>
  <c r="I772" i="1"/>
  <c r="H772" i="1"/>
  <c r="G772" i="1"/>
  <c r="F772" i="1"/>
  <c r="AT771" i="1"/>
  <c r="AM771" i="1"/>
  <c r="Z771" i="1"/>
  <c r="X771" i="1"/>
  <c r="W771" i="1"/>
  <c r="H771" i="1"/>
  <c r="G771" i="1"/>
  <c r="F771" i="1"/>
  <c r="AT770" i="1"/>
  <c r="AM770" i="1"/>
  <c r="Z770" i="1"/>
  <c r="X770" i="1"/>
  <c r="W770" i="1"/>
  <c r="I770" i="1"/>
  <c r="H770" i="1"/>
  <c r="G770" i="1"/>
  <c r="F770" i="1"/>
  <c r="BQ769" i="1"/>
  <c r="BB769" i="1"/>
  <c r="AX769" i="1"/>
  <c r="AV769" i="1"/>
  <c r="AM769" i="1"/>
  <c r="X769" i="1"/>
  <c r="W769" i="1"/>
  <c r="I769" i="1" s="1"/>
  <c r="J769" i="1" s="1"/>
  <c r="H769" i="1"/>
  <c r="G769" i="1"/>
  <c r="BQ768" i="1"/>
  <c r="BB768" i="1"/>
  <c r="AX768" i="1"/>
  <c r="AV768" i="1"/>
  <c r="AM768" i="1"/>
  <c r="X768" i="1"/>
  <c r="W768" i="1"/>
  <c r="I768" i="1" s="1"/>
  <c r="L768" i="1" s="1"/>
  <c r="J768" i="1"/>
  <c r="K768" i="1" s="1"/>
  <c r="H768" i="1"/>
  <c r="G768" i="1"/>
  <c r="BQ767" i="1"/>
  <c r="BB767" i="1"/>
  <c r="AX767" i="1"/>
  <c r="AV767" i="1"/>
  <c r="AM767" i="1"/>
  <c r="X767" i="1"/>
  <c r="W767" i="1"/>
  <c r="I767" i="1" s="1"/>
  <c r="J767" i="1"/>
  <c r="H767" i="1"/>
  <c r="G767" i="1"/>
  <c r="BQ766" i="1"/>
  <c r="BB766" i="1"/>
  <c r="AX766" i="1"/>
  <c r="AV766" i="1"/>
  <c r="AM766" i="1"/>
  <c r="X766" i="1"/>
  <c r="W766" i="1"/>
  <c r="I766" i="1" s="1"/>
  <c r="H766" i="1"/>
  <c r="G766" i="1"/>
  <c r="BQ765" i="1"/>
  <c r="BB765" i="1"/>
  <c r="AX765" i="1"/>
  <c r="AV765" i="1"/>
  <c r="AM765" i="1"/>
  <c r="X765" i="1"/>
  <c r="W765" i="1"/>
  <c r="I765" i="1" s="1"/>
  <c r="L765" i="1"/>
  <c r="J765" i="1"/>
  <c r="K765" i="1" s="1"/>
  <c r="H765" i="1"/>
  <c r="G765" i="1"/>
  <c r="BQ764" i="1"/>
  <c r="BB764" i="1"/>
  <c r="AX764" i="1"/>
  <c r="AV764" i="1"/>
  <c r="AM764" i="1"/>
  <c r="X764" i="1"/>
  <c r="W764" i="1"/>
  <c r="I764" i="1" s="1"/>
  <c r="L764" i="1"/>
  <c r="J764" i="1"/>
  <c r="K764" i="1" s="1"/>
  <c r="H764" i="1"/>
  <c r="G764" i="1"/>
  <c r="BQ763" i="1"/>
  <c r="BB763" i="1"/>
  <c r="AX763" i="1"/>
  <c r="AV763" i="1"/>
  <c r="AM763" i="1"/>
  <c r="X763" i="1"/>
  <c r="W763" i="1"/>
  <c r="I763" i="1" s="1"/>
  <c r="H763" i="1"/>
  <c r="G763" i="1"/>
  <c r="BQ762" i="1"/>
  <c r="BB762" i="1"/>
  <c r="AX762" i="1"/>
  <c r="AV762" i="1"/>
  <c r="AM762" i="1"/>
  <c r="X762" i="1"/>
  <c r="W762" i="1"/>
  <c r="I762" i="1" s="1"/>
  <c r="H762" i="1"/>
  <c r="G762" i="1"/>
  <c r="BQ761" i="1"/>
  <c r="BB761" i="1"/>
  <c r="AX761" i="1"/>
  <c r="AV761" i="1"/>
  <c r="AM761" i="1"/>
  <c r="X761" i="1"/>
  <c r="W761" i="1"/>
  <c r="I761" i="1" s="1"/>
  <c r="L761" i="1" s="1"/>
  <c r="J761" i="1"/>
  <c r="K761" i="1" s="1"/>
  <c r="H761" i="1"/>
  <c r="G761" i="1"/>
  <c r="BQ760" i="1"/>
  <c r="BB760" i="1"/>
  <c r="AX760" i="1"/>
  <c r="AV760" i="1"/>
  <c r="AM760" i="1"/>
  <c r="X760" i="1"/>
  <c r="W760" i="1"/>
  <c r="I760" i="1" s="1"/>
  <c r="L760" i="1" s="1"/>
  <c r="J760" i="1"/>
  <c r="K760" i="1" s="1"/>
  <c r="H760" i="1"/>
  <c r="G760" i="1"/>
  <c r="BQ759" i="1"/>
  <c r="BB759" i="1"/>
  <c r="AX759" i="1"/>
  <c r="AV759" i="1"/>
  <c r="AM759" i="1"/>
  <c r="X759" i="1"/>
  <c r="W759" i="1"/>
  <c r="I759" i="1" s="1"/>
  <c r="J759" i="1"/>
  <c r="H759" i="1"/>
  <c r="G759" i="1"/>
  <c r="BQ758" i="1"/>
  <c r="BB758" i="1"/>
  <c r="AX758" i="1"/>
  <c r="AV758" i="1"/>
  <c r="AM758" i="1"/>
  <c r="X758" i="1"/>
  <c r="W758" i="1"/>
  <c r="I758" i="1" s="1"/>
  <c r="H758" i="1"/>
  <c r="G758" i="1"/>
  <c r="BQ757" i="1"/>
  <c r="BB757" i="1"/>
  <c r="AX757" i="1"/>
  <c r="AV757" i="1"/>
  <c r="AM757" i="1"/>
  <c r="X757" i="1"/>
  <c r="W757" i="1"/>
  <c r="I757" i="1" s="1"/>
  <c r="L757" i="1"/>
  <c r="J757" i="1"/>
  <c r="K757" i="1" s="1"/>
  <c r="H757" i="1"/>
  <c r="G757" i="1"/>
  <c r="BQ756" i="1"/>
  <c r="BB756" i="1"/>
  <c r="AX756" i="1"/>
  <c r="AV756" i="1"/>
  <c r="AM756" i="1"/>
  <c r="X756" i="1"/>
  <c r="W756" i="1"/>
  <c r="I756" i="1" s="1"/>
  <c r="L756" i="1"/>
  <c r="J756" i="1"/>
  <c r="K756" i="1" s="1"/>
  <c r="H756" i="1"/>
  <c r="G756" i="1"/>
  <c r="BQ755" i="1"/>
  <c r="BB755" i="1"/>
  <c r="AX755" i="1"/>
  <c r="AV755" i="1"/>
  <c r="AM755" i="1"/>
  <c r="X755" i="1"/>
  <c r="W755" i="1"/>
  <c r="I755" i="1" s="1"/>
  <c r="H755" i="1"/>
  <c r="G755" i="1"/>
  <c r="BQ754" i="1"/>
  <c r="BB754" i="1"/>
  <c r="AX754" i="1"/>
  <c r="AV754" i="1"/>
  <c r="AM754" i="1"/>
  <c r="X754" i="1"/>
  <c r="W754" i="1"/>
  <c r="I754" i="1" s="1"/>
  <c r="H754" i="1"/>
  <c r="G754" i="1"/>
  <c r="BQ753" i="1"/>
  <c r="BB753" i="1"/>
  <c r="AX753" i="1"/>
  <c r="AV753" i="1"/>
  <c r="AM753" i="1"/>
  <c r="X753" i="1"/>
  <c r="W753" i="1"/>
  <c r="I753" i="1" s="1"/>
  <c r="L753" i="1"/>
  <c r="J753" i="1"/>
  <c r="K753" i="1" s="1"/>
  <c r="H753" i="1"/>
  <c r="G753" i="1"/>
  <c r="BQ752" i="1"/>
  <c r="BB752" i="1"/>
  <c r="AX752" i="1"/>
  <c r="AV752" i="1"/>
  <c r="AM752" i="1"/>
  <c r="X752" i="1"/>
  <c r="W752" i="1"/>
  <c r="I752" i="1" s="1"/>
  <c r="L752" i="1" s="1"/>
  <c r="J752" i="1"/>
  <c r="K752" i="1" s="1"/>
  <c r="H752" i="1"/>
  <c r="G752" i="1"/>
  <c r="BQ751" i="1"/>
  <c r="BB751" i="1"/>
  <c r="AX751" i="1"/>
  <c r="AV751" i="1"/>
  <c r="AM751" i="1"/>
  <c r="X751" i="1"/>
  <c r="W751" i="1"/>
  <c r="I751" i="1" s="1"/>
  <c r="J751" i="1"/>
  <c r="H751" i="1"/>
  <c r="G751" i="1"/>
  <c r="BQ750" i="1"/>
  <c r="BB750" i="1"/>
  <c r="AX750" i="1"/>
  <c r="AV750" i="1"/>
  <c r="AM750" i="1"/>
  <c r="X750" i="1"/>
  <c r="W750" i="1"/>
  <c r="I750" i="1" s="1"/>
  <c r="H750" i="1"/>
  <c r="G750" i="1"/>
  <c r="BQ749" i="1"/>
  <c r="BB749" i="1"/>
  <c r="AX749" i="1"/>
  <c r="AV749" i="1"/>
  <c r="AM749" i="1"/>
  <c r="X749" i="1"/>
  <c r="W749" i="1"/>
  <c r="I749" i="1" s="1"/>
  <c r="L749" i="1"/>
  <c r="J749" i="1"/>
  <c r="K749" i="1" s="1"/>
  <c r="H749" i="1"/>
  <c r="G749" i="1"/>
  <c r="BQ748" i="1"/>
  <c r="BB748" i="1"/>
  <c r="AX748" i="1"/>
  <c r="AV748" i="1"/>
  <c r="AM748" i="1"/>
  <c r="X748" i="1"/>
  <c r="W748" i="1"/>
  <c r="I748" i="1" s="1"/>
  <c r="J748" i="1"/>
  <c r="K748" i="1" s="1"/>
  <c r="H748" i="1"/>
  <c r="G748" i="1"/>
  <c r="BQ747" i="1"/>
  <c r="BB747" i="1"/>
  <c r="AX747" i="1"/>
  <c r="AV747" i="1"/>
  <c r="AM747" i="1"/>
  <c r="X747" i="1"/>
  <c r="W747" i="1"/>
  <c r="I747" i="1" s="1"/>
  <c r="H747" i="1"/>
  <c r="G747" i="1"/>
  <c r="BQ746" i="1"/>
  <c r="BB746" i="1"/>
  <c r="AX746" i="1"/>
  <c r="AV746" i="1"/>
  <c r="AM746" i="1"/>
  <c r="X746" i="1"/>
  <c r="W746" i="1"/>
  <c r="I746" i="1" s="1"/>
  <c r="H746" i="1"/>
  <c r="G746" i="1"/>
  <c r="BQ745" i="1"/>
  <c r="BB745" i="1"/>
  <c r="AX745" i="1"/>
  <c r="AV745" i="1"/>
  <c r="AM745" i="1"/>
  <c r="X745" i="1"/>
  <c r="W745" i="1"/>
  <c r="I745" i="1" s="1"/>
  <c r="J745" i="1"/>
  <c r="K745" i="1" s="1"/>
  <c r="H745" i="1"/>
  <c r="G745" i="1"/>
  <c r="BQ744" i="1"/>
  <c r="BB744" i="1"/>
  <c r="AX744" i="1"/>
  <c r="AV744" i="1"/>
  <c r="AM744" i="1"/>
  <c r="X744" i="1"/>
  <c r="W744" i="1"/>
  <c r="I744" i="1" s="1"/>
  <c r="L744" i="1" s="1"/>
  <c r="J744" i="1"/>
  <c r="K744" i="1" s="1"/>
  <c r="H744" i="1"/>
  <c r="G744" i="1"/>
  <c r="BQ743" i="1"/>
  <c r="BB743" i="1"/>
  <c r="AX743" i="1"/>
  <c r="AV743" i="1"/>
  <c r="AM743" i="1"/>
  <c r="X743" i="1"/>
  <c r="W743" i="1"/>
  <c r="I743" i="1" s="1"/>
  <c r="J743" i="1"/>
  <c r="H743" i="1"/>
  <c r="G743" i="1"/>
  <c r="BQ742" i="1"/>
  <c r="BB742" i="1"/>
  <c r="AX742" i="1"/>
  <c r="AV742" i="1"/>
  <c r="AM742" i="1"/>
  <c r="X742" i="1"/>
  <c r="W742" i="1"/>
  <c r="I742" i="1" s="1"/>
  <c r="H742" i="1"/>
  <c r="G742" i="1"/>
  <c r="BQ741" i="1"/>
  <c r="BB741" i="1"/>
  <c r="AX741" i="1"/>
  <c r="AV741" i="1"/>
  <c r="AM741" i="1"/>
  <c r="X741" i="1"/>
  <c r="W741" i="1"/>
  <c r="I741" i="1" s="1"/>
  <c r="L741" i="1"/>
  <c r="J741" i="1"/>
  <c r="K741" i="1" s="1"/>
  <c r="H741" i="1"/>
  <c r="G741" i="1"/>
  <c r="BQ740" i="1"/>
  <c r="BB740" i="1"/>
  <c r="AX740" i="1"/>
  <c r="AV740" i="1"/>
  <c r="AM740" i="1"/>
  <c r="X740" i="1"/>
  <c r="W740" i="1"/>
  <c r="I740" i="1" s="1"/>
  <c r="J740" i="1"/>
  <c r="K740" i="1" s="1"/>
  <c r="H740" i="1"/>
  <c r="G740" i="1"/>
  <c r="AM739" i="1"/>
  <c r="X739" i="1"/>
  <c r="W739" i="1"/>
  <c r="I739" i="1" s="1"/>
  <c r="J739" i="1"/>
  <c r="H739" i="1"/>
  <c r="G739" i="1"/>
  <c r="AM738" i="1"/>
  <c r="X738" i="1"/>
  <c r="W738" i="1"/>
  <c r="I738" i="1" s="1"/>
  <c r="H738" i="1"/>
  <c r="G738" i="1"/>
  <c r="AM737" i="1"/>
  <c r="X737" i="1"/>
  <c r="W737" i="1"/>
  <c r="I737" i="1" s="1"/>
  <c r="L737" i="1"/>
  <c r="J737" i="1"/>
  <c r="K737" i="1" s="1"/>
  <c r="H737" i="1"/>
  <c r="G737" i="1"/>
  <c r="AM736" i="1"/>
  <c r="X736" i="1"/>
  <c r="W736" i="1"/>
  <c r="I736" i="1" s="1"/>
  <c r="L736" i="1" s="1"/>
  <c r="J736" i="1"/>
  <c r="K736" i="1" s="1"/>
  <c r="H736" i="1"/>
  <c r="G736" i="1"/>
  <c r="AM735" i="1"/>
  <c r="X735" i="1"/>
  <c r="W735" i="1"/>
  <c r="I735" i="1" s="1"/>
  <c r="H735" i="1"/>
  <c r="G735" i="1"/>
  <c r="AM734" i="1"/>
  <c r="X734" i="1"/>
  <c r="W734" i="1"/>
  <c r="I734" i="1" s="1"/>
  <c r="H734" i="1"/>
  <c r="G734" i="1"/>
  <c r="AX733" i="1"/>
  <c r="AM733" i="1"/>
  <c r="Z733" i="1"/>
  <c r="Y733" i="1"/>
  <c r="X733" i="1"/>
  <c r="W733" i="1"/>
  <c r="I733" i="1"/>
  <c r="H733" i="1"/>
  <c r="G733" i="1"/>
  <c r="AX732" i="1"/>
  <c r="AM732" i="1"/>
  <c r="Y732" i="1"/>
  <c r="Z732" i="1" s="1"/>
  <c r="X732" i="1"/>
  <c r="W732" i="1"/>
  <c r="I732" i="1" s="1"/>
  <c r="H732" i="1"/>
  <c r="G732" i="1"/>
  <c r="AX731" i="1"/>
  <c r="AM731" i="1"/>
  <c r="Z731" i="1"/>
  <c r="Y731" i="1"/>
  <c r="X731" i="1"/>
  <c r="W731" i="1"/>
  <c r="I731" i="1"/>
  <c r="H731" i="1"/>
  <c r="G731" i="1"/>
  <c r="AX730" i="1"/>
  <c r="AM730" i="1"/>
  <c r="Y730" i="1"/>
  <c r="Z730" i="1" s="1"/>
  <c r="X730" i="1"/>
  <c r="W730" i="1"/>
  <c r="I730" i="1" s="1"/>
  <c r="H730" i="1"/>
  <c r="G730" i="1"/>
  <c r="AX729" i="1"/>
  <c r="AM729" i="1"/>
  <c r="Z729" i="1"/>
  <c r="Y729" i="1"/>
  <c r="X729" i="1"/>
  <c r="W729" i="1"/>
  <c r="I729" i="1"/>
  <c r="H729" i="1"/>
  <c r="G729" i="1"/>
  <c r="AX728" i="1"/>
  <c r="AM728" i="1"/>
  <c r="Y728" i="1"/>
  <c r="Z728" i="1" s="1"/>
  <c r="X728" i="1"/>
  <c r="W728" i="1"/>
  <c r="I728" i="1" s="1"/>
  <c r="H728" i="1"/>
  <c r="G728" i="1"/>
  <c r="AX727" i="1"/>
  <c r="AM727" i="1"/>
  <c r="Z727" i="1"/>
  <c r="Y727" i="1"/>
  <c r="X727" i="1"/>
  <c r="W727" i="1"/>
  <c r="I727" i="1"/>
  <c r="H727" i="1"/>
  <c r="G727" i="1"/>
  <c r="AX726" i="1"/>
  <c r="AM726" i="1"/>
  <c r="Y726" i="1"/>
  <c r="Z726" i="1" s="1"/>
  <c r="X726" i="1"/>
  <c r="W726" i="1"/>
  <c r="I726" i="1" s="1"/>
  <c r="H726" i="1"/>
  <c r="G726" i="1"/>
  <c r="AX725" i="1"/>
  <c r="AM725" i="1"/>
  <c r="Z725" i="1"/>
  <c r="Y725" i="1"/>
  <c r="X725" i="1"/>
  <c r="W725" i="1"/>
  <c r="I725" i="1"/>
  <c r="H725" i="1"/>
  <c r="G725" i="1"/>
  <c r="AX724" i="1"/>
  <c r="AM724" i="1"/>
  <c r="Y724" i="1"/>
  <c r="Z724" i="1" s="1"/>
  <c r="X724" i="1"/>
  <c r="W724" i="1"/>
  <c r="I724" i="1" s="1"/>
  <c r="H724" i="1"/>
  <c r="G724" i="1"/>
  <c r="AX723" i="1"/>
  <c r="AM723" i="1"/>
  <c r="Z723" i="1"/>
  <c r="Y723" i="1"/>
  <c r="X723" i="1"/>
  <c r="W723" i="1"/>
  <c r="I723" i="1"/>
  <c r="H723" i="1"/>
  <c r="G723" i="1"/>
  <c r="AX722" i="1"/>
  <c r="AM722" i="1"/>
  <c r="Y722" i="1"/>
  <c r="Z722" i="1" s="1"/>
  <c r="X722" i="1"/>
  <c r="W722" i="1"/>
  <c r="I722" i="1" s="1"/>
  <c r="H722" i="1"/>
  <c r="G722" i="1"/>
  <c r="AX721" i="1"/>
  <c r="AM721" i="1"/>
  <c r="Z721" i="1"/>
  <c r="Y721" i="1"/>
  <c r="X721" i="1"/>
  <c r="W721" i="1"/>
  <c r="I721" i="1"/>
  <c r="H721" i="1"/>
  <c r="G721" i="1"/>
  <c r="AX720" i="1"/>
  <c r="AM720" i="1"/>
  <c r="Y720" i="1"/>
  <c r="Z720" i="1" s="1"/>
  <c r="X720" i="1"/>
  <c r="W720" i="1"/>
  <c r="I720" i="1" s="1"/>
  <c r="H720" i="1"/>
  <c r="G720" i="1"/>
  <c r="AX719" i="1"/>
  <c r="AM719" i="1"/>
  <c r="Z719" i="1"/>
  <c r="Y719" i="1"/>
  <c r="X719" i="1"/>
  <c r="W719" i="1"/>
  <c r="I719" i="1"/>
  <c r="H719" i="1"/>
  <c r="G719" i="1"/>
  <c r="AX718" i="1"/>
  <c r="AM718" i="1"/>
  <c r="Y718" i="1"/>
  <c r="Z718" i="1" s="1"/>
  <c r="X718" i="1"/>
  <c r="W718" i="1"/>
  <c r="I718" i="1" s="1"/>
  <c r="H718" i="1"/>
  <c r="G718" i="1"/>
  <c r="AX717" i="1"/>
  <c r="AM717" i="1"/>
  <c r="Z717" i="1"/>
  <c r="Y717" i="1"/>
  <c r="X717" i="1"/>
  <c r="W717" i="1"/>
  <c r="L717" i="1"/>
  <c r="K717" i="1"/>
  <c r="I717" i="1"/>
  <c r="J717" i="1" s="1"/>
  <c r="H717" i="1"/>
  <c r="G717" i="1"/>
  <c r="AX716" i="1"/>
  <c r="AM716" i="1"/>
  <c r="Y716" i="1"/>
  <c r="Z716" i="1" s="1"/>
  <c r="X716" i="1"/>
  <c r="W716" i="1"/>
  <c r="I716" i="1"/>
  <c r="H716" i="1"/>
  <c r="G716" i="1"/>
  <c r="AM715" i="1"/>
  <c r="Z715" i="1"/>
  <c r="X715" i="1"/>
  <c r="W715" i="1"/>
  <c r="M715" i="1"/>
  <c r="L715" i="1"/>
  <c r="K715" i="1"/>
  <c r="I715" i="1"/>
  <c r="J715" i="1" s="1"/>
  <c r="H715" i="1"/>
  <c r="G715" i="1"/>
  <c r="AM714" i="1"/>
  <c r="Z714" i="1"/>
  <c r="X714" i="1"/>
  <c r="W714" i="1"/>
  <c r="I714" i="1" s="1"/>
  <c r="H714" i="1"/>
  <c r="G714" i="1"/>
  <c r="AM713" i="1"/>
  <c r="Z713" i="1"/>
  <c r="X713" i="1"/>
  <c r="W713" i="1"/>
  <c r="J713" i="1"/>
  <c r="K713" i="1" s="1"/>
  <c r="I713" i="1"/>
  <c r="H713" i="1"/>
  <c r="G713" i="1"/>
  <c r="AM712" i="1"/>
  <c r="Z712" i="1"/>
  <c r="X712" i="1"/>
  <c r="W712" i="1"/>
  <c r="I712" i="1" s="1"/>
  <c r="J712" i="1"/>
  <c r="K712" i="1" s="1"/>
  <c r="H712" i="1"/>
  <c r="G712" i="1"/>
  <c r="AM711" i="1"/>
  <c r="Z711" i="1"/>
  <c r="X711" i="1"/>
  <c r="W711" i="1"/>
  <c r="I711" i="1"/>
  <c r="H711" i="1"/>
  <c r="G711" i="1"/>
  <c r="AM710" i="1"/>
  <c r="Z710" i="1"/>
  <c r="X710" i="1"/>
  <c r="W710" i="1"/>
  <c r="I710" i="1" s="1"/>
  <c r="J710" i="1"/>
  <c r="L710" i="1" s="1"/>
  <c r="H710" i="1"/>
  <c r="G710" i="1"/>
  <c r="AM709" i="1"/>
  <c r="Z709" i="1"/>
  <c r="X709" i="1"/>
  <c r="W709" i="1"/>
  <c r="I709" i="1"/>
  <c r="H709" i="1"/>
  <c r="G709" i="1"/>
  <c r="AM708" i="1"/>
  <c r="Z708" i="1"/>
  <c r="X708" i="1"/>
  <c r="W708" i="1"/>
  <c r="I708" i="1" s="1"/>
  <c r="L708" i="1"/>
  <c r="J708" i="1"/>
  <c r="K708" i="1" s="1"/>
  <c r="H708" i="1"/>
  <c r="G708" i="1"/>
  <c r="AM707" i="1"/>
  <c r="Z707" i="1"/>
  <c r="X707" i="1"/>
  <c r="W707" i="1"/>
  <c r="M707" i="1"/>
  <c r="I707" i="1"/>
  <c r="J707" i="1" s="1"/>
  <c r="K707" i="1" s="1"/>
  <c r="H707" i="1"/>
  <c r="G707" i="1"/>
  <c r="AM706" i="1"/>
  <c r="Z706" i="1"/>
  <c r="X706" i="1"/>
  <c r="W706" i="1"/>
  <c r="I706" i="1" s="1"/>
  <c r="L706" i="1" s="1"/>
  <c r="J706" i="1"/>
  <c r="K706" i="1" s="1"/>
  <c r="H706" i="1"/>
  <c r="G706" i="1"/>
  <c r="AM705" i="1"/>
  <c r="Z705" i="1"/>
  <c r="X705" i="1"/>
  <c r="W705" i="1"/>
  <c r="J705" i="1"/>
  <c r="K705" i="1" s="1"/>
  <c r="I705" i="1"/>
  <c r="H705" i="1"/>
  <c r="G705" i="1"/>
  <c r="AM704" i="1"/>
  <c r="Z704" i="1"/>
  <c r="X704" i="1"/>
  <c r="W704" i="1"/>
  <c r="I704" i="1" s="1"/>
  <c r="J704" i="1"/>
  <c r="H704" i="1"/>
  <c r="G704" i="1"/>
  <c r="AM703" i="1"/>
  <c r="Z703" i="1"/>
  <c r="X703" i="1"/>
  <c r="W703" i="1"/>
  <c r="I703" i="1"/>
  <c r="H703" i="1"/>
  <c r="G703" i="1"/>
  <c r="AM702" i="1"/>
  <c r="Z702" i="1"/>
  <c r="X702" i="1"/>
  <c r="W702" i="1"/>
  <c r="I702" i="1" s="1"/>
  <c r="L702" i="1"/>
  <c r="J702" i="1"/>
  <c r="K702" i="1" s="1"/>
  <c r="H702" i="1"/>
  <c r="G702" i="1"/>
  <c r="AM701" i="1"/>
  <c r="Z701" i="1"/>
  <c r="X701" i="1"/>
  <c r="W701" i="1"/>
  <c r="I701" i="1" s="1"/>
  <c r="H701" i="1"/>
  <c r="G701" i="1"/>
  <c r="AM700" i="1"/>
  <c r="Z700" i="1"/>
  <c r="X700" i="1"/>
  <c r="W700" i="1"/>
  <c r="I700" i="1" s="1"/>
  <c r="H700" i="1"/>
  <c r="G700" i="1"/>
  <c r="AM699" i="1"/>
  <c r="Z699" i="1"/>
  <c r="X699" i="1"/>
  <c r="W699" i="1"/>
  <c r="I699" i="1"/>
  <c r="H699" i="1"/>
  <c r="G699" i="1"/>
  <c r="AM698" i="1"/>
  <c r="Z698" i="1"/>
  <c r="X698" i="1"/>
  <c r="W698" i="1"/>
  <c r="I698" i="1" s="1"/>
  <c r="J698" i="1"/>
  <c r="L698" i="1" s="1"/>
  <c r="H698" i="1"/>
  <c r="G698" i="1"/>
  <c r="AM697" i="1"/>
  <c r="Z697" i="1"/>
  <c r="X697" i="1"/>
  <c r="W697" i="1"/>
  <c r="I697" i="1" s="1"/>
  <c r="H697" i="1"/>
  <c r="G697" i="1"/>
  <c r="AM696" i="1"/>
  <c r="Z696" i="1"/>
  <c r="X696" i="1"/>
  <c r="W696" i="1"/>
  <c r="I696" i="1" s="1"/>
  <c r="H696" i="1"/>
  <c r="G696" i="1"/>
  <c r="AM695" i="1"/>
  <c r="Z695" i="1"/>
  <c r="X695" i="1"/>
  <c r="W695" i="1"/>
  <c r="L695" i="1"/>
  <c r="K695" i="1"/>
  <c r="I695" i="1"/>
  <c r="J695" i="1" s="1"/>
  <c r="H695" i="1"/>
  <c r="G695" i="1"/>
  <c r="AM694" i="1"/>
  <c r="Z694" i="1"/>
  <c r="X694" i="1"/>
  <c r="W694" i="1"/>
  <c r="I694" i="1" s="1"/>
  <c r="J694" i="1"/>
  <c r="K694" i="1" s="1"/>
  <c r="H694" i="1"/>
  <c r="G694" i="1"/>
  <c r="AM693" i="1"/>
  <c r="Z693" i="1"/>
  <c r="X693" i="1"/>
  <c r="W693" i="1"/>
  <c r="I693" i="1"/>
  <c r="H693" i="1"/>
  <c r="G693" i="1"/>
  <c r="AM692" i="1"/>
  <c r="Z692" i="1"/>
  <c r="X692" i="1"/>
  <c r="W692" i="1"/>
  <c r="I692" i="1" s="1"/>
  <c r="J692" i="1" s="1"/>
  <c r="K692" i="1" s="1"/>
  <c r="M692" i="1"/>
  <c r="L692" i="1"/>
  <c r="H692" i="1"/>
  <c r="G692" i="1"/>
  <c r="AP691" i="1"/>
  <c r="AM691" i="1"/>
  <c r="X691" i="1"/>
  <c r="W691" i="1"/>
  <c r="K691" i="1"/>
  <c r="I691" i="1"/>
  <c r="J691" i="1" s="1"/>
  <c r="H691" i="1"/>
  <c r="G691" i="1"/>
  <c r="AP690" i="1"/>
  <c r="AM690" i="1"/>
  <c r="X690" i="1"/>
  <c r="W690" i="1"/>
  <c r="I690" i="1" s="1"/>
  <c r="L690" i="1"/>
  <c r="K690" i="1"/>
  <c r="J690" i="1"/>
  <c r="H690" i="1"/>
  <c r="G690" i="1"/>
  <c r="AP689" i="1"/>
  <c r="AM689" i="1"/>
  <c r="X689" i="1"/>
  <c r="W689" i="1"/>
  <c r="J689" i="1"/>
  <c r="K689" i="1" s="1"/>
  <c r="I689" i="1"/>
  <c r="H689" i="1"/>
  <c r="G689" i="1"/>
  <c r="AP688" i="1"/>
  <c r="AM688" i="1"/>
  <c r="X688" i="1"/>
  <c r="W688" i="1"/>
  <c r="I688" i="1" s="1"/>
  <c r="L688" i="1" s="1"/>
  <c r="M688" i="1"/>
  <c r="J688" i="1"/>
  <c r="K688" i="1" s="1"/>
  <c r="H688" i="1"/>
  <c r="G688" i="1"/>
  <c r="AP687" i="1"/>
  <c r="AM687" i="1"/>
  <c r="X687" i="1"/>
  <c r="W687" i="1"/>
  <c r="M687" i="1"/>
  <c r="I687" i="1"/>
  <c r="J687" i="1" s="1"/>
  <c r="K687" i="1" s="1"/>
  <c r="H687" i="1"/>
  <c r="G687" i="1"/>
  <c r="AP686" i="1"/>
  <c r="AM686" i="1"/>
  <c r="X686" i="1"/>
  <c r="W686" i="1"/>
  <c r="I686" i="1" s="1"/>
  <c r="L686" i="1" s="1"/>
  <c r="K686" i="1"/>
  <c r="J686" i="1"/>
  <c r="H686" i="1"/>
  <c r="G686" i="1"/>
  <c r="AP685" i="1"/>
  <c r="AM685" i="1"/>
  <c r="X685" i="1"/>
  <c r="W685" i="1"/>
  <c r="I685" i="1"/>
  <c r="H685" i="1"/>
  <c r="G685" i="1"/>
  <c r="AP684" i="1"/>
  <c r="AM684" i="1"/>
  <c r="X684" i="1"/>
  <c r="W684" i="1"/>
  <c r="I684" i="1"/>
  <c r="H684" i="1"/>
  <c r="G684" i="1"/>
  <c r="AP683" i="1"/>
  <c r="AM683" i="1"/>
  <c r="X683" i="1"/>
  <c r="W683" i="1"/>
  <c r="M683" i="1"/>
  <c r="L683" i="1"/>
  <c r="K683" i="1"/>
  <c r="I683" i="1"/>
  <c r="J683" i="1" s="1"/>
  <c r="H683" i="1"/>
  <c r="G683" i="1"/>
  <c r="AP682" i="1"/>
  <c r="AM682" i="1"/>
  <c r="X682" i="1"/>
  <c r="W682" i="1"/>
  <c r="I682" i="1" s="1"/>
  <c r="H682" i="1"/>
  <c r="G682" i="1"/>
  <c r="AP681" i="1"/>
  <c r="AM681" i="1"/>
  <c r="X681" i="1"/>
  <c r="W681" i="1"/>
  <c r="H681" i="1"/>
  <c r="G681" i="1"/>
  <c r="F681" i="1"/>
  <c r="I681" i="1" s="1"/>
  <c r="AP680" i="1"/>
  <c r="AM680" i="1"/>
  <c r="X680" i="1"/>
  <c r="W680" i="1"/>
  <c r="I680" i="1"/>
  <c r="H680" i="1"/>
  <c r="G680" i="1"/>
  <c r="F680" i="1"/>
  <c r="AP679" i="1"/>
  <c r="AM679" i="1"/>
  <c r="X679" i="1"/>
  <c r="W679" i="1"/>
  <c r="H679" i="1"/>
  <c r="G679" i="1"/>
  <c r="F679" i="1"/>
  <c r="I679" i="1" s="1"/>
  <c r="AP678" i="1"/>
  <c r="AM678" i="1"/>
  <c r="X678" i="1"/>
  <c r="W678" i="1"/>
  <c r="I678" i="1"/>
  <c r="H678" i="1"/>
  <c r="G678" i="1"/>
  <c r="F678" i="1"/>
  <c r="AP677" i="1"/>
  <c r="AM677" i="1"/>
  <c r="X677" i="1"/>
  <c r="W677" i="1"/>
  <c r="J677" i="1"/>
  <c r="K677" i="1" s="1"/>
  <c r="H677" i="1"/>
  <c r="G677" i="1"/>
  <c r="F677" i="1"/>
  <c r="I677" i="1" s="1"/>
  <c r="BQ676" i="1"/>
  <c r="AN676" i="1"/>
  <c r="AM676" i="1"/>
  <c r="X676" i="1"/>
  <c r="W676" i="1"/>
  <c r="H676" i="1"/>
  <c r="G676" i="1"/>
  <c r="F676" i="1"/>
  <c r="I676" i="1" s="1"/>
  <c r="BQ675" i="1"/>
  <c r="AN675" i="1"/>
  <c r="AM675" i="1"/>
  <c r="X675" i="1"/>
  <c r="W675" i="1"/>
  <c r="I675" i="1"/>
  <c r="H675" i="1"/>
  <c r="G675" i="1"/>
  <c r="F675" i="1"/>
  <c r="BQ674" i="1"/>
  <c r="AN674" i="1"/>
  <c r="AM674" i="1"/>
  <c r="X674" i="1"/>
  <c r="W674" i="1"/>
  <c r="H674" i="1"/>
  <c r="G674" i="1"/>
  <c r="F674" i="1"/>
  <c r="BQ673" i="1"/>
  <c r="AN673" i="1"/>
  <c r="AM673" i="1"/>
  <c r="X673" i="1"/>
  <c r="W673" i="1"/>
  <c r="H673" i="1"/>
  <c r="G673" i="1"/>
  <c r="F673" i="1"/>
  <c r="I673" i="1" s="1"/>
  <c r="BQ672" i="1"/>
  <c r="AN672" i="1"/>
  <c r="AM672" i="1"/>
  <c r="X672" i="1"/>
  <c r="W672" i="1"/>
  <c r="H672" i="1"/>
  <c r="G672" i="1"/>
  <c r="F672" i="1"/>
  <c r="I672" i="1" s="1"/>
  <c r="BQ671" i="1"/>
  <c r="AN671" i="1"/>
  <c r="AM671" i="1"/>
  <c r="X671" i="1"/>
  <c r="W671" i="1"/>
  <c r="M671" i="1"/>
  <c r="L671" i="1"/>
  <c r="H671" i="1"/>
  <c r="G671" i="1"/>
  <c r="F671" i="1"/>
  <c r="I671" i="1" s="1"/>
  <c r="J671" i="1" s="1"/>
  <c r="K671" i="1" s="1"/>
  <c r="BQ670" i="1"/>
  <c r="AN670" i="1"/>
  <c r="AM670" i="1"/>
  <c r="X670" i="1"/>
  <c r="W670" i="1"/>
  <c r="J670" i="1"/>
  <c r="K670" i="1" s="1"/>
  <c r="I670" i="1"/>
  <c r="H670" i="1"/>
  <c r="G670" i="1"/>
  <c r="F670" i="1"/>
  <c r="BQ669" i="1"/>
  <c r="AN669" i="1"/>
  <c r="AM669" i="1"/>
  <c r="X669" i="1"/>
  <c r="W669" i="1"/>
  <c r="H669" i="1"/>
  <c r="G669" i="1"/>
  <c r="F669" i="1"/>
  <c r="BQ668" i="1"/>
  <c r="AN668" i="1"/>
  <c r="AM668" i="1"/>
  <c r="X668" i="1"/>
  <c r="W668" i="1"/>
  <c r="H668" i="1"/>
  <c r="G668" i="1"/>
  <c r="F668" i="1"/>
  <c r="I668" i="1" s="1"/>
  <c r="BQ667" i="1"/>
  <c r="AN667" i="1"/>
  <c r="AM667" i="1"/>
  <c r="X667" i="1"/>
  <c r="W667" i="1"/>
  <c r="I667" i="1"/>
  <c r="H667" i="1"/>
  <c r="G667" i="1"/>
  <c r="F667" i="1"/>
  <c r="BQ666" i="1"/>
  <c r="AN666" i="1"/>
  <c r="AM666" i="1"/>
  <c r="X666" i="1"/>
  <c r="W666" i="1"/>
  <c r="I666" i="1" s="1"/>
  <c r="H666" i="1"/>
  <c r="G666" i="1"/>
  <c r="F666" i="1"/>
  <c r="BQ665" i="1"/>
  <c r="AN665" i="1"/>
  <c r="AM665" i="1"/>
  <c r="X665" i="1"/>
  <c r="W665" i="1"/>
  <c r="H665" i="1"/>
  <c r="G665" i="1"/>
  <c r="F665" i="1"/>
  <c r="I665" i="1" s="1"/>
  <c r="BQ664" i="1"/>
  <c r="AN664" i="1"/>
  <c r="AM664" i="1"/>
  <c r="X664" i="1"/>
  <c r="W664" i="1"/>
  <c r="H664" i="1"/>
  <c r="G664" i="1"/>
  <c r="F664" i="1"/>
  <c r="I664" i="1" s="1"/>
  <c r="BQ663" i="1"/>
  <c r="AN663" i="1"/>
  <c r="AM663" i="1"/>
  <c r="X663" i="1"/>
  <c r="W663" i="1"/>
  <c r="H663" i="1"/>
  <c r="G663" i="1"/>
  <c r="F663" i="1"/>
  <c r="I663" i="1" s="1"/>
  <c r="BQ662" i="1"/>
  <c r="AN662" i="1"/>
  <c r="AM662" i="1"/>
  <c r="X662" i="1"/>
  <c r="W662" i="1"/>
  <c r="L662" i="1"/>
  <c r="J662" i="1"/>
  <c r="I662" i="1"/>
  <c r="H662" i="1"/>
  <c r="G662" i="1"/>
  <c r="F662" i="1"/>
  <c r="BQ661" i="1"/>
  <c r="AN661" i="1"/>
  <c r="AM661" i="1"/>
  <c r="X661" i="1"/>
  <c r="W661" i="1"/>
  <c r="H661" i="1"/>
  <c r="G661" i="1"/>
  <c r="F661" i="1"/>
  <c r="I661" i="1" s="1"/>
  <c r="BQ660" i="1"/>
  <c r="AN660" i="1"/>
  <c r="AM660" i="1"/>
  <c r="X660" i="1"/>
  <c r="W660" i="1"/>
  <c r="J660" i="1"/>
  <c r="K660" i="1" s="1"/>
  <c r="H660" i="1"/>
  <c r="G660" i="1"/>
  <c r="F660" i="1"/>
  <c r="I660" i="1" s="1"/>
  <c r="BQ659" i="1"/>
  <c r="AM659" i="1"/>
  <c r="X659" i="1"/>
  <c r="W659" i="1"/>
  <c r="J659" i="1"/>
  <c r="K659" i="1" s="1"/>
  <c r="H659" i="1"/>
  <c r="G659" i="1"/>
  <c r="F659" i="1"/>
  <c r="I659" i="1" s="1"/>
  <c r="BQ658" i="1"/>
  <c r="AM658" i="1"/>
  <c r="X658" i="1"/>
  <c r="W658" i="1"/>
  <c r="H658" i="1"/>
  <c r="G658" i="1"/>
  <c r="F658" i="1"/>
  <c r="BQ657" i="1"/>
  <c r="AM657" i="1"/>
  <c r="X657" i="1"/>
  <c r="W657" i="1"/>
  <c r="H657" i="1"/>
  <c r="G657" i="1"/>
  <c r="F657" i="1"/>
  <c r="I657" i="1" s="1"/>
  <c r="BQ656" i="1"/>
  <c r="AM656" i="1"/>
  <c r="X656" i="1"/>
  <c r="W656" i="1"/>
  <c r="I656" i="1"/>
  <c r="H656" i="1"/>
  <c r="G656" i="1"/>
  <c r="F656" i="1"/>
  <c r="BQ655" i="1"/>
  <c r="AW655" i="1"/>
  <c r="AM655" i="1"/>
  <c r="X655" i="1"/>
  <c r="W655" i="1"/>
  <c r="I655" i="1" s="1"/>
  <c r="H655" i="1"/>
  <c r="G655" i="1"/>
  <c r="F655" i="1"/>
  <c r="BQ654" i="1"/>
  <c r="AW654" i="1"/>
  <c r="AM654" i="1"/>
  <c r="X654" i="1"/>
  <c r="W654" i="1"/>
  <c r="I654" i="1" s="1"/>
  <c r="H654" i="1"/>
  <c r="G654" i="1"/>
  <c r="F654" i="1"/>
  <c r="BQ653" i="1"/>
  <c r="AW653" i="1"/>
  <c r="AM653" i="1"/>
  <c r="X653" i="1"/>
  <c r="W653" i="1"/>
  <c r="M653" i="1"/>
  <c r="L653" i="1"/>
  <c r="I653" i="1"/>
  <c r="J653" i="1" s="1"/>
  <c r="K653" i="1" s="1"/>
  <c r="H653" i="1"/>
  <c r="G653" i="1"/>
  <c r="F653" i="1"/>
  <c r="BQ652" i="1"/>
  <c r="AW652" i="1"/>
  <c r="AM652" i="1"/>
  <c r="X652" i="1"/>
  <c r="W652" i="1"/>
  <c r="I652" i="1"/>
  <c r="H652" i="1"/>
  <c r="G652" i="1"/>
  <c r="F652" i="1"/>
  <c r="BQ651" i="1"/>
  <c r="AW651" i="1"/>
  <c r="AM651" i="1"/>
  <c r="Y651" i="1"/>
  <c r="X651" i="1"/>
  <c r="W651" i="1"/>
  <c r="H651" i="1"/>
  <c r="G651" i="1"/>
  <c r="F651" i="1"/>
  <c r="I651" i="1" s="1"/>
  <c r="BQ650" i="1"/>
  <c r="AW650" i="1"/>
  <c r="AM650" i="1"/>
  <c r="Y650" i="1"/>
  <c r="X650" i="1"/>
  <c r="W650" i="1"/>
  <c r="L650" i="1"/>
  <c r="K650" i="1"/>
  <c r="I650" i="1"/>
  <c r="J650" i="1" s="1"/>
  <c r="H650" i="1"/>
  <c r="G650" i="1"/>
  <c r="F650" i="1"/>
  <c r="AO649" i="1"/>
  <c r="Y649" i="1" s="1"/>
  <c r="AM649" i="1"/>
  <c r="Z649" i="1"/>
  <c r="X649" i="1"/>
  <c r="W649" i="1"/>
  <c r="J649" i="1"/>
  <c r="K649" i="1" s="1"/>
  <c r="I649" i="1"/>
  <c r="H649" i="1"/>
  <c r="G649" i="1"/>
  <c r="F649" i="1"/>
  <c r="AO648" i="1"/>
  <c r="AM648" i="1"/>
  <c r="Y648" i="1"/>
  <c r="Z648" i="1" s="1"/>
  <c r="X648" i="1"/>
  <c r="W648" i="1"/>
  <c r="H648" i="1"/>
  <c r="G648" i="1"/>
  <c r="F648" i="1"/>
  <c r="I648" i="1" s="1"/>
  <c r="AO647" i="1"/>
  <c r="AM647" i="1"/>
  <c r="Z647" i="1"/>
  <c r="Y647" i="1"/>
  <c r="X647" i="1"/>
  <c r="W647" i="1"/>
  <c r="M647" i="1"/>
  <c r="L647" i="1"/>
  <c r="I647" i="1"/>
  <c r="J647" i="1" s="1"/>
  <c r="K647" i="1" s="1"/>
  <c r="H647" i="1"/>
  <c r="G647" i="1"/>
  <c r="F647" i="1"/>
  <c r="AO646" i="1"/>
  <c r="Y646" i="1" s="1"/>
  <c r="AM646" i="1"/>
  <c r="Z646" i="1"/>
  <c r="X646" i="1"/>
  <c r="W646" i="1"/>
  <c r="I646" i="1"/>
  <c r="H646" i="1"/>
  <c r="G646" i="1"/>
  <c r="F646" i="1"/>
  <c r="AO645" i="1"/>
  <c r="Y645" i="1" s="1"/>
  <c r="Z645" i="1" s="1"/>
  <c r="AM645" i="1"/>
  <c r="X645" i="1"/>
  <c r="W645" i="1"/>
  <c r="I645" i="1"/>
  <c r="H645" i="1"/>
  <c r="G645" i="1"/>
  <c r="F645" i="1"/>
  <c r="AO644" i="1"/>
  <c r="AM644" i="1"/>
  <c r="Z644" i="1"/>
  <c r="Y644" i="1"/>
  <c r="X644" i="1"/>
  <c r="W644" i="1"/>
  <c r="I644" i="1"/>
  <c r="H644" i="1"/>
  <c r="G644" i="1"/>
  <c r="F644" i="1"/>
  <c r="AO643" i="1"/>
  <c r="Y643" i="1" s="1"/>
  <c r="Z643" i="1" s="1"/>
  <c r="AM643" i="1"/>
  <c r="X643" i="1"/>
  <c r="W643" i="1"/>
  <c r="I643" i="1"/>
  <c r="H643" i="1"/>
  <c r="G643" i="1"/>
  <c r="F643" i="1"/>
  <c r="AO642" i="1"/>
  <c r="Y642" i="1" s="1"/>
  <c r="AM642" i="1"/>
  <c r="Z642" i="1"/>
  <c r="X642" i="1"/>
  <c r="W642" i="1"/>
  <c r="H642" i="1"/>
  <c r="G642" i="1"/>
  <c r="F642" i="1"/>
  <c r="AO641" i="1"/>
  <c r="Y641" i="1" s="1"/>
  <c r="Z641" i="1" s="1"/>
  <c r="AM641" i="1"/>
  <c r="X641" i="1"/>
  <c r="W641" i="1"/>
  <c r="I641" i="1"/>
  <c r="J641" i="1" s="1"/>
  <c r="H641" i="1"/>
  <c r="G641" i="1"/>
  <c r="F641" i="1"/>
  <c r="AO640" i="1"/>
  <c r="Y640" i="1" s="1"/>
  <c r="AM640" i="1"/>
  <c r="Z640" i="1"/>
  <c r="X640" i="1"/>
  <c r="W640" i="1"/>
  <c r="I640" i="1"/>
  <c r="H640" i="1"/>
  <c r="G640" i="1"/>
  <c r="F640" i="1"/>
  <c r="AO639" i="1"/>
  <c r="Y639" i="1" s="1"/>
  <c r="Z639" i="1" s="1"/>
  <c r="AM639" i="1"/>
  <c r="X639" i="1"/>
  <c r="W639" i="1"/>
  <c r="H639" i="1"/>
  <c r="G639" i="1"/>
  <c r="F639" i="1"/>
  <c r="AO638" i="1"/>
  <c r="Y638" i="1" s="1"/>
  <c r="Z638" i="1" s="1"/>
  <c r="AM638" i="1"/>
  <c r="X638" i="1"/>
  <c r="W638" i="1"/>
  <c r="H638" i="1"/>
  <c r="G638" i="1"/>
  <c r="F638" i="1"/>
  <c r="I638" i="1" s="1"/>
  <c r="AO637" i="1"/>
  <c r="AM637" i="1"/>
  <c r="Y637" i="1"/>
  <c r="Z637" i="1" s="1"/>
  <c r="X637" i="1"/>
  <c r="W637" i="1"/>
  <c r="I637" i="1"/>
  <c r="H637" i="1"/>
  <c r="G637" i="1"/>
  <c r="F637" i="1"/>
  <c r="AO636" i="1"/>
  <c r="Y636" i="1" s="1"/>
  <c r="Z636" i="1" s="1"/>
  <c r="AM636" i="1"/>
  <c r="X636" i="1"/>
  <c r="W636" i="1"/>
  <c r="H636" i="1"/>
  <c r="G636" i="1"/>
  <c r="F636" i="1"/>
  <c r="AO635" i="1"/>
  <c r="Y635" i="1" s="1"/>
  <c r="Z635" i="1" s="1"/>
  <c r="AM635" i="1"/>
  <c r="X635" i="1"/>
  <c r="W635" i="1"/>
  <c r="H635" i="1"/>
  <c r="G635" i="1"/>
  <c r="F635" i="1"/>
  <c r="I635" i="1" s="1"/>
  <c r="AO634" i="1"/>
  <c r="Y634" i="1" s="1"/>
  <c r="AM634" i="1"/>
  <c r="Z634" i="1"/>
  <c r="X634" i="1"/>
  <c r="W634" i="1"/>
  <c r="M634" i="1"/>
  <c r="L634" i="1"/>
  <c r="J634" i="1"/>
  <c r="K634" i="1" s="1"/>
  <c r="I634" i="1"/>
  <c r="H634" i="1"/>
  <c r="G634" i="1"/>
  <c r="F634" i="1"/>
  <c r="AO633" i="1"/>
  <c r="Y633" i="1" s="1"/>
  <c r="Z633" i="1" s="1"/>
  <c r="AM633" i="1"/>
  <c r="X633" i="1"/>
  <c r="W633" i="1"/>
  <c r="M633" i="1"/>
  <c r="K633" i="1"/>
  <c r="J633" i="1"/>
  <c r="I633" i="1"/>
  <c r="L633" i="1" s="1"/>
  <c r="H633" i="1"/>
  <c r="G633" i="1"/>
  <c r="F633" i="1"/>
  <c r="AO632" i="1"/>
  <c r="Y632" i="1" s="1"/>
  <c r="Z632" i="1" s="1"/>
  <c r="AM632" i="1"/>
  <c r="X632" i="1"/>
  <c r="W632" i="1"/>
  <c r="H632" i="1"/>
  <c r="G632" i="1"/>
  <c r="F632" i="1"/>
  <c r="I632" i="1" s="1"/>
  <c r="AO631" i="1"/>
  <c r="AM631" i="1"/>
  <c r="Y631" i="1"/>
  <c r="Z631" i="1" s="1"/>
  <c r="X631" i="1"/>
  <c r="W631" i="1"/>
  <c r="I631" i="1" s="1"/>
  <c r="H631" i="1"/>
  <c r="G631" i="1"/>
  <c r="F631" i="1"/>
  <c r="AO630" i="1"/>
  <c r="Y630" i="1" s="1"/>
  <c r="Z630" i="1" s="1"/>
  <c r="AM630" i="1"/>
  <c r="X630" i="1"/>
  <c r="W630" i="1"/>
  <c r="M630" i="1"/>
  <c r="L630" i="1"/>
  <c r="J630" i="1"/>
  <c r="K630" i="1" s="1"/>
  <c r="I630" i="1"/>
  <c r="H630" i="1"/>
  <c r="G630" i="1"/>
  <c r="F630" i="1"/>
  <c r="AO629" i="1"/>
  <c r="Y629" i="1" s="1"/>
  <c r="Z629" i="1" s="1"/>
  <c r="AM629" i="1"/>
  <c r="X629" i="1"/>
  <c r="W629" i="1"/>
  <c r="K629" i="1"/>
  <c r="J629" i="1"/>
  <c r="I629" i="1"/>
  <c r="H629" i="1"/>
  <c r="G629" i="1"/>
  <c r="F629" i="1"/>
  <c r="AO628" i="1"/>
  <c r="AM628" i="1"/>
  <c r="Z628" i="1"/>
  <c r="Y628" i="1"/>
  <c r="X628" i="1"/>
  <c r="W628" i="1"/>
  <c r="I628" i="1" s="1"/>
  <c r="H628" i="1"/>
  <c r="G628" i="1"/>
  <c r="F628" i="1"/>
  <c r="AO627" i="1"/>
  <c r="Y627" i="1" s="1"/>
  <c r="Z627" i="1" s="1"/>
  <c r="AM627" i="1"/>
  <c r="X627" i="1"/>
  <c r="W627" i="1"/>
  <c r="I627" i="1" s="1"/>
  <c r="H627" i="1"/>
  <c r="G627" i="1"/>
  <c r="F627" i="1"/>
  <c r="AO626" i="1"/>
  <c r="Y626" i="1" s="1"/>
  <c r="Z626" i="1" s="1"/>
  <c r="AM626" i="1"/>
  <c r="X626" i="1"/>
  <c r="W626" i="1"/>
  <c r="J626" i="1"/>
  <c r="K626" i="1" s="1"/>
  <c r="I626" i="1"/>
  <c r="H626" i="1"/>
  <c r="G626" i="1"/>
  <c r="F626" i="1"/>
  <c r="AO625" i="1"/>
  <c r="AM625" i="1"/>
  <c r="Y625" i="1"/>
  <c r="Z625" i="1" s="1"/>
  <c r="X625" i="1"/>
  <c r="W625" i="1"/>
  <c r="M625" i="1"/>
  <c r="L625" i="1"/>
  <c r="J625" i="1"/>
  <c r="K625" i="1" s="1"/>
  <c r="I625" i="1"/>
  <c r="H625" i="1"/>
  <c r="G625" i="1"/>
  <c r="F625" i="1"/>
  <c r="AO624" i="1"/>
  <c r="Y624" i="1" s="1"/>
  <c r="Z624" i="1" s="1"/>
  <c r="AM624" i="1"/>
  <c r="X624" i="1"/>
  <c r="W624" i="1"/>
  <c r="I624" i="1" s="1"/>
  <c r="H624" i="1"/>
  <c r="G624" i="1"/>
  <c r="F624" i="1"/>
  <c r="AO623" i="1"/>
  <c r="Y623" i="1" s="1"/>
  <c r="Z623" i="1" s="1"/>
  <c r="AM623" i="1"/>
  <c r="X623" i="1"/>
  <c r="W623" i="1"/>
  <c r="I623" i="1"/>
  <c r="H623" i="1"/>
  <c r="G623" i="1"/>
  <c r="F623" i="1"/>
  <c r="AO622" i="1"/>
  <c r="Y622" i="1" s="1"/>
  <c r="AM622" i="1"/>
  <c r="Z622" i="1"/>
  <c r="X622" i="1"/>
  <c r="W622" i="1"/>
  <c r="H622" i="1"/>
  <c r="G622" i="1"/>
  <c r="F622" i="1"/>
  <c r="AO621" i="1"/>
  <c r="AM621" i="1"/>
  <c r="Z621" i="1"/>
  <c r="Y621" i="1"/>
  <c r="X621" i="1"/>
  <c r="W621" i="1"/>
  <c r="M621" i="1"/>
  <c r="L621" i="1"/>
  <c r="J621" i="1"/>
  <c r="K621" i="1" s="1"/>
  <c r="I621" i="1"/>
  <c r="H621" i="1"/>
  <c r="G621" i="1"/>
  <c r="F621" i="1"/>
  <c r="AO620" i="1"/>
  <c r="Y620" i="1" s="1"/>
  <c r="Z620" i="1" s="1"/>
  <c r="AM620" i="1"/>
  <c r="X620" i="1"/>
  <c r="W620" i="1"/>
  <c r="I620" i="1"/>
  <c r="H620" i="1"/>
  <c r="G620" i="1"/>
  <c r="F620" i="1"/>
  <c r="AO619" i="1"/>
  <c r="AM619" i="1"/>
  <c r="Y619" i="1"/>
  <c r="Z619" i="1" s="1"/>
  <c r="X619" i="1"/>
  <c r="W619" i="1"/>
  <c r="H619" i="1"/>
  <c r="G619" i="1"/>
  <c r="F619" i="1"/>
  <c r="I619" i="1" s="1"/>
  <c r="AO618" i="1"/>
  <c r="Y618" i="1" s="1"/>
  <c r="AM618" i="1"/>
  <c r="Z618" i="1"/>
  <c r="X618" i="1"/>
  <c r="W618" i="1"/>
  <c r="L618" i="1"/>
  <c r="K618" i="1"/>
  <c r="I618" i="1"/>
  <c r="J618" i="1" s="1"/>
  <c r="H618" i="1"/>
  <c r="G618" i="1"/>
  <c r="F618" i="1"/>
  <c r="AO617" i="1"/>
  <c r="Y617" i="1" s="1"/>
  <c r="AM617" i="1"/>
  <c r="Z617" i="1"/>
  <c r="X617" i="1"/>
  <c r="W617" i="1"/>
  <c r="J617" i="1"/>
  <c r="K617" i="1" s="1"/>
  <c r="I617" i="1"/>
  <c r="H617" i="1"/>
  <c r="G617" i="1"/>
  <c r="F617" i="1"/>
  <c r="AO616" i="1"/>
  <c r="AM616" i="1"/>
  <c r="Y616" i="1"/>
  <c r="Z616" i="1" s="1"/>
  <c r="X616" i="1"/>
  <c r="W616" i="1"/>
  <c r="H616" i="1"/>
  <c r="G616" i="1"/>
  <c r="F616" i="1"/>
  <c r="I616" i="1" s="1"/>
  <c r="AO615" i="1"/>
  <c r="AM615" i="1"/>
  <c r="Z615" i="1"/>
  <c r="Y615" i="1"/>
  <c r="X615" i="1"/>
  <c r="W615" i="1"/>
  <c r="M615" i="1"/>
  <c r="L615" i="1"/>
  <c r="I615" i="1"/>
  <c r="J615" i="1" s="1"/>
  <c r="K615" i="1" s="1"/>
  <c r="H615" i="1"/>
  <c r="G615" i="1"/>
  <c r="F615" i="1"/>
  <c r="AO614" i="1"/>
  <c r="Y614" i="1" s="1"/>
  <c r="AM614" i="1"/>
  <c r="Z614" i="1"/>
  <c r="X614" i="1"/>
  <c r="W614" i="1"/>
  <c r="I614" i="1"/>
  <c r="H614" i="1"/>
  <c r="G614" i="1"/>
  <c r="F614" i="1"/>
  <c r="AO613" i="1"/>
  <c r="Y613" i="1" s="1"/>
  <c r="Z613" i="1" s="1"/>
  <c r="AM613" i="1"/>
  <c r="X613" i="1"/>
  <c r="W613" i="1"/>
  <c r="I613" i="1"/>
  <c r="H613" i="1"/>
  <c r="G613" i="1"/>
  <c r="F613" i="1"/>
  <c r="AO612" i="1"/>
  <c r="AM612" i="1"/>
  <c r="Z612" i="1"/>
  <c r="Y612" i="1"/>
  <c r="X612" i="1"/>
  <c r="W612" i="1"/>
  <c r="I612" i="1"/>
  <c r="H612" i="1"/>
  <c r="G612" i="1"/>
  <c r="F612" i="1"/>
  <c r="AO611" i="1"/>
  <c r="Y611" i="1" s="1"/>
  <c r="Z611" i="1" s="1"/>
  <c r="AM611" i="1"/>
  <c r="X611" i="1"/>
  <c r="W611" i="1"/>
  <c r="I611" i="1"/>
  <c r="H611" i="1"/>
  <c r="G611" i="1"/>
  <c r="F611" i="1"/>
  <c r="AO610" i="1"/>
  <c r="Y610" i="1" s="1"/>
  <c r="AM610" i="1"/>
  <c r="Z610" i="1"/>
  <c r="X610" i="1"/>
  <c r="W610" i="1"/>
  <c r="H610" i="1"/>
  <c r="G610" i="1"/>
  <c r="F610" i="1"/>
  <c r="AO609" i="1"/>
  <c r="Y609" i="1" s="1"/>
  <c r="Z609" i="1" s="1"/>
  <c r="AM609" i="1"/>
  <c r="X609" i="1"/>
  <c r="W609" i="1"/>
  <c r="I609" i="1"/>
  <c r="J609" i="1" s="1"/>
  <c r="L609" i="1" s="1"/>
  <c r="H609" i="1"/>
  <c r="G609" i="1"/>
  <c r="F609" i="1"/>
  <c r="AO608" i="1"/>
  <c r="Y608" i="1" s="1"/>
  <c r="AM608" i="1"/>
  <c r="Z608" i="1"/>
  <c r="X608" i="1"/>
  <c r="W608" i="1"/>
  <c r="I608" i="1"/>
  <c r="H608" i="1"/>
  <c r="G608" i="1"/>
  <c r="F608" i="1"/>
  <c r="AO607" i="1"/>
  <c r="Y607" i="1" s="1"/>
  <c r="Z607" i="1" s="1"/>
  <c r="AM607" i="1"/>
  <c r="X607" i="1"/>
  <c r="W607" i="1"/>
  <c r="H607" i="1"/>
  <c r="G607" i="1"/>
  <c r="F607" i="1"/>
  <c r="AO606" i="1"/>
  <c r="Y606" i="1" s="1"/>
  <c r="Z606" i="1" s="1"/>
  <c r="AM606" i="1"/>
  <c r="X606" i="1"/>
  <c r="W606" i="1"/>
  <c r="H606" i="1"/>
  <c r="G606" i="1"/>
  <c r="F606" i="1"/>
  <c r="I606" i="1" s="1"/>
  <c r="AO605" i="1"/>
  <c r="AM605" i="1"/>
  <c r="Y605" i="1"/>
  <c r="Z605" i="1" s="1"/>
  <c r="X605" i="1"/>
  <c r="W605" i="1"/>
  <c r="I605" i="1"/>
  <c r="H605" i="1"/>
  <c r="G605" i="1"/>
  <c r="F605" i="1"/>
  <c r="AO604" i="1"/>
  <c r="Y604" i="1" s="1"/>
  <c r="Z604" i="1" s="1"/>
  <c r="AM604" i="1"/>
  <c r="X604" i="1"/>
  <c r="W604" i="1"/>
  <c r="H604" i="1"/>
  <c r="G604" i="1"/>
  <c r="F604" i="1"/>
  <c r="AO603" i="1"/>
  <c r="Y603" i="1" s="1"/>
  <c r="Z603" i="1" s="1"/>
  <c r="AM603" i="1"/>
  <c r="X603" i="1"/>
  <c r="W603" i="1"/>
  <c r="H603" i="1"/>
  <c r="G603" i="1"/>
  <c r="F603" i="1"/>
  <c r="I603" i="1" s="1"/>
  <c r="AO602" i="1"/>
  <c r="Y602" i="1" s="1"/>
  <c r="AM602" i="1"/>
  <c r="Z602" i="1"/>
  <c r="X602" i="1"/>
  <c r="W602" i="1"/>
  <c r="M602" i="1"/>
  <c r="L602" i="1"/>
  <c r="J602" i="1"/>
  <c r="K602" i="1" s="1"/>
  <c r="I602" i="1"/>
  <c r="H602" i="1"/>
  <c r="G602" i="1"/>
  <c r="F602" i="1"/>
  <c r="AO601" i="1"/>
  <c r="Y601" i="1" s="1"/>
  <c r="Z601" i="1" s="1"/>
  <c r="AM601" i="1"/>
  <c r="X601" i="1"/>
  <c r="W601" i="1"/>
  <c r="M601" i="1"/>
  <c r="K601" i="1"/>
  <c r="J601" i="1"/>
  <c r="I601" i="1"/>
  <c r="L601" i="1" s="1"/>
  <c r="H601" i="1"/>
  <c r="G601" i="1"/>
  <c r="F601" i="1"/>
  <c r="AO600" i="1"/>
  <c r="Y600" i="1" s="1"/>
  <c r="Z600" i="1" s="1"/>
  <c r="AM600" i="1"/>
  <c r="X600" i="1"/>
  <c r="W600" i="1"/>
  <c r="H600" i="1"/>
  <c r="G600" i="1"/>
  <c r="F600" i="1"/>
  <c r="I600" i="1" s="1"/>
  <c r="BQ599" i="1"/>
  <c r="AQ599" i="1"/>
  <c r="AM599" i="1"/>
  <c r="X599" i="1"/>
  <c r="W599" i="1"/>
  <c r="H599" i="1"/>
  <c r="G599" i="1"/>
  <c r="F599" i="1"/>
  <c r="I599" i="1" s="1"/>
  <c r="BQ598" i="1"/>
  <c r="AQ598" i="1"/>
  <c r="AM598" i="1"/>
  <c r="X598" i="1"/>
  <c r="W598" i="1"/>
  <c r="I598" i="1"/>
  <c r="J598" i="1" s="1"/>
  <c r="H598" i="1"/>
  <c r="G598" i="1"/>
  <c r="F598" i="1"/>
  <c r="BQ597" i="1"/>
  <c r="AQ597" i="1"/>
  <c r="AM597" i="1"/>
  <c r="X597" i="1"/>
  <c r="W597" i="1"/>
  <c r="I597" i="1" s="1"/>
  <c r="H597" i="1"/>
  <c r="G597" i="1"/>
  <c r="F597" i="1"/>
  <c r="BQ596" i="1"/>
  <c r="AQ596" i="1"/>
  <c r="AM596" i="1"/>
  <c r="X596" i="1"/>
  <c r="W596" i="1"/>
  <c r="M596" i="1"/>
  <c r="L596" i="1"/>
  <c r="J596" i="1"/>
  <c r="K596" i="1" s="1"/>
  <c r="I596" i="1"/>
  <c r="H596" i="1"/>
  <c r="G596" i="1"/>
  <c r="F596" i="1"/>
  <c r="BQ595" i="1"/>
  <c r="AQ595" i="1"/>
  <c r="AM595" i="1"/>
  <c r="X595" i="1"/>
  <c r="W595" i="1"/>
  <c r="I595" i="1"/>
  <c r="H595" i="1"/>
  <c r="G595" i="1"/>
  <c r="F595" i="1"/>
  <c r="BQ594" i="1"/>
  <c r="AQ594" i="1"/>
  <c r="AM594" i="1"/>
  <c r="X594" i="1"/>
  <c r="W594" i="1"/>
  <c r="I594" i="1" s="1"/>
  <c r="H594" i="1"/>
  <c r="G594" i="1"/>
  <c r="F594" i="1"/>
  <c r="BQ593" i="1"/>
  <c r="AQ593" i="1"/>
  <c r="AM593" i="1"/>
  <c r="X593" i="1"/>
  <c r="W593" i="1"/>
  <c r="I593" i="1"/>
  <c r="H593" i="1"/>
  <c r="G593" i="1"/>
  <c r="F593" i="1"/>
  <c r="BQ592" i="1"/>
  <c r="AQ592" i="1"/>
  <c r="AM592" i="1"/>
  <c r="X592" i="1"/>
  <c r="W592" i="1"/>
  <c r="H592" i="1"/>
  <c r="G592" i="1"/>
  <c r="F592" i="1"/>
  <c r="BQ591" i="1"/>
  <c r="AQ591" i="1"/>
  <c r="AM591" i="1"/>
  <c r="X591" i="1"/>
  <c r="W591" i="1"/>
  <c r="J591" i="1"/>
  <c r="K591" i="1" s="1"/>
  <c r="H591" i="1"/>
  <c r="G591" i="1"/>
  <c r="F591" i="1"/>
  <c r="I591" i="1" s="1"/>
  <c r="BQ590" i="1"/>
  <c r="AQ590" i="1"/>
  <c r="AM590" i="1"/>
  <c r="X590" i="1"/>
  <c r="W590" i="1"/>
  <c r="I590" i="1"/>
  <c r="H590" i="1"/>
  <c r="G590" i="1"/>
  <c r="F590" i="1"/>
  <c r="BQ589" i="1"/>
  <c r="AQ589" i="1"/>
  <c r="AM589" i="1"/>
  <c r="X589" i="1"/>
  <c r="W589" i="1"/>
  <c r="H589" i="1"/>
  <c r="G589" i="1"/>
  <c r="F589" i="1"/>
  <c r="I589" i="1" s="1"/>
  <c r="BQ588" i="1"/>
  <c r="AQ588" i="1"/>
  <c r="AM588" i="1"/>
  <c r="X588" i="1"/>
  <c r="W588" i="1"/>
  <c r="M588" i="1"/>
  <c r="L588" i="1"/>
  <c r="J588" i="1"/>
  <c r="K588" i="1" s="1"/>
  <c r="I588" i="1"/>
  <c r="H588" i="1"/>
  <c r="G588" i="1"/>
  <c r="F588" i="1"/>
  <c r="BQ587" i="1"/>
  <c r="AQ587" i="1"/>
  <c r="AM587" i="1"/>
  <c r="X587" i="1"/>
  <c r="W587" i="1"/>
  <c r="I587" i="1"/>
  <c r="H587" i="1"/>
  <c r="G587" i="1"/>
  <c r="F587" i="1"/>
  <c r="BQ586" i="1"/>
  <c r="AQ586" i="1"/>
  <c r="AM586" i="1"/>
  <c r="X586" i="1"/>
  <c r="W586" i="1"/>
  <c r="I586" i="1" s="1"/>
  <c r="H586" i="1"/>
  <c r="G586" i="1"/>
  <c r="F586" i="1"/>
  <c r="BQ585" i="1"/>
  <c r="AQ585" i="1"/>
  <c r="AM585" i="1"/>
  <c r="X585" i="1"/>
  <c r="W585" i="1"/>
  <c r="M585" i="1"/>
  <c r="L585" i="1"/>
  <c r="J585" i="1"/>
  <c r="K585" i="1" s="1"/>
  <c r="I585" i="1"/>
  <c r="H585" i="1"/>
  <c r="G585" i="1"/>
  <c r="F585" i="1"/>
  <c r="BQ584" i="1"/>
  <c r="BC584" i="1"/>
  <c r="AY584" i="1"/>
  <c r="AR584" i="1"/>
  <c r="AM584" i="1"/>
  <c r="X584" i="1"/>
  <c r="W584" i="1"/>
  <c r="L584" i="1"/>
  <c r="K584" i="1"/>
  <c r="I584" i="1"/>
  <c r="J584" i="1" s="1"/>
  <c r="H584" i="1"/>
  <c r="G584" i="1"/>
  <c r="F584" i="1"/>
  <c r="BQ583" i="1"/>
  <c r="BC583" i="1"/>
  <c r="AY583" i="1"/>
  <c r="AR583" i="1"/>
  <c r="AM583" i="1"/>
  <c r="X583" i="1"/>
  <c r="W583" i="1"/>
  <c r="I583" i="1"/>
  <c r="H583" i="1"/>
  <c r="G583" i="1"/>
  <c r="F583" i="1"/>
  <c r="BQ582" i="1"/>
  <c r="BC582" i="1"/>
  <c r="AY582" i="1"/>
  <c r="AR582" i="1"/>
  <c r="AM582" i="1"/>
  <c r="X582" i="1"/>
  <c r="W582" i="1"/>
  <c r="I582" i="1" s="1"/>
  <c r="H582" i="1"/>
  <c r="G582" i="1"/>
  <c r="F582" i="1"/>
  <c r="BQ581" i="1"/>
  <c r="BC581" i="1"/>
  <c r="AY581" i="1"/>
  <c r="AR581" i="1"/>
  <c r="AM581" i="1"/>
  <c r="X581" i="1"/>
  <c r="W581" i="1"/>
  <c r="H581" i="1"/>
  <c r="G581" i="1"/>
  <c r="F581" i="1"/>
  <c r="I581" i="1" s="1"/>
  <c r="BQ580" i="1"/>
  <c r="BC580" i="1"/>
  <c r="AY580" i="1"/>
  <c r="AR580" i="1"/>
  <c r="AM580" i="1"/>
  <c r="X580" i="1"/>
  <c r="W580" i="1"/>
  <c r="M580" i="1"/>
  <c r="L580" i="1"/>
  <c r="I580" i="1"/>
  <c r="J580" i="1" s="1"/>
  <c r="K580" i="1" s="1"/>
  <c r="H580" i="1"/>
  <c r="G580" i="1"/>
  <c r="F580" i="1"/>
  <c r="BQ579" i="1"/>
  <c r="BC579" i="1"/>
  <c r="AY579" i="1"/>
  <c r="AR579" i="1"/>
  <c r="AM579" i="1"/>
  <c r="X579" i="1"/>
  <c r="W579" i="1"/>
  <c r="J579" i="1"/>
  <c r="K579" i="1" s="1"/>
  <c r="H579" i="1"/>
  <c r="G579" i="1"/>
  <c r="F579" i="1"/>
  <c r="I579" i="1" s="1"/>
  <c r="M579" i="1" s="1"/>
  <c r="BQ578" i="1"/>
  <c r="AY578" i="1"/>
  <c r="AX578" i="1" s="1"/>
  <c r="AM578" i="1"/>
  <c r="Z578" i="1"/>
  <c r="Y578" i="1"/>
  <c r="X578" i="1"/>
  <c r="W578" i="1"/>
  <c r="I578" i="1" s="1"/>
  <c r="M578" i="1" s="1"/>
  <c r="J578" i="1"/>
  <c r="K578" i="1" s="1"/>
  <c r="H578" i="1"/>
  <c r="E578" i="1"/>
  <c r="G578" i="1" s="1"/>
  <c r="AY577" i="1"/>
  <c r="AX577" i="1"/>
  <c r="AM577" i="1"/>
  <c r="Z577" i="1"/>
  <c r="Y577" i="1"/>
  <c r="BQ577" i="1" s="1"/>
  <c r="X577" i="1"/>
  <c r="W577" i="1"/>
  <c r="I577" i="1" s="1"/>
  <c r="H577" i="1"/>
  <c r="G577" i="1"/>
  <c r="E577" i="1"/>
  <c r="AY576" i="1"/>
  <c r="AX576" i="1" s="1"/>
  <c r="AW576" i="1"/>
  <c r="AM576" i="1"/>
  <c r="Z576" i="1"/>
  <c r="BQ576" i="1" s="1"/>
  <c r="Y576" i="1"/>
  <c r="X576" i="1"/>
  <c r="W576" i="1"/>
  <c r="I576" i="1" s="1"/>
  <c r="H576" i="1"/>
  <c r="G576" i="1"/>
  <c r="E576" i="1"/>
  <c r="BQ575" i="1"/>
  <c r="AY575" i="1"/>
  <c r="AX575" i="1" s="1"/>
  <c r="AM575" i="1"/>
  <c r="Z575" i="1"/>
  <c r="Y575" i="1"/>
  <c r="X575" i="1"/>
  <c r="W575" i="1"/>
  <c r="M575" i="1"/>
  <c r="L575" i="1"/>
  <c r="I575" i="1"/>
  <c r="J575" i="1" s="1"/>
  <c r="K575" i="1" s="1"/>
  <c r="E575" i="1"/>
  <c r="H575" i="1" s="1"/>
  <c r="AY574" i="1"/>
  <c r="AX574" i="1" s="1"/>
  <c r="AM574" i="1"/>
  <c r="Z574" i="1"/>
  <c r="BQ574" i="1" s="1"/>
  <c r="Y574" i="1"/>
  <c r="X574" i="1"/>
  <c r="W574" i="1"/>
  <c r="I574" i="1" s="1"/>
  <c r="E574" i="1"/>
  <c r="BQ573" i="1"/>
  <c r="AY573" i="1"/>
  <c r="AX573" i="1"/>
  <c r="AW573" i="1"/>
  <c r="AM573" i="1"/>
  <c r="Z573" i="1"/>
  <c r="Y573" i="1"/>
  <c r="X573" i="1"/>
  <c r="W573" i="1"/>
  <c r="I573" i="1" s="1"/>
  <c r="E573" i="1"/>
  <c r="AW572" i="1"/>
  <c r="AM572" i="1"/>
  <c r="X572" i="1"/>
  <c r="W572" i="1"/>
  <c r="I572" i="1" s="1"/>
  <c r="H572" i="1"/>
  <c r="G572" i="1"/>
  <c r="E572" i="1"/>
  <c r="BQ571" i="1"/>
  <c r="AX571" i="1"/>
  <c r="AW571" i="1"/>
  <c r="AY571" i="1" s="1"/>
  <c r="AM571" i="1"/>
  <c r="Z571" i="1"/>
  <c r="Y571" i="1"/>
  <c r="X571" i="1"/>
  <c r="W571" i="1"/>
  <c r="I571" i="1"/>
  <c r="E571" i="1"/>
  <c r="H571" i="1" s="1"/>
  <c r="AW570" i="1"/>
  <c r="AM570" i="1"/>
  <c r="Z570" i="1"/>
  <c r="X570" i="1"/>
  <c r="W570" i="1"/>
  <c r="I570" i="1"/>
  <c r="H570" i="1"/>
  <c r="G570" i="1"/>
  <c r="E570" i="1"/>
  <c r="AY569" i="1"/>
  <c r="AX569" i="1" s="1"/>
  <c r="AW569" i="1"/>
  <c r="AM569" i="1"/>
  <c r="Z569" i="1"/>
  <c r="BQ569" i="1" s="1"/>
  <c r="Y569" i="1"/>
  <c r="X569" i="1"/>
  <c r="W569" i="1"/>
  <c r="M569" i="1"/>
  <c r="J569" i="1"/>
  <c r="K569" i="1" s="1"/>
  <c r="I569" i="1"/>
  <c r="E569" i="1"/>
  <c r="G569" i="1" s="1"/>
  <c r="AY568" i="1"/>
  <c r="AX568" i="1"/>
  <c r="AW568" i="1"/>
  <c r="Y568" i="1" s="1"/>
  <c r="AM568" i="1"/>
  <c r="Z568" i="1"/>
  <c r="BQ568" i="1" s="1"/>
  <c r="X568" i="1"/>
  <c r="W568" i="1"/>
  <c r="I568" i="1"/>
  <c r="G568" i="1"/>
  <c r="E568" i="1"/>
  <c r="H568" i="1" s="1"/>
  <c r="AW567" i="1"/>
  <c r="Y567" i="1" s="1"/>
  <c r="AM567" i="1"/>
  <c r="X567" i="1"/>
  <c r="W567" i="1"/>
  <c r="I567" i="1" s="1"/>
  <c r="J567" i="1"/>
  <c r="E567" i="1"/>
  <c r="H567" i="1" s="1"/>
  <c r="BQ566" i="1"/>
  <c r="AY566" i="1"/>
  <c r="AX566" i="1" s="1"/>
  <c r="AM566" i="1"/>
  <c r="Z566" i="1"/>
  <c r="Y566" i="1"/>
  <c r="X566" i="1"/>
  <c r="W566" i="1"/>
  <c r="I566" i="1" s="1"/>
  <c r="J566" i="1"/>
  <c r="K566" i="1" s="1"/>
  <c r="E566" i="1"/>
  <c r="G566" i="1" s="1"/>
  <c r="AY565" i="1"/>
  <c r="AX565" i="1"/>
  <c r="AM565" i="1"/>
  <c r="Z565" i="1"/>
  <c r="Y565" i="1"/>
  <c r="BQ565" i="1" s="1"/>
  <c r="X565" i="1"/>
  <c r="W565" i="1"/>
  <c r="I565" i="1" s="1"/>
  <c r="H565" i="1"/>
  <c r="G565" i="1"/>
  <c r="E565" i="1"/>
  <c r="AY564" i="1"/>
  <c r="AX564" i="1" s="1"/>
  <c r="AW564" i="1"/>
  <c r="AM564" i="1"/>
  <c r="Z564" i="1"/>
  <c r="BQ564" i="1" s="1"/>
  <c r="Y564" i="1"/>
  <c r="X564" i="1"/>
  <c r="W564" i="1"/>
  <c r="I564" i="1" s="1"/>
  <c r="H564" i="1"/>
  <c r="G564" i="1"/>
  <c r="E564" i="1"/>
  <c r="BC563" i="1"/>
  <c r="AT563" i="1"/>
  <c r="AN563" i="1"/>
  <c r="AM563" i="1"/>
  <c r="Z563" i="1"/>
  <c r="X563" i="1"/>
  <c r="W563" i="1"/>
  <c r="H563" i="1"/>
  <c r="G563" i="1"/>
  <c r="F563" i="1"/>
  <c r="BC562" i="1"/>
  <c r="AT562" i="1"/>
  <c r="AN562" i="1"/>
  <c r="AM562" i="1"/>
  <c r="Z562" i="1"/>
  <c r="X562" i="1"/>
  <c r="W562" i="1"/>
  <c r="I562" i="1"/>
  <c r="H562" i="1"/>
  <c r="G562" i="1"/>
  <c r="F562" i="1"/>
  <c r="BC561" i="1"/>
  <c r="AT561" i="1"/>
  <c r="AN561" i="1"/>
  <c r="AM561" i="1"/>
  <c r="Z561" i="1"/>
  <c r="X561" i="1"/>
  <c r="W561" i="1"/>
  <c r="H561" i="1"/>
  <c r="G561" i="1"/>
  <c r="F561" i="1"/>
  <c r="I561" i="1" s="1"/>
  <c r="BC560" i="1"/>
  <c r="AT560" i="1"/>
  <c r="AN560" i="1"/>
  <c r="AM560" i="1"/>
  <c r="Z560" i="1"/>
  <c r="X560" i="1"/>
  <c r="W560" i="1"/>
  <c r="J560" i="1"/>
  <c r="H560" i="1"/>
  <c r="G560" i="1"/>
  <c r="F560" i="1"/>
  <c r="I560" i="1" s="1"/>
  <c r="BC559" i="1"/>
  <c r="AT559" i="1"/>
  <c r="AN559" i="1"/>
  <c r="AM559" i="1"/>
  <c r="Z559" i="1"/>
  <c r="X559" i="1"/>
  <c r="W559" i="1"/>
  <c r="D559" i="1"/>
  <c r="BC558" i="1"/>
  <c r="AT558" i="1"/>
  <c r="AN558" i="1"/>
  <c r="AM558" i="1"/>
  <c r="Z558" i="1"/>
  <c r="X558" i="1"/>
  <c r="W558" i="1"/>
  <c r="H558" i="1"/>
  <c r="G558" i="1"/>
  <c r="F558" i="1"/>
  <c r="I558" i="1" s="1"/>
  <c r="BC557" i="1"/>
  <c r="AT557" i="1"/>
  <c r="AN557" i="1"/>
  <c r="AM557" i="1"/>
  <c r="Z557" i="1"/>
  <c r="X557" i="1"/>
  <c r="W557" i="1"/>
  <c r="I557" i="1"/>
  <c r="H557" i="1"/>
  <c r="G557" i="1"/>
  <c r="F557" i="1"/>
  <c r="BC556" i="1"/>
  <c r="AT556" i="1"/>
  <c r="AN556" i="1"/>
  <c r="AM556" i="1"/>
  <c r="Z556" i="1"/>
  <c r="X556" i="1"/>
  <c r="W556" i="1"/>
  <c r="H556" i="1"/>
  <c r="G556" i="1"/>
  <c r="F556" i="1"/>
  <c r="I556" i="1" s="1"/>
  <c r="BC555" i="1"/>
  <c r="AT555" i="1"/>
  <c r="AN555" i="1"/>
  <c r="AM555" i="1"/>
  <c r="Z555" i="1"/>
  <c r="X555" i="1"/>
  <c r="W555" i="1"/>
  <c r="H555" i="1"/>
  <c r="G555" i="1"/>
  <c r="F555" i="1"/>
  <c r="I555" i="1" s="1"/>
  <c r="BC554" i="1"/>
  <c r="AT554" i="1"/>
  <c r="AN554" i="1"/>
  <c r="AM554" i="1"/>
  <c r="Z554" i="1"/>
  <c r="X554" i="1"/>
  <c r="W554" i="1"/>
  <c r="H554" i="1"/>
  <c r="G554" i="1"/>
  <c r="F554" i="1"/>
  <c r="BC553" i="1"/>
  <c r="AT553" i="1"/>
  <c r="AN553" i="1"/>
  <c r="AM553" i="1"/>
  <c r="Z553" i="1"/>
  <c r="X553" i="1"/>
  <c r="W553" i="1"/>
  <c r="I553" i="1"/>
  <c r="J553" i="1" s="1"/>
  <c r="H553" i="1"/>
  <c r="G553" i="1"/>
  <c r="F553" i="1"/>
  <c r="BC552" i="1"/>
  <c r="AT552" i="1"/>
  <c r="AN552" i="1"/>
  <c r="AM552" i="1"/>
  <c r="Z552" i="1"/>
  <c r="X552" i="1"/>
  <c r="W552" i="1"/>
  <c r="J552" i="1"/>
  <c r="K552" i="1" s="1"/>
  <c r="I552" i="1"/>
  <c r="H552" i="1"/>
  <c r="G552" i="1"/>
  <c r="F552" i="1"/>
  <c r="BC551" i="1"/>
  <c r="AT551" i="1"/>
  <c r="AN551" i="1"/>
  <c r="AM551" i="1"/>
  <c r="Z551" i="1"/>
  <c r="X551" i="1"/>
  <c r="W551" i="1"/>
  <c r="I551" i="1"/>
  <c r="H551" i="1"/>
  <c r="G551" i="1"/>
  <c r="F551" i="1"/>
  <c r="BC550" i="1"/>
  <c r="AT550" i="1"/>
  <c r="AN550" i="1"/>
  <c r="AM550" i="1"/>
  <c r="Z550" i="1"/>
  <c r="X550" i="1"/>
  <c r="W550" i="1"/>
  <c r="H550" i="1"/>
  <c r="G550" i="1"/>
  <c r="F550" i="1"/>
  <c r="I550" i="1" s="1"/>
  <c r="BC549" i="1"/>
  <c r="AT549" i="1"/>
  <c r="AN549" i="1"/>
  <c r="AM549" i="1"/>
  <c r="Z549" i="1"/>
  <c r="X549" i="1"/>
  <c r="W549" i="1"/>
  <c r="I549" i="1" s="1"/>
  <c r="J549" i="1" s="1"/>
  <c r="K549" i="1" s="1"/>
  <c r="H549" i="1"/>
  <c r="G549" i="1"/>
  <c r="F549" i="1"/>
  <c r="BC548" i="1"/>
  <c r="AT548" i="1"/>
  <c r="AN548" i="1"/>
  <c r="AM548" i="1"/>
  <c r="Z548" i="1"/>
  <c r="X548" i="1"/>
  <c r="W548" i="1"/>
  <c r="H548" i="1"/>
  <c r="G548" i="1"/>
  <c r="F548" i="1"/>
  <c r="BC547" i="1"/>
  <c r="AT547" i="1"/>
  <c r="AN547" i="1"/>
  <c r="AM547" i="1"/>
  <c r="Z547" i="1"/>
  <c r="X547" i="1"/>
  <c r="W547" i="1"/>
  <c r="I547" i="1"/>
  <c r="H547" i="1"/>
  <c r="G547" i="1"/>
  <c r="F547" i="1"/>
  <c r="BC546" i="1"/>
  <c r="AT546" i="1"/>
  <c r="AN546" i="1"/>
  <c r="AM546" i="1"/>
  <c r="Z546" i="1"/>
  <c r="X546" i="1"/>
  <c r="W546" i="1"/>
  <c r="I546" i="1"/>
  <c r="H546" i="1"/>
  <c r="G546" i="1"/>
  <c r="F546" i="1"/>
  <c r="BC545" i="1"/>
  <c r="AT545" i="1"/>
  <c r="AN545" i="1"/>
  <c r="AM545" i="1"/>
  <c r="Z545" i="1"/>
  <c r="X545" i="1"/>
  <c r="W545" i="1"/>
  <c r="H545" i="1"/>
  <c r="G545" i="1"/>
  <c r="F545" i="1"/>
  <c r="I545" i="1" s="1"/>
  <c r="BC544" i="1"/>
  <c r="AT544" i="1"/>
  <c r="AN544" i="1"/>
  <c r="AM544" i="1"/>
  <c r="Z544" i="1"/>
  <c r="X544" i="1"/>
  <c r="W544" i="1"/>
  <c r="H544" i="1"/>
  <c r="G544" i="1"/>
  <c r="F544" i="1"/>
  <c r="BC543" i="1"/>
  <c r="AT543" i="1"/>
  <c r="AN543" i="1"/>
  <c r="AM543" i="1"/>
  <c r="Z543" i="1"/>
  <c r="X543" i="1"/>
  <c r="W543" i="1"/>
  <c r="H543" i="1"/>
  <c r="G543" i="1"/>
  <c r="F543" i="1"/>
  <c r="BC542" i="1"/>
  <c r="AU542" i="1"/>
  <c r="AT542" i="1" s="1"/>
  <c r="AN542" i="1"/>
  <c r="AM542" i="1"/>
  <c r="Z542" i="1"/>
  <c r="X542" i="1"/>
  <c r="W542" i="1"/>
  <c r="H542" i="1"/>
  <c r="G542" i="1"/>
  <c r="F542" i="1"/>
  <c r="BC541" i="1"/>
  <c r="AU541" i="1"/>
  <c r="AT541" i="1" s="1"/>
  <c r="AN541" i="1"/>
  <c r="AM541" i="1"/>
  <c r="Z541" i="1"/>
  <c r="X541" i="1"/>
  <c r="W541" i="1"/>
  <c r="H541" i="1"/>
  <c r="G541" i="1"/>
  <c r="F541" i="1"/>
  <c r="BC540" i="1"/>
  <c r="AU540" i="1"/>
  <c r="AT540" i="1" s="1"/>
  <c r="AN540" i="1"/>
  <c r="AM540" i="1"/>
  <c r="Z540" i="1"/>
  <c r="X540" i="1"/>
  <c r="W540" i="1"/>
  <c r="H540" i="1"/>
  <c r="G540" i="1"/>
  <c r="F540" i="1"/>
  <c r="BB539" i="1"/>
  <c r="AY539" i="1"/>
  <c r="AM539" i="1"/>
  <c r="X539" i="1"/>
  <c r="W539" i="1"/>
  <c r="J539" i="1"/>
  <c r="K539" i="1" s="1"/>
  <c r="I539" i="1"/>
  <c r="H539" i="1"/>
  <c r="G539" i="1"/>
  <c r="BB538" i="1"/>
  <c r="AY538" i="1"/>
  <c r="AM538" i="1"/>
  <c r="X538" i="1"/>
  <c r="W538" i="1"/>
  <c r="I538" i="1" s="1"/>
  <c r="H538" i="1"/>
  <c r="G538" i="1"/>
  <c r="BB537" i="1"/>
  <c r="AY537" i="1"/>
  <c r="AM537" i="1"/>
  <c r="X537" i="1"/>
  <c r="W537" i="1"/>
  <c r="I537" i="1"/>
  <c r="H537" i="1"/>
  <c r="G537" i="1"/>
  <c r="BB536" i="1"/>
  <c r="AY536" i="1"/>
  <c r="AM536" i="1"/>
  <c r="X536" i="1"/>
  <c r="W536" i="1"/>
  <c r="I536" i="1" s="1"/>
  <c r="H536" i="1"/>
  <c r="G536" i="1"/>
  <c r="BB535" i="1"/>
  <c r="AY535" i="1"/>
  <c r="AV535" i="1"/>
  <c r="AM535" i="1"/>
  <c r="X535" i="1"/>
  <c r="W535" i="1"/>
  <c r="I535" i="1" s="1"/>
  <c r="J535" i="1"/>
  <c r="K535" i="1" s="1"/>
  <c r="H535" i="1"/>
  <c r="G535" i="1"/>
  <c r="BB534" i="1"/>
  <c r="AY534" i="1"/>
  <c r="AV534" i="1"/>
  <c r="AM534" i="1"/>
  <c r="X534" i="1"/>
  <c r="W534" i="1"/>
  <c r="I534" i="1"/>
  <c r="H534" i="1"/>
  <c r="G534" i="1"/>
  <c r="BB533" i="1"/>
  <c r="AY533" i="1"/>
  <c r="AV533" i="1"/>
  <c r="AM533" i="1"/>
  <c r="X533" i="1"/>
  <c r="W533" i="1"/>
  <c r="I533" i="1" s="1"/>
  <c r="M533" i="1" s="1"/>
  <c r="L533" i="1"/>
  <c r="J533" i="1"/>
  <c r="K533" i="1" s="1"/>
  <c r="H533" i="1"/>
  <c r="G533" i="1"/>
  <c r="BB532" i="1"/>
  <c r="AY532" i="1"/>
  <c r="AV532" i="1"/>
  <c r="AM532" i="1"/>
  <c r="X532" i="1"/>
  <c r="W532" i="1"/>
  <c r="I532" i="1"/>
  <c r="H532" i="1"/>
  <c r="G532" i="1"/>
  <c r="BB531" i="1"/>
  <c r="AY531" i="1"/>
  <c r="AV531" i="1"/>
  <c r="AM531" i="1"/>
  <c r="X531" i="1"/>
  <c r="W531" i="1"/>
  <c r="I531" i="1" s="1"/>
  <c r="H531" i="1"/>
  <c r="G531" i="1"/>
  <c r="BB530" i="1"/>
  <c r="AY530" i="1"/>
  <c r="AV530" i="1"/>
  <c r="AM530" i="1"/>
  <c r="X530" i="1"/>
  <c r="W530" i="1"/>
  <c r="K530" i="1"/>
  <c r="I530" i="1"/>
  <c r="J530" i="1" s="1"/>
  <c r="H530" i="1"/>
  <c r="G530" i="1"/>
  <c r="BB529" i="1"/>
  <c r="AY529" i="1"/>
  <c r="AV529" i="1"/>
  <c r="AM529" i="1"/>
  <c r="X529" i="1"/>
  <c r="W529" i="1"/>
  <c r="I529" i="1"/>
  <c r="H529" i="1"/>
  <c r="G529" i="1"/>
  <c r="BB528" i="1"/>
  <c r="AY528" i="1"/>
  <c r="AV528" i="1"/>
  <c r="AM528" i="1"/>
  <c r="X528" i="1"/>
  <c r="W528" i="1"/>
  <c r="I528" i="1" s="1"/>
  <c r="H528" i="1"/>
  <c r="G528" i="1"/>
  <c r="BB527" i="1"/>
  <c r="AY527" i="1"/>
  <c r="AV527" i="1"/>
  <c r="AM527" i="1"/>
  <c r="X527" i="1"/>
  <c r="W527" i="1"/>
  <c r="I527" i="1" s="1"/>
  <c r="H527" i="1"/>
  <c r="G527" i="1"/>
  <c r="BB526" i="1"/>
  <c r="AY526" i="1"/>
  <c r="AV526" i="1"/>
  <c r="AM526" i="1"/>
  <c r="X526" i="1"/>
  <c r="W526" i="1"/>
  <c r="I526" i="1"/>
  <c r="H526" i="1"/>
  <c r="G526" i="1"/>
  <c r="BB525" i="1"/>
  <c r="AY525" i="1"/>
  <c r="AV525" i="1"/>
  <c r="AM525" i="1"/>
  <c r="X525" i="1"/>
  <c r="W525" i="1"/>
  <c r="I525" i="1" s="1"/>
  <c r="L525" i="1"/>
  <c r="J525" i="1"/>
  <c r="H525" i="1"/>
  <c r="G525" i="1"/>
  <c r="BB524" i="1"/>
  <c r="AY524" i="1"/>
  <c r="AV524" i="1"/>
  <c r="AM524" i="1"/>
  <c r="X524" i="1"/>
  <c r="W524" i="1"/>
  <c r="I524" i="1"/>
  <c r="H524" i="1"/>
  <c r="G524" i="1"/>
  <c r="AQ523" i="1"/>
  <c r="AM523" i="1"/>
  <c r="X523" i="1"/>
  <c r="W523" i="1"/>
  <c r="H523" i="1"/>
  <c r="G523" i="1"/>
  <c r="F523" i="1"/>
  <c r="I523" i="1" s="1"/>
  <c r="AQ522" i="1"/>
  <c r="AM522" i="1"/>
  <c r="X522" i="1"/>
  <c r="W522" i="1"/>
  <c r="H522" i="1"/>
  <c r="G522" i="1"/>
  <c r="F522" i="1"/>
  <c r="I522" i="1" s="1"/>
  <c r="AQ521" i="1"/>
  <c r="AM521" i="1"/>
  <c r="X521" i="1"/>
  <c r="W521" i="1"/>
  <c r="J521" i="1"/>
  <c r="H521" i="1"/>
  <c r="G521" i="1"/>
  <c r="F521" i="1"/>
  <c r="I521" i="1" s="1"/>
  <c r="AQ520" i="1"/>
  <c r="AM520" i="1"/>
  <c r="X520" i="1"/>
  <c r="W520" i="1"/>
  <c r="I520" i="1"/>
  <c r="H520" i="1"/>
  <c r="G520" i="1"/>
  <c r="F520" i="1"/>
  <c r="AQ519" i="1"/>
  <c r="AM519" i="1"/>
  <c r="X519" i="1"/>
  <c r="W519" i="1"/>
  <c r="H519" i="1"/>
  <c r="G519" i="1"/>
  <c r="F519" i="1"/>
  <c r="AQ518" i="1"/>
  <c r="AM518" i="1"/>
  <c r="X518" i="1"/>
  <c r="W518" i="1"/>
  <c r="H518" i="1"/>
  <c r="G518" i="1"/>
  <c r="F518" i="1"/>
  <c r="I518" i="1" s="1"/>
  <c r="AM517" i="1"/>
  <c r="X517" i="1"/>
  <c r="W517" i="1"/>
  <c r="L517" i="1"/>
  <c r="I517" i="1"/>
  <c r="J517" i="1" s="1"/>
  <c r="K517" i="1" s="1"/>
  <c r="E517" i="1"/>
  <c r="H517" i="1" s="1"/>
  <c r="AM516" i="1"/>
  <c r="X516" i="1"/>
  <c r="W516" i="1"/>
  <c r="I516" i="1" s="1"/>
  <c r="H516" i="1"/>
  <c r="E516" i="1"/>
  <c r="G516" i="1" s="1"/>
  <c r="AM515" i="1"/>
  <c r="X515" i="1"/>
  <c r="W515" i="1"/>
  <c r="I515" i="1"/>
  <c r="H515" i="1"/>
  <c r="G515" i="1"/>
  <c r="E515" i="1"/>
  <c r="AM514" i="1"/>
  <c r="X514" i="1"/>
  <c r="W514" i="1"/>
  <c r="I514" i="1" s="1"/>
  <c r="M514" i="1"/>
  <c r="L514" i="1"/>
  <c r="J514" i="1"/>
  <c r="K514" i="1" s="1"/>
  <c r="E514" i="1"/>
  <c r="H514" i="1" s="1"/>
  <c r="AM513" i="1"/>
  <c r="X513" i="1"/>
  <c r="W513" i="1"/>
  <c r="J513" i="1"/>
  <c r="K513" i="1" s="1"/>
  <c r="I513" i="1"/>
  <c r="H513" i="1"/>
  <c r="G513" i="1"/>
  <c r="E513" i="1"/>
  <c r="AM512" i="1"/>
  <c r="X512" i="1"/>
  <c r="W512" i="1"/>
  <c r="J512" i="1"/>
  <c r="M512" i="1" s="1"/>
  <c r="I512" i="1"/>
  <c r="H512" i="1"/>
  <c r="E512" i="1"/>
  <c r="G512" i="1" s="1"/>
  <c r="AM511" i="1"/>
  <c r="X511" i="1"/>
  <c r="W511" i="1"/>
  <c r="I511" i="1" s="1"/>
  <c r="H511" i="1"/>
  <c r="G511" i="1"/>
  <c r="E511" i="1"/>
  <c r="AM510" i="1"/>
  <c r="X510" i="1"/>
  <c r="W510" i="1"/>
  <c r="I510" i="1"/>
  <c r="H510" i="1"/>
  <c r="E510" i="1"/>
  <c r="G510" i="1" s="1"/>
  <c r="AM509" i="1"/>
  <c r="X509" i="1"/>
  <c r="W509" i="1"/>
  <c r="I509" i="1"/>
  <c r="E509" i="1"/>
  <c r="AM508" i="1"/>
  <c r="X508" i="1"/>
  <c r="W508" i="1"/>
  <c r="I508" i="1"/>
  <c r="H508" i="1"/>
  <c r="G508" i="1"/>
  <c r="E508" i="1"/>
  <c r="AM507" i="1"/>
  <c r="X507" i="1"/>
  <c r="W507" i="1"/>
  <c r="I507" i="1"/>
  <c r="H507" i="1"/>
  <c r="G507" i="1"/>
  <c r="E507" i="1"/>
  <c r="AM506" i="1"/>
  <c r="X506" i="1"/>
  <c r="W506" i="1"/>
  <c r="I506" i="1" s="1"/>
  <c r="J506" i="1" s="1"/>
  <c r="K506" i="1" s="1"/>
  <c r="M506" i="1"/>
  <c r="L506" i="1"/>
  <c r="E506" i="1"/>
  <c r="H506" i="1" s="1"/>
  <c r="AM505" i="1"/>
  <c r="X505" i="1"/>
  <c r="W505" i="1"/>
  <c r="M505" i="1"/>
  <c r="J505" i="1"/>
  <c r="K505" i="1" s="1"/>
  <c r="I505" i="1"/>
  <c r="H505" i="1"/>
  <c r="G505" i="1"/>
  <c r="E505" i="1"/>
  <c r="AM504" i="1"/>
  <c r="X504" i="1"/>
  <c r="W504" i="1"/>
  <c r="M504" i="1"/>
  <c r="J504" i="1"/>
  <c r="L504" i="1" s="1"/>
  <c r="I504" i="1"/>
  <c r="H504" i="1"/>
  <c r="E504" i="1"/>
  <c r="G504" i="1" s="1"/>
  <c r="AM503" i="1"/>
  <c r="X503" i="1"/>
  <c r="W503" i="1"/>
  <c r="I503" i="1" s="1"/>
  <c r="G503" i="1"/>
  <c r="E503" i="1"/>
  <c r="H503" i="1" s="1"/>
  <c r="AM502" i="1"/>
  <c r="X502" i="1"/>
  <c r="W502" i="1"/>
  <c r="J502" i="1"/>
  <c r="K502" i="1" s="1"/>
  <c r="I502" i="1"/>
  <c r="H502" i="1"/>
  <c r="E502" i="1"/>
  <c r="G502" i="1" s="1"/>
  <c r="AX501" i="1"/>
  <c r="AV501" i="1"/>
  <c r="AM501" i="1"/>
  <c r="X501" i="1"/>
  <c r="W501" i="1"/>
  <c r="I501" i="1" s="1"/>
  <c r="G501" i="1"/>
  <c r="E501" i="1"/>
  <c r="H501" i="1" s="1"/>
  <c r="AX500" i="1"/>
  <c r="AV500" i="1"/>
  <c r="AM500" i="1"/>
  <c r="X500" i="1"/>
  <c r="W500" i="1"/>
  <c r="M500" i="1"/>
  <c r="L500" i="1"/>
  <c r="K500" i="1"/>
  <c r="J500" i="1"/>
  <c r="I500" i="1"/>
  <c r="H500" i="1"/>
  <c r="E500" i="1"/>
  <c r="G500" i="1" s="1"/>
  <c r="AX499" i="1"/>
  <c r="AV499" i="1"/>
  <c r="AM499" i="1"/>
  <c r="X499" i="1"/>
  <c r="W499" i="1"/>
  <c r="J499" i="1"/>
  <c r="K499" i="1" s="1"/>
  <c r="I499" i="1"/>
  <c r="H499" i="1"/>
  <c r="G499" i="1"/>
  <c r="E499" i="1"/>
  <c r="AX498" i="1"/>
  <c r="AV498" i="1"/>
  <c r="AM498" i="1"/>
  <c r="X498" i="1"/>
  <c r="W498" i="1"/>
  <c r="I498" i="1" s="1"/>
  <c r="J498" i="1"/>
  <c r="G498" i="1"/>
  <c r="E498" i="1"/>
  <c r="H498" i="1" s="1"/>
  <c r="AX497" i="1"/>
  <c r="AV497" i="1"/>
  <c r="AM497" i="1"/>
  <c r="X497" i="1"/>
  <c r="W497" i="1"/>
  <c r="I497" i="1"/>
  <c r="H497" i="1"/>
  <c r="G497" i="1"/>
  <c r="E497" i="1"/>
  <c r="AX496" i="1"/>
  <c r="AV496" i="1"/>
  <c r="AM496" i="1"/>
  <c r="X496" i="1"/>
  <c r="W496" i="1"/>
  <c r="I496" i="1" s="1"/>
  <c r="E496" i="1"/>
  <c r="CB495" i="1"/>
  <c r="AX495" i="1"/>
  <c r="AV495" i="1"/>
  <c r="AM495" i="1"/>
  <c r="X495" i="1"/>
  <c r="W495" i="1"/>
  <c r="I495" i="1" s="1"/>
  <c r="J495" i="1"/>
  <c r="E495" i="1"/>
  <c r="H495" i="1" s="1"/>
  <c r="CB494" i="1"/>
  <c r="AX494" i="1"/>
  <c r="AV494" i="1"/>
  <c r="AM494" i="1"/>
  <c r="X494" i="1"/>
  <c r="W494" i="1"/>
  <c r="K494" i="1"/>
  <c r="J494" i="1"/>
  <c r="M494" i="1" s="1"/>
  <c r="I494" i="1"/>
  <c r="H494" i="1"/>
  <c r="G494" i="1"/>
  <c r="E494" i="1"/>
  <c r="CB493" i="1"/>
  <c r="AX493" i="1"/>
  <c r="AV493" i="1"/>
  <c r="AM493" i="1"/>
  <c r="X493" i="1"/>
  <c r="W493" i="1"/>
  <c r="I493" i="1" s="1"/>
  <c r="J493" i="1" s="1"/>
  <c r="K493" i="1" s="1"/>
  <c r="G493" i="1"/>
  <c r="E493" i="1"/>
  <c r="H493" i="1" s="1"/>
  <c r="CB492" i="1"/>
  <c r="AX492" i="1"/>
  <c r="AV492" i="1"/>
  <c r="AM492" i="1"/>
  <c r="X492" i="1"/>
  <c r="W492" i="1"/>
  <c r="M492" i="1"/>
  <c r="I492" i="1"/>
  <c r="J492" i="1" s="1"/>
  <c r="K492" i="1" s="1"/>
  <c r="G492" i="1"/>
  <c r="E492" i="1"/>
  <c r="H492" i="1" s="1"/>
  <c r="CB491" i="1"/>
  <c r="AX491" i="1"/>
  <c r="AV491" i="1"/>
  <c r="AM491" i="1"/>
  <c r="X491" i="1"/>
  <c r="W491" i="1"/>
  <c r="I491" i="1" s="1"/>
  <c r="J491" i="1" s="1"/>
  <c r="K491" i="1" s="1"/>
  <c r="M491" i="1"/>
  <c r="G491" i="1"/>
  <c r="E491" i="1"/>
  <c r="H491" i="1" s="1"/>
  <c r="CB490" i="1"/>
  <c r="AX490" i="1"/>
  <c r="AV490" i="1"/>
  <c r="AM490" i="1"/>
  <c r="X490" i="1"/>
  <c r="W490" i="1"/>
  <c r="I490" i="1"/>
  <c r="H490" i="1"/>
  <c r="G490" i="1"/>
  <c r="E490" i="1"/>
  <c r="AX489" i="1"/>
  <c r="AP489" i="1"/>
  <c r="AM489" i="1"/>
  <c r="Z489" i="1"/>
  <c r="X489" i="1"/>
  <c r="W489" i="1"/>
  <c r="I489" i="1" s="1"/>
  <c r="H489" i="1"/>
  <c r="G489" i="1"/>
  <c r="F489" i="1"/>
  <c r="AX488" i="1"/>
  <c r="AP488" i="1"/>
  <c r="AM488" i="1"/>
  <c r="Z488" i="1"/>
  <c r="X488" i="1"/>
  <c r="W488" i="1"/>
  <c r="I488" i="1"/>
  <c r="H488" i="1"/>
  <c r="G488" i="1"/>
  <c r="F488" i="1"/>
  <c r="AX487" i="1"/>
  <c r="AP487" i="1"/>
  <c r="AM487" i="1"/>
  <c r="Z487" i="1"/>
  <c r="X487" i="1"/>
  <c r="W487" i="1"/>
  <c r="H487" i="1"/>
  <c r="G487" i="1"/>
  <c r="F487" i="1"/>
  <c r="I487" i="1" s="1"/>
  <c r="AX486" i="1"/>
  <c r="AP486" i="1"/>
  <c r="AM486" i="1"/>
  <c r="Z486" i="1"/>
  <c r="X486" i="1"/>
  <c r="W486" i="1"/>
  <c r="M486" i="1"/>
  <c r="L486" i="1"/>
  <c r="K486" i="1"/>
  <c r="J486" i="1"/>
  <c r="I486" i="1"/>
  <c r="H486" i="1"/>
  <c r="G486" i="1"/>
  <c r="F486" i="1"/>
  <c r="AX485" i="1"/>
  <c r="AP485" i="1"/>
  <c r="AM485" i="1"/>
  <c r="Z485" i="1"/>
  <c r="X485" i="1"/>
  <c r="W485" i="1"/>
  <c r="I485" i="1" s="1"/>
  <c r="H485" i="1"/>
  <c r="G485" i="1"/>
  <c r="F485" i="1"/>
  <c r="AX484" i="1"/>
  <c r="AP484" i="1"/>
  <c r="AM484" i="1"/>
  <c r="Z484" i="1"/>
  <c r="X484" i="1"/>
  <c r="W484" i="1"/>
  <c r="H484" i="1"/>
  <c r="G484" i="1"/>
  <c r="F484" i="1"/>
  <c r="AX483" i="1"/>
  <c r="AW483" i="1"/>
  <c r="AP483" i="1"/>
  <c r="AM483" i="1"/>
  <c r="Z483" i="1"/>
  <c r="X483" i="1"/>
  <c r="W483" i="1"/>
  <c r="M483" i="1"/>
  <c r="L483" i="1"/>
  <c r="K483" i="1"/>
  <c r="H483" i="1"/>
  <c r="G483" i="1"/>
  <c r="F483" i="1"/>
  <c r="I483" i="1" s="1"/>
  <c r="J483" i="1" s="1"/>
  <c r="AX482" i="1"/>
  <c r="AP482" i="1"/>
  <c r="AM482" i="1"/>
  <c r="Z482" i="1"/>
  <c r="X482" i="1"/>
  <c r="W482" i="1"/>
  <c r="H482" i="1"/>
  <c r="G482" i="1"/>
  <c r="F482" i="1"/>
  <c r="I482" i="1" s="1"/>
  <c r="AX481" i="1"/>
  <c r="AP481" i="1"/>
  <c r="AM481" i="1"/>
  <c r="Z481" i="1"/>
  <c r="X481" i="1"/>
  <c r="W481" i="1"/>
  <c r="I481" i="1"/>
  <c r="H481" i="1"/>
  <c r="G481" i="1"/>
  <c r="F481" i="1"/>
  <c r="AX480" i="1"/>
  <c r="AW480" i="1"/>
  <c r="AP480" i="1"/>
  <c r="AM480" i="1"/>
  <c r="Z480" i="1"/>
  <c r="X480" i="1"/>
  <c r="W480" i="1"/>
  <c r="I480" i="1"/>
  <c r="H480" i="1"/>
  <c r="G480" i="1"/>
  <c r="F480" i="1"/>
  <c r="AX479" i="1"/>
  <c r="AM479" i="1"/>
  <c r="X479" i="1"/>
  <c r="W479" i="1"/>
  <c r="I479" i="1"/>
  <c r="J479" i="1" s="1"/>
  <c r="K479" i="1" s="1"/>
  <c r="H479" i="1"/>
  <c r="G479" i="1"/>
  <c r="AX478" i="1"/>
  <c r="AM478" i="1"/>
  <c r="X478" i="1"/>
  <c r="W478" i="1"/>
  <c r="I478" i="1"/>
  <c r="H478" i="1"/>
  <c r="G478" i="1"/>
  <c r="AX477" i="1"/>
  <c r="AM477" i="1"/>
  <c r="X477" i="1"/>
  <c r="W477" i="1"/>
  <c r="J477" i="1"/>
  <c r="K477" i="1" s="1"/>
  <c r="I477" i="1"/>
  <c r="H477" i="1"/>
  <c r="G477" i="1"/>
  <c r="AX476" i="1"/>
  <c r="AM476" i="1"/>
  <c r="X476" i="1"/>
  <c r="W476" i="1"/>
  <c r="I476" i="1" s="1"/>
  <c r="J476" i="1" s="1"/>
  <c r="K476" i="1" s="1"/>
  <c r="H476" i="1"/>
  <c r="G476" i="1"/>
  <c r="AX475" i="1"/>
  <c r="AM475" i="1"/>
  <c r="X475" i="1"/>
  <c r="W475" i="1"/>
  <c r="I475" i="1" s="1"/>
  <c r="H475" i="1"/>
  <c r="G475" i="1"/>
  <c r="AX474" i="1"/>
  <c r="AM474" i="1"/>
  <c r="X474" i="1"/>
  <c r="W474" i="1"/>
  <c r="I474" i="1"/>
  <c r="H474" i="1"/>
  <c r="G474" i="1"/>
  <c r="AX473" i="1"/>
  <c r="AM473" i="1"/>
  <c r="X473" i="1"/>
  <c r="W473" i="1"/>
  <c r="I473" i="1" s="1"/>
  <c r="H473" i="1"/>
  <c r="G473" i="1"/>
  <c r="AX472" i="1"/>
  <c r="AM472" i="1"/>
  <c r="X472" i="1"/>
  <c r="W472" i="1"/>
  <c r="I472" i="1" s="1"/>
  <c r="H472" i="1"/>
  <c r="G472" i="1"/>
  <c r="AX471" i="1"/>
  <c r="AM471" i="1"/>
  <c r="X471" i="1"/>
  <c r="W471" i="1"/>
  <c r="I471" i="1"/>
  <c r="H471" i="1"/>
  <c r="G471" i="1"/>
  <c r="AX470" i="1"/>
  <c r="AM470" i="1"/>
  <c r="X470" i="1"/>
  <c r="W470" i="1"/>
  <c r="I470" i="1" s="1"/>
  <c r="H470" i="1"/>
  <c r="G470" i="1"/>
  <c r="AX469" i="1"/>
  <c r="AM469" i="1"/>
  <c r="X469" i="1"/>
  <c r="W469" i="1"/>
  <c r="I469" i="1" s="1"/>
  <c r="H469" i="1"/>
  <c r="G469" i="1"/>
  <c r="AX468" i="1"/>
  <c r="AM468" i="1"/>
  <c r="X468" i="1"/>
  <c r="W468" i="1"/>
  <c r="J468" i="1"/>
  <c r="K468" i="1" s="1"/>
  <c r="I468" i="1"/>
  <c r="H468" i="1"/>
  <c r="G468" i="1"/>
  <c r="AX467" i="1"/>
  <c r="AM467" i="1"/>
  <c r="X467" i="1"/>
  <c r="W467" i="1"/>
  <c r="I467" i="1"/>
  <c r="J467" i="1" s="1"/>
  <c r="K467" i="1" s="1"/>
  <c r="H467" i="1"/>
  <c r="G467" i="1"/>
  <c r="AX466" i="1"/>
  <c r="AM466" i="1"/>
  <c r="X466" i="1"/>
  <c r="W466" i="1"/>
  <c r="J466" i="1"/>
  <c r="L466" i="1" s="1"/>
  <c r="I466" i="1"/>
  <c r="M466" i="1" s="1"/>
  <c r="H466" i="1"/>
  <c r="G466" i="1"/>
  <c r="AX465" i="1"/>
  <c r="AM465" i="1"/>
  <c r="X465" i="1"/>
  <c r="W465" i="1"/>
  <c r="I465" i="1" s="1"/>
  <c r="J465" i="1"/>
  <c r="K465" i="1" s="1"/>
  <c r="H465" i="1"/>
  <c r="G465" i="1"/>
  <c r="AX464" i="1"/>
  <c r="AM464" i="1"/>
  <c r="X464" i="1"/>
  <c r="W464" i="1"/>
  <c r="I464" i="1" s="1"/>
  <c r="H464" i="1"/>
  <c r="G464" i="1"/>
  <c r="AX463" i="1"/>
  <c r="AM463" i="1"/>
  <c r="X463" i="1"/>
  <c r="W463" i="1"/>
  <c r="I463" i="1"/>
  <c r="H463" i="1"/>
  <c r="G463" i="1"/>
  <c r="AX462" i="1"/>
  <c r="AM462" i="1"/>
  <c r="X462" i="1"/>
  <c r="W462" i="1"/>
  <c r="I462" i="1" s="1"/>
  <c r="H462" i="1"/>
  <c r="G462" i="1"/>
  <c r="AX461" i="1"/>
  <c r="AM461" i="1"/>
  <c r="X461" i="1"/>
  <c r="W461" i="1"/>
  <c r="H461" i="1"/>
  <c r="G461" i="1"/>
  <c r="F461" i="1"/>
  <c r="AX460" i="1"/>
  <c r="AM460" i="1"/>
  <c r="X460" i="1"/>
  <c r="W460" i="1"/>
  <c r="H460" i="1"/>
  <c r="G460" i="1"/>
  <c r="F460" i="1"/>
  <c r="I460" i="1" s="1"/>
  <c r="AX459" i="1"/>
  <c r="AM459" i="1"/>
  <c r="X459" i="1"/>
  <c r="W459" i="1"/>
  <c r="H459" i="1"/>
  <c r="G459" i="1"/>
  <c r="F459" i="1"/>
  <c r="AX458" i="1"/>
  <c r="AM458" i="1"/>
  <c r="X458" i="1"/>
  <c r="W458" i="1"/>
  <c r="H458" i="1"/>
  <c r="G458" i="1"/>
  <c r="F458" i="1"/>
  <c r="I458" i="1" s="1"/>
  <c r="AX457" i="1"/>
  <c r="AM457" i="1"/>
  <c r="X457" i="1"/>
  <c r="W457" i="1"/>
  <c r="H457" i="1"/>
  <c r="G457" i="1"/>
  <c r="F457" i="1"/>
  <c r="AX456" i="1"/>
  <c r="AM456" i="1"/>
  <c r="X456" i="1"/>
  <c r="W456" i="1"/>
  <c r="H456" i="1"/>
  <c r="G456" i="1"/>
  <c r="F456" i="1"/>
  <c r="I456" i="1" s="1"/>
  <c r="AX455" i="1"/>
  <c r="AM455" i="1"/>
  <c r="X455" i="1"/>
  <c r="W455" i="1"/>
  <c r="H455" i="1"/>
  <c r="G455" i="1"/>
  <c r="F455" i="1"/>
  <c r="AX454" i="1"/>
  <c r="AM454" i="1"/>
  <c r="X454" i="1"/>
  <c r="W454" i="1"/>
  <c r="H454" i="1"/>
  <c r="G454" i="1"/>
  <c r="F454" i="1"/>
  <c r="I454" i="1" s="1"/>
  <c r="AX453" i="1"/>
  <c r="AM453" i="1"/>
  <c r="X453" i="1"/>
  <c r="W453" i="1"/>
  <c r="H453" i="1"/>
  <c r="G453" i="1"/>
  <c r="F453" i="1"/>
  <c r="AM452" i="1"/>
  <c r="X452" i="1"/>
  <c r="W452" i="1"/>
  <c r="J452" i="1"/>
  <c r="K452" i="1" s="1"/>
  <c r="I452" i="1"/>
  <c r="E452" i="1"/>
  <c r="H452" i="1" s="1"/>
  <c r="AM451" i="1"/>
  <c r="X451" i="1"/>
  <c r="W451" i="1"/>
  <c r="M451" i="1"/>
  <c r="I451" i="1"/>
  <c r="J451" i="1" s="1"/>
  <c r="K451" i="1" s="1"/>
  <c r="G451" i="1"/>
  <c r="E451" i="1"/>
  <c r="H451" i="1" s="1"/>
  <c r="AM450" i="1"/>
  <c r="X450" i="1"/>
  <c r="W450" i="1"/>
  <c r="L450" i="1"/>
  <c r="J450" i="1"/>
  <c r="K450" i="1" s="1"/>
  <c r="I450" i="1"/>
  <c r="M450" i="1" s="1"/>
  <c r="H450" i="1"/>
  <c r="G450" i="1"/>
  <c r="E450" i="1"/>
  <c r="AM449" i="1"/>
  <c r="X449" i="1"/>
  <c r="W449" i="1"/>
  <c r="I449" i="1" s="1"/>
  <c r="H449" i="1"/>
  <c r="G449" i="1"/>
  <c r="E449" i="1"/>
  <c r="AM448" i="1"/>
  <c r="X448" i="1"/>
  <c r="W448" i="1"/>
  <c r="I448" i="1" s="1"/>
  <c r="E448" i="1"/>
  <c r="AM447" i="1"/>
  <c r="X447" i="1"/>
  <c r="W447" i="1"/>
  <c r="I447" i="1"/>
  <c r="H447" i="1"/>
  <c r="E447" i="1"/>
  <c r="G447" i="1" s="1"/>
  <c r="AM446" i="1"/>
  <c r="X446" i="1"/>
  <c r="W446" i="1"/>
  <c r="I446" i="1" s="1"/>
  <c r="H446" i="1"/>
  <c r="E446" i="1"/>
  <c r="G446" i="1" s="1"/>
  <c r="AM445" i="1"/>
  <c r="X445" i="1"/>
  <c r="W445" i="1"/>
  <c r="I445" i="1" s="1"/>
  <c r="G445" i="1"/>
  <c r="E445" i="1"/>
  <c r="H445" i="1" s="1"/>
  <c r="AM444" i="1"/>
  <c r="X444" i="1"/>
  <c r="W444" i="1"/>
  <c r="J444" i="1"/>
  <c r="K444" i="1" s="1"/>
  <c r="I444" i="1"/>
  <c r="H444" i="1"/>
  <c r="G444" i="1"/>
  <c r="F444" i="1"/>
  <c r="AM443" i="1"/>
  <c r="X443" i="1"/>
  <c r="W443" i="1"/>
  <c r="M443" i="1"/>
  <c r="I443" i="1"/>
  <c r="J443" i="1" s="1"/>
  <c r="K443" i="1" s="1"/>
  <c r="H443" i="1"/>
  <c r="G443" i="1"/>
  <c r="F443" i="1"/>
  <c r="AM442" i="1"/>
  <c r="X442" i="1"/>
  <c r="W442" i="1"/>
  <c r="L442" i="1"/>
  <c r="J442" i="1"/>
  <c r="K442" i="1" s="1"/>
  <c r="I442" i="1"/>
  <c r="M442" i="1" s="1"/>
  <c r="H442" i="1"/>
  <c r="G442" i="1"/>
  <c r="F442" i="1"/>
  <c r="AM441" i="1"/>
  <c r="X441" i="1"/>
  <c r="W441" i="1"/>
  <c r="H441" i="1"/>
  <c r="G441" i="1"/>
  <c r="F441" i="1"/>
  <c r="I441" i="1" s="1"/>
  <c r="AM440" i="1"/>
  <c r="X440" i="1"/>
  <c r="W440" i="1"/>
  <c r="H440" i="1"/>
  <c r="G440" i="1"/>
  <c r="F440" i="1"/>
  <c r="AM439" i="1"/>
  <c r="X439" i="1"/>
  <c r="W439" i="1"/>
  <c r="I439" i="1"/>
  <c r="H439" i="1"/>
  <c r="G439" i="1"/>
  <c r="F439" i="1"/>
  <c r="AM438" i="1"/>
  <c r="X438" i="1"/>
  <c r="W438" i="1"/>
  <c r="H438" i="1"/>
  <c r="G438" i="1"/>
  <c r="F438" i="1"/>
  <c r="I438" i="1" s="1"/>
  <c r="AM437" i="1"/>
  <c r="X437" i="1"/>
  <c r="W437" i="1"/>
  <c r="H437" i="1"/>
  <c r="G437" i="1"/>
  <c r="F437" i="1"/>
  <c r="I437" i="1" s="1"/>
  <c r="AM436" i="1"/>
  <c r="X436" i="1"/>
  <c r="W436" i="1"/>
  <c r="I436" i="1"/>
  <c r="H436" i="1"/>
  <c r="G436" i="1"/>
  <c r="F436" i="1"/>
  <c r="AM435" i="1"/>
  <c r="X435" i="1"/>
  <c r="W435" i="1"/>
  <c r="I435" i="1"/>
  <c r="J435" i="1" s="1"/>
  <c r="H435" i="1"/>
  <c r="G435" i="1"/>
  <c r="F435" i="1"/>
  <c r="AM434" i="1"/>
  <c r="X434" i="1"/>
  <c r="W434" i="1"/>
  <c r="L434" i="1"/>
  <c r="J434" i="1"/>
  <c r="K434" i="1" s="1"/>
  <c r="I434" i="1"/>
  <c r="M434" i="1" s="1"/>
  <c r="H434" i="1"/>
  <c r="G434" i="1"/>
  <c r="F434" i="1"/>
  <c r="BB433" i="1"/>
  <c r="AM433" i="1"/>
  <c r="Z433" i="1"/>
  <c r="X433" i="1"/>
  <c r="W433" i="1"/>
  <c r="M433" i="1"/>
  <c r="I433" i="1"/>
  <c r="J433" i="1" s="1"/>
  <c r="K433" i="1" s="1"/>
  <c r="H433" i="1"/>
  <c r="G433" i="1"/>
  <c r="F433" i="1"/>
  <c r="BB432" i="1"/>
  <c r="AM432" i="1"/>
  <c r="Z432" i="1"/>
  <c r="X432" i="1"/>
  <c r="W432" i="1"/>
  <c r="I432" i="1"/>
  <c r="H432" i="1"/>
  <c r="G432" i="1"/>
  <c r="F432" i="1"/>
  <c r="BB431" i="1"/>
  <c r="AM431" i="1"/>
  <c r="Z431" i="1"/>
  <c r="X431" i="1"/>
  <c r="W431" i="1"/>
  <c r="H431" i="1"/>
  <c r="G431" i="1"/>
  <c r="F431" i="1"/>
  <c r="BB430" i="1"/>
  <c r="AM430" i="1"/>
  <c r="Z430" i="1"/>
  <c r="X430" i="1"/>
  <c r="W430" i="1"/>
  <c r="H430" i="1"/>
  <c r="G430" i="1"/>
  <c r="F430" i="1"/>
  <c r="I430" i="1" s="1"/>
  <c r="BB429" i="1"/>
  <c r="AQ429" i="1"/>
  <c r="AM429" i="1"/>
  <c r="X429" i="1"/>
  <c r="W429" i="1"/>
  <c r="I429" i="1"/>
  <c r="H429" i="1"/>
  <c r="G429" i="1"/>
  <c r="F429" i="1"/>
  <c r="BB428" i="1"/>
  <c r="AQ428" i="1"/>
  <c r="AM428" i="1"/>
  <c r="X428" i="1"/>
  <c r="W428" i="1"/>
  <c r="H428" i="1"/>
  <c r="G428" i="1"/>
  <c r="F428" i="1"/>
  <c r="I428" i="1" s="1"/>
  <c r="BB427" i="1"/>
  <c r="AQ427" i="1"/>
  <c r="AM427" i="1"/>
  <c r="X427" i="1"/>
  <c r="W427" i="1"/>
  <c r="H427" i="1"/>
  <c r="G427" i="1"/>
  <c r="F427" i="1"/>
  <c r="I427" i="1" s="1"/>
  <c r="BB426" i="1"/>
  <c r="AQ426" i="1"/>
  <c r="AM426" i="1"/>
  <c r="X426" i="1"/>
  <c r="W426" i="1"/>
  <c r="L426" i="1"/>
  <c r="J426" i="1"/>
  <c r="K426" i="1" s="1"/>
  <c r="I426" i="1"/>
  <c r="M426" i="1" s="1"/>
  <c r="H426" i="1"/>
  <c r="G426" i="1"/>
  <c r="F426" i="1"/>
  <c r="BB425" i="1"/>
  <c r="AQ425" i="1"/>
  <c r="AM425" i="1"/>
  <c r="X425" i="1"/>
  <c r="W425" i="1"/>
  <c r="M425" i="1"/>
  <c r="I425" i="1"/>
  <c r="J425" i="1" s="1"/>
  <c r="K425" i="1" s="1"/>
  <c r="H425" i="1"/>
  <c r="G425" i="1"/>
  <c r="BB424" i="1"/>
  <c r="AQ424" i="1"/>
  <c r="AM424" i="1"/>
  <c r="X424" i="1"/>
  <c r="W424" i="1"/>
  <c r="I424" i="1"/>
  <c r="H424" i="1"/>
  <c r="G424" i="1"/>
  <c r="BB423" i="1"/>
  <c r="AQ423" i="1"/>
  <c r="AM423" i="1"/>
  <c r="X423" i="1"/>
  <c r="W423" i="1"/>
  <c r="M423" i="1"/>
  <c r="L423" i="1"/>
  <c r="I423" i="1"/>
  <c r="J423" i="1" s="1"/>
  <c r="K423" i="1" s="1"/>
  <c r="H423" i="1"/>
  <c r="G423" i="1"/>
  <c r="BB422" i="1"/>
  <c r="AQ422" i="1"/>
  <c r="AM422" i="1"/>
  <c r="X422" i="1"/>
  <c r="W422" i="1"/>
  <c r="I422" i="1"/>
  <c r="H422" i="1"/>
  <c r="G422" i="1"/>
  <c r="BB421" i="1"/>
  <c r="AQ421" i="1"/>
  <c r="AM421" i="1"/>
  <c r="X421" i="1"/>
  <c r="W421" i="1"/>
  <c r="L421" i="1"/>
  <c r="I421" i="1"/>
  <c r="J421" i="1" s="1"/>
  <c r="K421" i="1" s="1"/>
  <c r="H421" i="1"/>
  <c r="G421" i="1"/>
  <c r="BB420" i="1"/>
  <c r="AQ420" i="1"/>
  <c r="AM420" i="1"/>
  <c r="X420" i="1"/>
  <c r="W420" i="1"/>
  <c r="I420" i="1"/>
  <c r="H420" i="1"/>
  <c r="G420" i="1"/>
  <c r="BB419" i="1"/>
  <c r="AQ419" i="1"/>
  <c r="AM419" i="1"/>
  <c r="X419" i="1"/>
  <c r="W419" i="1"/>
  <c r="I419" i="1"/>
  <c r="J419" i="1" s="1"/>
  <c r="H419" i="1"/>
  <c r="G419" i="1"/>
  <c r="F419" i="1"/>
  <c r="BB418" i="1"/>
  <c r="AQ418" i="1"/>
  <c r="AM418" i="1"/>
  <c r="X418" i="1"/>
  <c r="W418" i="1"/>
  <c r="I418" i="1"/>
  <c r="J418" i="1" s="1"/>
  <c r="K418" i="1" s="1"/>
  <c r="H418" i="1"/>
  <c r="G418" i="1"/>
  <c r="BB417" i="1"/>
  <c r="AQ417" i="1"/>
  <c r="AM417" i="1"/>
  <c r="X417" i="1"/>
  <c r="W417" i="1"/>
  <c r="I417" i="1" s="1"/>
  <c r="H417" i="1"/>
  <c r="G417" i="1"/>
  <c r="BB416" i="1"/>
  <c r="AQ416" i="1"/>
  <c r="AM416" i="1"/>
  <c r="X416" i="1"/>
  <c r="W416" i="1"/>
  <c r="J416" i="1"/>
  <c r="K416" i="1" s="1"/>
  <c r="I416" i="1"/>
  <c r="H416" i="1"/>
  <c r="G416" i="1"/>
  <c r="BB415" i="1"/>
  <c r="AQ415" i="1"/>
  <c r="AM415" i="1"/>
  <c r="X415" i="1"/>
  <c r="W415" i="1"/>
  <c r="I415" i="1" s="1"/>
  <c r="H415" i="1"/>
  <c r="G415" i="1"/>
  <c r="BB414" i="1"/>
  <c r="AQ414" i="1"/>
  <c r="AM414" i="1"/>
  <c r="X414" i="1"/>
  <c r="W414" i="1"/>
  <c r="J414" i="1"/>
  <c r="K414" i="1" s="1"/>
  <c r="I414" i="1"/>
  <c r="H414" i="1"/>
  <c r="G414" i="1"/>
  <c r="BB413" i="1"/>
  <c r="AQ413" i="1"/>
  <c r="AM413" i="1"/>
  <c r="X413" i="1"/>
  <c r="W413" i="1"/>
  <c r="I413" i="1" s="1"/>
  <c r="H413" i="1"/>
  <c r="G413" i="1"/>
  <c r="BB412" i="1"/>
  <c r="AQ412" i="1"/>
  <c r="AM412" i="1"/>
  <c r="X412" i="1"/>
  <c r="W412" i="1"/>
  <c r="I412" i="1"/>
  <c r="H412" i="1"/>
  <c r="G412" i="1"/>
  <c r="F412" i="1"/>
  <c r="BB411" i="1"/>
  <c r="AQ411" i="1"/>
  <c r="AM411" i="1"/>
  <c r="X411" i="1"/>
  <c r="W411" i="1"/>
  <c r="I411" i="1" s="1"/>
  <c r="H411" i="1"/>
  <c r="G411" i="1"/>
  <c r="BB410" i="1"/>
  <c r="AQ410" i="1"/>
  <c r="AM410" i="1"/>
  <c r="X410" i="1"/>
  <c r="W410" i="1"/>
  <c r="K410" i="1"/>
  <c r="J410" i="1"/>
  <c r="I410" i="1"/>
  <c r="H410" i="1"/>
  <c r="G410" i="1"/>
  <c r="BB409" i="1"/>
  <c r="AQ409" i="1"/>
  <c r="AM409" i="1"/>
  <c r="X409" i="1"/>
  <c r="W409" i="1"/>
  <c r="I409" i="1" s="1"/>
  <c r="H409" i="1"/>
  <c r="G409" i="1"/>
  <c r="BB408" i="1"/>
  <c r="AQ408" i="1"/>
  <c r="AM408" i="1"/>
  <c r="X408" i="1"/>
  <c r="W408" i="1"/>
  <c r="J408" i="1"/>
  <c r="I408" i="1"/>
  <c r="H408" i="1"/>
  <c r="G408" i="1"/>
  <c r="BB407" i="1"/>
  <c r="AQ407" i="1"/>
  <c r="AM407" i="1"/>
  <c r="X407" i="1"/>
  <c r="W407" i="1"/>
  <c r="I407" i="1" s="1"/>
  <c r="H407" i="1"/>
  <c r="G407" i="1"/>
  <c r="BB406" i="1"/>
  <c r="AQ406" i="1"/>
  <c r="AM406" i="1"/>
  <c r="X406" i="1"/>
  <c r="W406" i="1"/>
  <c r="J406" i="1"/>
  <c r="I406" i="1"/>
  <c r="H406" i="1"/>
  <c r="G406" i="1"/>
  <c r="BB405" i="1"/>
  <c r="AQ405" i="1"/>
  <c r="AM405" i="1"/>
  <c r="X405" i="1"/>
  <c r="W405" i="1"/>
  <c r="H405" i="1"/>
  <c r="G405" i="1"/>
  <c r="F405" i="1"/>
  <c r="BB404" i="1"/>
  <c r="AQ404" i="1"/>
  <c r="AM404" i="1"/>
  <c r="X404" i="1"/>
  <c r="W404" i="1"/>
  <c r="I404" i="1" s="1"/>
  <c r="H404" i="1"/>
  <c r="G404" i="1"/>
  <c r="BB403" i="1"/>
  <c r="AQ403" i="1"/>
  <c r="AM403" i="1"/>
  <c r="X403" i="1"/>
  <c r="W403" i="1"/>
  <c r="L403" i="1"/>
  <c r="J403" i="1"/>
  <c r="M403" i="1" s="1"/>
  <c r="I403" i="1"/>
  <c r="H403" i="1"/>
  <c r="G403" i="1"/>
  <c r="BB402" i="1"/>
  <c r="AQ402" i="1"/>
  <c r="AM402" i="1"/>
  <c r="X402" i="1"/>
  <c r="W402" i="1"/>
  <c r="I402" i="1" s="1"/>
  <c r="H402" i="1"/>
  <c r="G402" i="1"/>
  <c r="BB401" i="1"/>
  <c r="AQ401" i="1"/>
  <c r="AM401" i="1"/>
  <c r="X401" i="1"/>
  <c r="W401" i="1"/>
  <c r="L401" i="1"/>
  <c r="J401" i="1"/>
  <c r="M401" i="1" s="1"/>
  <c r="I401" i="1"/>
  <c r="H401" i="1"/>
  <c r="G401" i="1"/>
  <c r="BB400" i="1"/>
  <c r="AQ400" i="1"/>
  <c r="AM400" i="1"/>
  <c r="X400" i="1"/>
  <c r="W400" i="1"/>
  <c r="I400" i="1" s="1"/>
  <c r="H400" i="1"/>
  <c r="G400" i="1"/>
  <c r="BB399" i="1"/>
  <c r="AQ399" i="1"/>
  <c r="AM399" i="1"/>
  <c r="X399" i="1"/>
  <c r="W399" i="1"/>
  <c r="L399" i="1"/>
  <c r="J399" i="1"/>
  <c r="M399" i="1" s="1"/>
  <c r="I399" i="1"/>
  <c r="H399" i="1"/>
  <c r="G399" i="1"/>
  <c r="BB398" i="1"/>
  <c r="AQ398" i="1"/>
  <c r="AM398" i="1"/>
  <c r="X398" i="1"/>
  <c r="W398" i="1"/>
  <c r="H398" i="1"/>
  <c r="G398" i="1"/>
  <c r="F398" i="1"/>
  <c r="I398" i="1" s="1"/>
  <c r="AM397" i="1"/>
  <c r="Z397" i="1"/>
  <c r="X397" i="1"/>
  <c r="W397" i="1"/>
  <c r="L397" i="1"/>
  <c r="J397" i="1"/>
  <c r="M397" i="1" s="1"/>
  <c r="I397" i="1"/>
  <c r="H397" i="1"/>
  <c r="G397" i="1"/>
  <c r="F397" i="1"/>
  <c r="AM396" i="1"/>
  <c r="Z396" i="1"/>
  <c r="X396" i="1"/>
  <c r="W396" i="1"/>
  <c r="H396" i="1"/>
  <c r="G396" i="1"/>
  <c r="F396" i="1"/>
  <c r="I396" i="1" s="1"/>
  <c r="AM395" i="1"/>
  <c r="Z395" i="1"/>
  <c r="X395" i="1"/>
  <c r="W395" i="1"/>
  <c r="L395" i="1"/>
  <c r="J395" i="1"/>
  <c r="M395" i="1" s="1"/>
  <c r="I395" i="1"/>
  <c r="H395" i="1"/>
  <c r="G395" i="1"/>
  <c r="F395" i="1"/>
  <c r="AM394" i="1"/>
  <c r="Z394" i="1"/>
  <c r="X394" i="1"/>
  <c r="W394" i="1"/>
  <c r="H394" i="1"/>
  <c r="G394" i="1"/>
  <c r="F394" i="1"/>
  <c r="I394" i="1" s="1"/>
  <c r="AM393" i="1"/>
  <c r="Z393" i="1"/>
  <c r="X393" i="1"/>
  <c r="W393" i="1"/>
  <c r="L393" i="1"/>
  <c r="J393" i="1"/>
  <c r="M393" i="1" s="1"/>
  <c r="I393" i="1"/>
  <c r="H393" i="1"/>
  <c r="G393" i="1"/>
  <c r="F393" i="1"/>
  <c r="AM392" i="1"/>
  <c r="Z392" i="1"/>
  <c r="X392" i="1"/>
  <c r="W392" i="1"/>
  <c r="H392" i="1"/>
  <c r="G392" i="1"/>
  <c r="F392" i="1"/>
  <c r="I392" i="1" s="1"/>
  <c r="AM391" i="1"/>
  <c r="Z391" i="1"/>
  <c r="X391" i="1"/>
  <c r="W391" i="1"/>
  <c r="L391" i="1"/>
  <c r="J391" i="1"/>
  <c r="M391" i="1" s="1"/>
  <c r="I391" i="1"/>
  <c r="H391" i="1"/>
  <c r="G391" i="1"/>
  <c r="F391" i="1"/>
  <c r="AM390" i="1"/>
  <c r="Z390" i="1"/>
  <c r="X390" i="1"/>
  <c r="W390" i="1"/>
  <c r="H390" i="1"/>
  <c r="G390" i="1"/>
  <c r="F390" i="1"/>
  <c r="I390" i="1" s="1"/>
  <c r="AM389" i="1"/>
  <c r="Z389" i="1"/>
  <c r="X389" i="1"/>
  <c r="W389" i="1"/>
  <c r="L389" i="1"/>
  <c r="J389" i="1"/>
  <c r="M389" i="1" s="1"/>
  <c r="I389" i="1"/>
  <c r="H389" i="1"/>
  <c r="G389" i="1"/>
  <c r="F389" i="1"/>
  <c r="AM388" i="1"/>
  <c r="Z388" i="1"/>
  <c r="X388" i="1"/>
  <c r="W388" i="1"/>
  <c r="H388" i="1"/>
  <c r="G388" i="1"/>
  <c r="F388" i="1"/>
  <c r="I388" i="1" s="1"/>
  <c r="AM387" i="1"/>
  <c r="Z387" i="1"/>
  <c r="X387" i="1"/>
  <c r="W387" i="1"/>
  <c r="L387" i="1"/>
  <c r="J387" i="1"/>
  <c r="M387" i="1" s="1"/>
  <c r="I387" i="1"/>
  <c r="H387" i="1"/>
  <c r="G387" i="1"/>
  <c r="F387" i="1"/>
  <c r="AM386" i="1"/>
  <c r="Z386" i="1"/>
  <c r="X386" i="1"/>
  <c r="W386" i="1"/>
  <c r="H386" i="1"/>
  <c r="G386" i="1"/>
  <c r="F386" i="1"/>
  <c r="I386" i="1" s="1"/>
  <c r="AM385" i="1"/>
  <c r="Z385" i="1"/>
  <c r="X385" i="1"/>
  <c r="W385" i="1"/>
  <c r="L385" i="1"/>
  <c r="J385" i="1"/>
  <c r="M385" i="1" s="1"/>
  <c r="I385" i="1"/>
  <c r="H385" i="1"/>
  <c r="G385" i="1"/>
  <c r="F385" i="1"/>
  <c r="AM384" i="1"/>
  <c r="Z384" i="1"/>
  <c r="X384" i="1"/>
  <c r="W384" i="1"/>
  <c r="H384" i="1"/>
  <c r="G384" i="1"/>
  <c r="F384" i="1"/>
  <c r="I384" i="1" s="1"/>
  <c r="AM383" i="1"/>
  <c r="Z383" i="1"/>
  <c r="X383" i="1"/>
  <c r="W383" i="1"/>
  <c r="L383" i="1"/>
  <c r="K383" i="1"/>
  <c r="J383" i="1"/>
  <c r="M383" i="1" s="1"/>
  <c r="I383" i="1"/>
  <c r="H383" i="1"/>
  <c r="G383" i="1"/>
  <c r="F383" i="1"/>
  <c r="AY382" i="1"/>
  <c r="AV382" i="1"/>
  <c r="AN382" i="1"/>
  <c r="AM382" i="1"/>
  <c r="X382" i="1"/>
  <c r="W382" i="1"/>
  <c r="I382" i="1"/>
  <c r="H382" i="1"/>
  <c r="E382" i="1"/>
  <c r="G382" i="1" s="1"/>
  <c r="AY381" i="1"/>
  <c r="AV381" i="1"/>
  <c r="AO381" i="1"/>
  <c r="AN381" i="1"/>
  <c r="AM381" i="1"/>
  <c r="X381" i="1"/>
  <c r="W381" i="1"/>
  <c r="I381" i="1"/>
  <c r="E381" i="1"/>
  <c r="H381" i="1" s="1"/>
  <c r="AY380" i="1"/>
  <c r="AV380" i="1"/>
  <c r="AO380" i="1"/>
  <c r="AM380" i="1"/>
  <c r="X380" i="1"/>
  <c r="W380" i="1"/>
  <c r="I380" i="1" s="1"/>
  <c r="G380" i="1"/>
  <c r="E380" i="1"/>
  <c r="H380" i="1" s="1"/>
  <c r="AY379" i="1"/>
  <c r="AV379" i="1"/>
  <c r="AM379" i="1"/>
  <c r="X379" i="1"/>
  <c r="W379" i="1"/>
  <c r="I379" i="1" s="1"/>
  <c r="H379" i="1"/>
  <c r="G379" i="1"/>
  <c r="E379" i="1"/>
  <c r="AY378" i="1"/>
  <c r="AQ378" i="1"/>
  <c r="AM378" i="1"/>
  <c r="X378" i="1"/>
  <c r="W378" i="1"/>
  <c r="I378" i="1"/>
  <c r="H378" i="1"/>
  <c r="E378" i="1"/>
  <c r="G378" i="1" s="1"/>
  <c r="AY377" i="1"/>
  <c r="AQ377" i="1"/>
  <c r="AM377" i="1"/>
  <c r="X377" i="1"/>
  <c r="W377" i="1"/>
  <c r="I377" i="1" s="1"/>
  <c r="E377" i="1"/>
  <c r="AY376" i="1"/>
  <c r="AQ376" i="1"/>
  <c r="AM376" i="1"/>
  <c r="X376" i="1"/>
  <c r="W376" i="1"/>
  <c r="I376" i="1" s="1"/>
  <c r="J376" i="1"/>
  <c r="K376" i="1" s="1"/>
  <c r="G376" i="1"/>
  <c r="E376" i="1"/>
  <c r="H376" i="1" s="1"/>
  <c r="AY375" i="1"/>
  <c r="AQ375" i="1"/>
  <c r="AM375" i="1"/>
  <c r="X375" i="1"/>
  <c r="W375" i="1"/>
  <c r="L375" i="1"/>
  <c r="K375" i="1"/>
  <c r="J375" i="1"/>
  <c r="M375" i="1" s="1"/>
  <c r="I375" i="1"/>
  <c r="H375" i="1"/>
  <c r="G375" i="1"/>
  <c r="E375" i="1"/>
  <c r="AY374" i="1"/>
  <c r="AQ374" i="1"/>
  <c r="AM374" i="1"/>
  <c r="X374" i="1"/>
  <c r="W374" i="1"/>
  <c r="M374" i="1"/>
  <c r="L374" i="1"/>
  <c r="I374" i="1"/>
  <c r="J374" i="1" s="1"/>
  <c r="K374" i="1" s="1"/>
  <c r="H374" i="1"/>
  <c r="G374" i="1"/>
  <c r="E374" i="1"/>
  <c r="AY373" i="1"/>
  <c r="AQ373" i="1"/>
  <c r="AM373" i="1"/>
  <c r="X373" i="1"/>
  <c r="W373" i="1"/>
  <c r="I373" i="1"/>
  <c r="E373" i="1"/>
  <c r="H373" i="1" s="1"/>
  <c r="AY372" i="1"/>
  <c r="AQ372" i="1"/>
  <c r="AM372" i="1"/>
  <c r="X372" i="1"/>
  <c r="W372" i="1"/>
  <c r="I372" i="1" s="1"/>
  <c r="E372" i="1"/>
  <c r="H372" i="1" s="1"/>
  <c r="AY371" i="1"/>
  <c r="AQ371" i="1"/>
  <c r="AM371" i="1"/>
  <c r="X371" i="1"/>
  <c r="W371" i="1"/>
  <c r="I371" i="1" s="1"/>
  <c r="H371" i="1"/>
  <c r="G371" i="1"/>
  <c r="E371" i="1"/>
  <c r="AY370" i="1"/>
  <c r="AQ370" i="1"/>
  <c r="AM370" i="1"/>
  <c r="X370" i="1"/>
  <c r="W370" i="1"/>
  <c r="I370" i="1"/>
  <c r="H370" i="1"/>
  <c r="E370" i="1"/>
  <c r="G370" i="1" s="1"/>
  <c r="AY369" i="1"/>
  <c r="AQ369" i="1"/>
  <c r="AM369" i="1"/>
  <c r="X369" i="1"/>
  <c r="W369" i="1"/>
  <c r="I369" i="1" s="1"/>
  <c r="E369" i="1"/>
  <c r="AY368" i="1"/>
  <c r="AQ368" i="1"/>
  <c r="AM368" i="1"/>
  <c r="X368" i="1"/>
  <c r="W368" i="1"/>
  <c r="I368" i="1" s="1"/>
  <c r="J368" i="1"/>
  <c r="K368" i="1" s="1"/>
  <c r="G368" i="1"/>
  <c r="E368" i="1"/>
  <c r="H368" i="1" s="1"/>
  <c r="AY367" i="1"/>
  <c r="AQ367" i="1"/>
  <c r="AM367" i="1"/>
  <c r="X367" i="1"/>
  <c r="W367" i="1"/>
  <c r="L367" i="1"/>
  <c r="K367" i="1"/>
  <c r="J367" i="1"/>
  <c r="M367" i="1" s="1"/>
  <c r="I367" i="1"/>
  <c r="H367" i="1"/>
  <c r="G367" i="1"/>
  <c r="E367" i="1"/>
  <c r="AY366" i="1"/>
  <c r="AQ366" i="1"/>
  <c r="AM366" i="1"/>
  <c r="X366" i="1"/>
  <c r="W366" i="1"/>
  <c r="M366" i="1"/>
  <c r="L366" i="1"/>
  <c r="I366" i="1"/>
  <c r="J366" i="1" s="1"/>
  <c r="K366" i="1" s="1"/>
  <c r="H366" i="1"/>
  <c r="G366" i="1"/>
  <c r="E366" i="1"/>
  <c r="AY365" i="1"/>
  <c r="AQ365" i="1"/>
  <c r="AM365" i="1"/>
  <c r="X365" i="1"/>
  <c r="W365" i="1"/>
  <c r="I365" i="1"/>
  <c r="E365" i="1"/>
  <c r="AY364" i="1"/>
  <c r="AQ364" i="1"/>
  <c r="AM364" i="1"/>
  <c r="X364" i="1"/>
  <c r="W364" i="1"/>
  <c r="I364" i="1" s="1"/>
  <c r="E364" i="1"/>
  <c r="H364" i="1" s="1"/>
  <c r="AY363" i="1"/>
  <c r="AQ363" i="1"/>
  <c r="AM363" i="1"/>
  <c r="X363" i="1"/>
  <c r="W363" i="1"/>
  <c r="I363" i="1" s="1"/>
  <c r="H363" i="1"/>
  <c r="G363" i="1"/>
  <c r="E363" i="1"/>
  <c r="AY362" i="1"/>
  <c r="AV362" i="1"/>
  <c r="AQ362" i="1"/>
  <c r="AN362" i="1"/>
  <c r="AM362" i="1"/>
  <c r="X362" i="1"/>
  <c r="W362" i="1"/>
  <c r="L362" i="1"/>
  <c r="I362" i="1"/>
  <c r="J362" i="1" s="1"/>
  <c r="K362" i="1" s="1"/>
  <c r="H362" i="1"/>
  <c r="G362" i="1"/>
  <c r="E362" i="1"/>
  <c r="AY361" i="1"/>
  <c r="AV361" i="1"/>
  <c r="AO361" i="1"/>
  <c r="AN361" i="1"/>
  <c r="AM361" i="1"/>
  <c r="X361" i="1"/>
  <c r="W361" i="1"/>
  <c r="I361" i="1" s="1"/>
  <c r="J361" i="1"/>
  <c r="K361" i="1" s="1"/>
  <c r="E361" i="1"/>
  <c r="AY360" i="1"/>
  <c r="AV360" i="1"/>
  <c r="AP360" i="1"/>
  <c r="AO360" i="1"/>
  <c r="AO379" i="1" s="1"/>
  <c r="AN360" i="1"/>
  <c r="AN380" i="1" s="1"/>
  <c r="AM360" i="1"/>
  <c r="X360" i="1"/>
  <c r="W360" i="1"/>
  <c r="I360" i="1" s="1"/>
  <c r="G360" i="1"/>
  <c r="E360" i="1"/>
  <c r="H360" i="1" s="1"/>
  <c r="AY359" i="1"/>
  <c r="AV359" i="1"/>
  <c r="AP362" i="1" s="1"/>
  <c r="AQ359" i="1"/>
  <c r="AP359" i="1"/>
  <c r="AO359" i="1"/>
  <c r="AM359" i="1"/>
  <c r="X359" i="1"/>
  <c r="W359" i="1"/>
  <c r="L359" i="1"/>
  <c r="J359" i="1"/>
  <c r="M359" i="1" s="1"/>
  <c r="I359" i="1"/>
  <c r="H359" i="1"/>
  <c r="G359" i="1"/>
  <c r="E359" i="1"/>
  <c r="BB358" i="1"/>
  <c r="AM358" i="1"/>
  <c r="Z358" i="1"/>
  <c r="X358" i="1"/>
  <c r="W358" i="1"/>
  <c r="M358" i="1"/>
  <c r="L358" i="1"/>
  <c r="I358" i="1"/>
  <c r="J358" i="1" s="1"/>
  <c r="K358" i="1" s="1"/>
  <c r="H358" i="1"/>
  <c r="G358" i="1"/>
  <c r="F358" i="1"/>
  <c r="BB357" i="1"/>
  <c r="AM357" i="1"/>
  <c r="Z357" i="1"/>
  <c r="X357" i="1"/>
  <c r="W357" i="1"/>
  <c r="J357" i="1"/>
  <c r="K357" i="1" s="1"/>
  <c r="I357" i="1"/>
  <c r="H357" i="1"/>
  <c r="G357" i="1"/>
  <c r="F357" i="1"/>
  <c r="BB356" i="1"/>
  <c r="AM356" i="1"/>
  <c r="Z356" i="1"/>
  <c r="X356" i="1"/>
  <c r="W356" i="1"/>
  <c r="H356" i="1"/>
  <c r="G356" i="1"/>
  <c r="F356" i="1"/>
  <c r="I356" i="1" s="1"/>
  <c r="BB355" i="1"/>
  <c r="AM355" i="1"/>
  <c r="Z355" i="1"/>
  <c r="X355" i="1"/>
  <c r="W355" i="1"/>
  <c r="H355" i="1"/>
  <c r="G355" i="1"/>
  <c r="F355" i="1"/>
  <c r="I355" i="1" s="1"/>
  <c r="BB354" i="1"/>
  <c r="AV354" i="1"/>
  <c r="AM354" i="1"/>
  <c r="Z354" i="1"/>
  <c r="X354" i="1"/>
  <c r="W354" i="1"/>
  <c r="J354" i="1"/>
  <c r="K354" i="1" s="1"/>
  <c r="H354" i="1"/>
  <c r="G354" i="1"/>
  <c r="F354" i="1"/>
  <c r="I354" i="1" s="1"/>
  <c r="BB353" i="1"/>
  <c r="AV353" i="1"/>
  <c r="AM353" i="1"/>
  <c r="Z353" i="1"/>
  <c r="X353" i="1"/>
  <c r="W353" i="1"/>
  <c r="L353" i="1"/>
  <c r="J353" i="1"/>
  <c r="M353" i="1" s="1"/>
  <c r="I353" i="1"/>
  <c r="H353" i="1"/>
  <c r="G353" i="1"/>
  <c r="F353" i="1"/>
  <c r="BB352" i="1"/>
  <c r="AV352" i="1"/>
  <c r="AM352" i="1"/>
  <c r="Z352" i="1"/>
  <c r="X352" i="1"/>
  <c r="W352" i="1"/>
  <c r="J352" i="1"/>
  <c r="H352" i="1"/>
  <c r="G352" i="1"/>
  <c r="F352" i="1"/>
  <c r="I352" i="1" s="1"/>
  <c r="BB351" i="1"/>
  <c r="AV351" i="1"/>
  <c r="AM351" i="1"/>
  <c r="Z351" i="1"/>
  <c r="X351" i="1"/>
  <c r="W351" i="1"/>
  <c r="H351" i="1"/>
  <c r="G351" i="1"/>
  <c r="F351" i="1"/>
  <c r="I351" i="1" s="1"/>
  <c r="BB350" i="1"/>
  <c r="AV350" i="1"/>
  <c r="AM350" i="1"/>
  <c r="Z350" i="1"/>
  <c r="X350" i="1"/>
  <c r="W350" i="1"/>
  <c r="H350" i="1"/>
  <c r="G350" i="1"/>
  <c r="F350" i="1"/>
  <c r="I350" i="1" s="1"/>
  <c r="BB349" i="1"/>
  <c r="AV349" i="1"/>
  <c r="AM349" i="1"/>
  <c r="Z349" i="1"/>
  <c r="X349" i="1"/>
  <c r="W349" i="1"/>
  <c r="L349" i="1"/>
  <c r="K349" i="1"/>
  <c r="J349" i="1"/>
  <c r="M349" i="1" s="1"/>
  <c r="I349" i="1"/>
  <c r="H349" i="1"/>
  <c r="G349" i="1"/>
  <c r="F349" i="1"/>
  <c r="BB348" i="1"/>
  <c r="AV348" i="1"/>
  <c r="AM348" i="1"/>
  <c r="Z348" i="1"/>
  <c r="X348" i="1"/>
  <c r="W348" i="1"/>
  <c r="I348" i="1"/>
  <c r="H348" i="1"/>
  <c r="G348" i="1"/>
  <c r="F348" i="1"/>
  <c r="BB347" i="1"/>
  <c r="AV347" i="1"/>
  <c r="AM347" i="1"/>
  <c r="Z347" i="1"/>
  <c r="X347" i="1"/>
  <c r="W347" i="1"/>
  <c r="H347" i="1"/>
  <c r="G347" i="1"/>
  <c r="F347" i="1"/>
  <c r="I347" i="1" s="1"/>
  <c r="AM346" i="1"/>
  <c r="Z346" i="1"/>
  <c r="X346" i="1"/>
  <c r="W346" i="1"/>
  <c r="L346" i="1"/>
  <c r="K346" i="1"/>
  <c r="J346" i="1"/>
  <c r="M346" i="1" s="1"/>
  <c r="I346" i="1"/>
  <c r="H346" i="1"/>
  <c r="G346" i="1"/>
  <c r="F346" i="1"/>
  <c r="AM345" i="1"/>
  <c r="Z345" i="1"/>
  <c r="X345" i="1"/>
  <c r="W345" i="1"/>
  <c r="H345" i="1"/>
  <c r="G345" i="1"/>
  <c r="F345" i="1"/>
  <c r="I345" i="1" s="1"/>
  <c r="AM344" i="1"/>
  <c r="Z344" i="1"/>
  <c r="X344" i="1"/>
  <c r="W344" i="1"/>
  <c r="L344" i="1"/>
  <c r="K344" i="1"/>
  <c r="J344" i="1"/>
  <c r="M344" i="1" s="1"/>
  <c r="I344" i="1"/>
  <c r="H344" i="1"/>
  <c r="G344" i="1"/>
  <c r="F344" i="1"/>
  <c r="AM343" i="1"/>
  <c r="Z343" i="1"/>
  <c r="X343" i="1"/>
  <c r="W343" i="1"/>
  <c r="H343" i="1"/>
  <c r="G343" i="1"/>
  <c r="F343" i="1"/>
  <c r="I343" i="1" s="1"/>
  <c r="AM342" i="1"/>
  <c r="Z342" i="1"/>
  <c r="X342" i="1"/>
  <c r="W342" i="1"/>
  <c r="J342" i="1"/>
  <c r="M342" i="1" s="1"/>
  <c r="I342" i="1"/>
  <c r="H342" i="1"/>
  <c r="G342" i="1"/>
  <c r="F342" i="1"/>
  <c r="AM341" i="1"/>
  <c r="Z341" i="1"/>
  <c r="X341" i="1"/>
  <c r="W341" i="1"/>
  <c r="H341" i="1"/>
  <c r="G341" i="1"/>
  <c r="F341" i="1"/>
  <c r="I341" i="1" s="1"/>
  <c r="AM340" i="1"/>
  <c r="Z340" i="1"/>
  <c r="X340" i="1"/>
  <c r="W340" i="1"/>
  <c r="L340" i="1"/>
  <c r="K340" i="1"/>
  <c r="J340" i="1"/>
  <c r="M340" i="1" s="1"/>
  <c r="I340" i="1"/>
  <c r="H340" i="1"/>
  <c r="G340" i="1"/>
  <c r="F340" i="1"/>
  <c r="AM339" i="1"/>
  <c r="Z339" i="1"/>
  <c r="X339" i="1"/>
  <c r="W339" i="1"/>
  <c r="H339" i="1"/>
  <c r="G339" i="1"/>
  <c r="F339" i="1"/>
  <c r="I339" i="1" s="1"/>
  <c r="AM338" i="1"/>
  <c r="Z338" i="1"/>
  <c r="X338" i="1"/>
  <c r="W338" i="1"/>
  <c r="J338" i="1"/>
  <c r="M338" i="1" s="1"/>
  <c r="I338" i="1"/>
  <c r="H338" i="1"/>
  <c r="G338" i="1"/>
  <c r="F338" i="1"/>
  <c r="AM337" i="1"/>
  <c r="Z337" i="1"/>
  <c r="X337" i="1"/>
  <c r="W337" i="1"/>
  <c r="H337" i="1"/>
  <c r="G337" i="1"/>
  <c r="F337" i="1"/>
  <c r="I337" i="1" s="1"/>
  <c r="AM336" i="1"/>
  <c r="Z336" i="1"/>
  <c r="X336" i="1"/>
  <c r="W336" i="1"/>
  <c r="L336" i="1"/>
  <c r="K336" i="1"/>
  <c r="J336" i="1"/>
  <c r="M336" i="1" s="1"/>
  <c r="I336" i="1"/>
  <c r="H336" i="1"/>
  <c r="G336" i="1"/>
  <c r="F336" i="1"/>
  <c r="AM335" i="1"/>
  <c r="Z335" i="1"/>
  <c r="X335" i="1"/>
  <c r="W335" i="1"/>
  <c r="H335" i="1"/>
  <c r="G335" i="1"/>
  <c r="F335" i="1"/>
  <c r="AM334" i="1"/>
  <c r="Z334" i="1"/>
  <c r="X334" i="1"/>
  <c r="W334" i="1"/>
  <c r="J334" i="1"/>
  <c r="M334" i="1" s="1"/>
  <c r="I334" i="1"/>
  <c r="H334" i="1"/>
  <c r="G334" i="1"/>
  <c r="F334" i="1"/>
  <c r="AM333" i="1"/>
  <c r="Z333" i="1"/>
  <c r="X333" i="1"/>
  <c r="W333" i="1"/>
  <c r="H333" i="1"/>
  <c r="G333" i="1"/>
  <c r="F333" i="1"/>
  <c r="I333" i="1" s="1"/>
  <c r="AM332" i="1"/>
  <c r="Z332" i="1"/>
  <c r="X332" i="1"/>
  <c r="W332" i="1"/>
  <c r="L332" i="1"/>
  <c r="K332" i="1"/>
  <c r="J332" i="1"/>
  <c r="M332" i="1" s="1"/>
  <c r="I332" i="1"/>
  <c r="H332" i="1"/>
  <c r="G332" i="1"/>
  <c r="F332" i="1"/>
  <c r="AM331" i="1"/>
  <c r="Z331" i="1"/>
  <c r="X331" i="1"/>
  <c r="W331" i="1"/>
  <c r="H331" i="1"/>
  <c r="G331" i="1"/>
  <c r="F331" i="1"/>
  <c r="AW330" i="1"/>
  <c r="AN330" i="1"/>
  <c r="AM330" i="1"/>
  <c r="Z330" i="1"/>
  <c r="X330" i="1"/>
  <c r="W330" i="1"/>
  <c r="I330" i="1"/>
  <c r="H330" i="1"/>
  <c r="G330" i="1"/>
  <c r="AW329" i="1"/>
  <c r="AN329" i="1"/>
  <c r="AM329" i="1"/>
  <c r="Z329" i="1"/>
  <c r="X329" i="1"/>
  <c r="W329" i="1"/>
  <c r="I329" i="1" s="1"/>
  <c r="H329" i="1"/>
  <c r="G329" i="1"/>
  <c r="AW328" i="1"/>
  <c r="AN328" i="1"/>
  <c r="AM328" i="1"/>
  <c r="Z328" i="1"/>
  <c r="X328" i="1"/>
  <c r="W328" i="1"/>
  <c r="I328" i="1" s="1"/>
  <c r="H328" i="1"/>
  <c r="G328" i="1"/>
  <c r="AW327" i="1"/>
  <c r="AN327" i="1"/>
  <c r="AM327" i="1"/>
  <c r="Z327" i="1"/>
  <c r="X327" i="1"/>
  <c r="W327" i="1"/>
  <c r="L327" i="1"/>
  <c r="K327" i="1"/>
  <c r="I327" i="1"/>
  <c r="J327" i="1" s="1"/>
  <c r="H327" i="1"/>
  <c r="G327" i="1"/>
  <c r="AW326" i="1"/>
  <c r="AN326" i="1"/>
  <c r="AM326" i="1"/>
  <c r="Z326" i="1"/>
  <c r="X326" i="1"/>
  <c r="W326" i="1"/>
  <c r="I326" i="1"/>
  <c r="H326" i="1"/>
  <c r="G326" i="1"/>
  <c r="AW325" i="1"/>
  <c r="AN325" i="1"/>
  <c r="AM325" i="1"/>
  <c r="Z325" i="1"/>
  <c r="X325" i="1"/>
  <c r="W325" i="1"/>
  <c r="I325" i="1" s="1"/>
  <c r="M325" i="1"/>
  <c r="J325" i="1"/>
  <c r="K325" i="1" s="1"/>
  <c r="H325" i="1"/>
  <c r="G325" i="1"/>
  <c r="AW324" i="1"/>
  <c r="AN324" i="1"/>
  <c r="AM324" i="1"/>
  <c r="Z324" i="1"/>
  <c r="X324" i="1"/>
  <c r="W324" i="1"/>
  <c r="L324" i="1"/>
  <c r="J324" i="1"/>
  <c r="M324" i="1" s="1"/>
  <c r="I324" i="1"/>
  <c r="H324" i="1"/>
  <c r="G324" i="1"/>
  <c r="AW323" i="1"/>
  <c r="AN323" i="1"/>
  <c r="AM323" i="1"/>
  <c r="Z323" i="1"/>
  <c r="X323" i="1"/>
  <c r="W323" i="1"/>
  <c r="M323" i="1"/>
  <c r="L323" i="1"/>
  <c r="I323" i="1"/>
  <c r="J323" i="1" s="1"/>
  <c r="K323" i="1" s="1"/>
  <c r="H323" i="1"/>
  <c r="G323" i="1"/>
  <c r="AW322" i="1"/>
  <c r="AN322" i="1"/>
  <c r="AM322" i="1"/>
  <c r="Z322" i="1"/>
  <c r="X322" i="1"/>
  <c r="W322" i="1"/>
  <c r="I322" i="1"/>
  <c r="H322" i="1"/>
  <c r="G322" i="1"/>
  <c r="AW321" i="1"/>
  <c r="AN321" i="1"/>
  <c r="AM321" i="1"/>
  <c r="Z321" i="1"/>
  <c r="X321" i="1"/>
  <c r="W321" i="1"/>
  <c r="I321" i="1" s="1"/>
  <c r="H321" i="1"/>
  <c r="G321" i="1"/>
  <c r="AW320" i="1"/>
  <c r="AN320" i="1"/>
  <c r="AM320" i="1"/>
  <c r="Z320" i="1"/>
  <c r="X320" i="1"/>
  <c r="W320" i="1"/>
  <c r="I320" i="1" s="1"/>
  <c r="H320" i="1"/>
  <c r="G320" i="1"/>
  <c r="AW319" i="1"/>
  <c r="AN319" i="1"/>
  <c r="AM319" i="1"/>
  <c r="Z319" i="1"/>
  <c r="X319" i="1"/>
  <c r="W319" i="1"/>
  <c r="M319" i="1"/>
  <c r="L319" i="1"/>
  <c r="K319" i="1"/>
  <c r="I319" i="1"/>
  <c r="J319" i="1" s="1"/>
  <c r="H319" i="1"/>
  <c r="G319" i="1"/>
  <c r="AW318" i="1"/>
  <c r="AN318" i="1"/>
  <c r="AM318" i="1"/>
  <c r="Z318" i="1"/>
  <c r="X318" i="1"/>
  <c r="W318" i="1"/>
  <c r="I318" i="1" s="1"/>
  <c r="H318" i="1"/>
  <c r="G318" i="1"/>
  <c r="AW317" i="1"/>
  <c r="AN317" i="1"/>
  <c r="AM317" i="1"/>
  <c r="Z317" i="1"/>
  <c r="X317" i="1"/>
  <c r="W317" i="1"/>
  <c r="I317" i="1" s="1"/>
  <c r="M317" i="1"/>
  <c r="K317" i="1"/>
  <c r="J317" i="1"/>
  <c r="H317" i="1"/>
  <c r="G317" i="1"/>
  <c r="AW316" i="1"/>
  <c r="AN316" i="1"/>
  <c r="AM316" i="1"/>
  <c r="Z316" i="1"/>
  <c r="X316" i="1"/>
  <c r="W316" i="1"/>
  <c r="L316" i="1"/>
  <c r="J316" i="1"/>
  <c r="M316" i="1" s="1"/>
  <c r="I316" i="1"/>
  <c r="H316" i="1"/>
  <c r="G316" i="1"/>
  <c r="AW315" i="1"/>
  <c r="AN315" i="1"/>
  <c r="AM315" i="1"/>
  <c r="Z315" i="1"/>
  <c r="X315" i="1"/>
  <c r="W315" i="1"/>
  <c r="I315" i="1"/>
  <c r="H315" i="1"/>
  <c r="G315" i="1"/>
  <c r="AM314" i="1"/>
  <c r="Z314" i="1"/>
  <c r="X314" i="1"/>
  <c r="W314" i="1"/>
  <c r="L314" i="1"/>
  <c r="K314" i="1"/>
  <c r="J314" i="1"/>
  <c r="M314" i="1" s="1"/>
  <c r="I314" i="1"/>
  <c r="H314" i="1"/>
  <c r="G314" i="1"/>
  <c r="F314" i="1"/>
  <c r="AM313" i="1"/>
  <c r="Z313" i="1"/>
  <c r="X313" i="1"/>
  <c r="W313" i="1"/>
  <c r="H313" i="1"/>
  <c r="G313" i="1"/>
  <c r="F313" i="1"/>
  <c r="AM312" i="1"/>
  <c r="Z312" i="1"/>
  <c r="X312" i="1"/>
  <c r="W312" i="1"/>
  <c r="J312" i="1"/>
  <c r="M312" i="1" s="1"/>
  <c r="I312" i="1"/>
  <c r="H312" i="1"/>
  <c r="G312" i="1"/>
  <c r="F312" i="1"/>
  <c r="AM311" i="1"/>
  <c r="Z311" i="1"/>
  <c r="X311" i="1"/>
  <c r="W311" i="1"/>
  <c r="H311" i="1"/>
  <c r="G311" i="1"/>
  <c r="F311" i="1"/>
  <c r="I311" i="1" s="1"/>
  <c r="AM310" i="1"/>
  <c r="Z310" i="1"/>
  <c r="X310" i="1"/>
  <c r="W310" i="1"/>
  <c r="L310" i="1"/>
  <c r="K310" i="1"/>
  <c r="J310" i="1"/>
  <c r="I310" i="1"/>
  <c r="M310" i="1" s="1"/>
  <c r="H310" i="1"/>
  <c r="G310" i="1"/>
  <c r="F310" i="1"/>
  <c r="AM309" i="1"/>
  <c r="Z309" i="1"/>
  <c r="X309" i="1"/>
  <c r="W309" i="1"/>
  <c r="H309" i="1"/>
  <c r="G309" i="1"/>
  <c r="F309" i="1"/>
  <c r="AM308" i="1"/>
  <c r="Z308" i="1"/>
  <c r="X308" i="1"/>
  <c r="W308" i="1"/>
  <c r="J308" i="1"/>
  <c r="L308" i="1" s="1"/>
  <c r="I308" i="1"/>
  <c r="H308" i="1"/>
  <c r="G308" i="1"/>
  <c r="F308" i="1"/>
  <c r="AM307" i="1"/>
  <c r="Z307" i="1"/>
  <c r="X307" i="1"/>
  <c r="W307" i="1"/>
  <c r="H307" i="1"/>
  <c r="G307" i="1"/>
  <c r="F307" i="1"/>
  <c r="AM306" i="1"/>
  <c r="Z306" i="1"/>
  <c r="X306" i="1"/>
  <c r="W306" i="1"/>
  <c r="L306" i="1"/>
  <c r="K306" i="1"/>
  <c r="J306" i="1"/>
  <c r="I306" i="1"/>
  <c r="M306" i="1" s="1"/>
  <c r="H306" i="1"/>
  <c r="G306" i="1"/>
  <c r="F306" i="1"/>
  <c r="AM305" i="1"/>
  <c r="Z305" i="1"/>
  <c r="X305" i="1"/>
  <c r="W305" i="1"/>
  <c r="H305" i="1"/>
  <c r="G305" i="1"/>
  <c r="F305" i="1"/>
  <c r="AM304" i="1"/>
  <c r="Z304" i="1"/>
  <c r="X304" i="1"/>
  <c r="W304" i="1"/>
  <c r="J304" i="1"/>
  <c r="L304" i="1" s="1"/>
  <c r="I304" i="1"/>
  <c r="H304" i="1"/>
  <c r="G304" i="1"/>
  <c r="F304" i="1"/>
  <c r="AM303" i="1"/>
  <c r="Z303" i="1"/>
  <c r="X303" i="1"/>
  <c r="W303" i="1"/>
  <c r="H303" i="1"/>
  <c r="G303" i="1"/>
  <c r="F303" i="1"/>
  <c r="AM302" i="1"/>
  <c r="Z302" i="1"/>
  <c r="X302" i="1"/>
  <c r="W302" i="1"/>
  <c r="L302" i="1"/>
  <c r="K302" i="1"/>
  <c r="J302" i="1"/>
  <c r="I302" i="1"/>
  <c r="M302" i="1" s="1"/>
  <c r="H302" i="1"/>
  <c r="G302" i="1"/>
  <c r="AM301" i="1"/>
  <c r="Z301" i="1"/>
  <c r="X301" i="1"/>
  <c r="W301" i="1"/>
  <c r="I301" i="1" s="1"/>
  <c r="H301" i="1"/>
  <c r="G301" i="1"/>
  <c r="AM300" i="1"/>
  <c r="Z300" i="1"/>
  <c r="X300" i="1"/>
  <c r="W300" i="1"/>
  <c r="I300" i="1"/>
  <c r="H300" i="1"/>
  <c r="G300" i="1"/>
  <c r="AM299" i="1"/>
  <c r="Z299" i="1"/>
  <c r="X299" i="1"/>
  <c r="W299" i="1"/>
  <c r="I299" i="1"/>
  <c r="H299" i="1"/>
  <c r="G299" i="1"/>
  <c r="AM298" i="1"/>
  <c r="Z298" i="1"/>
  <c r="X298" i="1"/>
  <c r="W298" i="1"/>
  <c r="I298" i="1" s="1"/>
  <c r="J298" i="1" s="1"/>
  <c r="K298" i="1"/>
  <c r="H298" i="1"/>
  <c r="G298" i="1"/>
  <c r="AM297" i="1"/>
  <c r="Z297" i="1"/>
  <c r="X297" i="1"/>
  <c r="W297" i="1"/>
  <c r="J297" i="1"/>
  <c r="K297" i="1" s="1"/>
  <c r="I297" i="1"/>
  <c r="H297" i="1"/>
  <c r="G297" i="1"/>
  <c r="AM296" i="1"/>
  <c r="Z296" i="1"/>
  <c r="X296" i="1"/>
  <c r="W296" i="1"/>
  <c r="M296" i="1"/>
  <c r="I296" i="1"/>
  <c r="J296" i="1" s="1"/>
  <c r="K296" i="1" s="1"/>
  <c r="H296" i="1"/>
  <c r="G296" i="1"/>
  <c r="AM295" i="1"/>
  <c r="Z295" i="1"/>
  <c r="X295" i="1"/>
  <c r="W295" i="1"/>
  <c r="I295" i="1" s="1"/>
  <c r="H295" i="1"/>
  <c r="G295" i="1"/>
  <c r="AM294" i="1"/>
  <c r="Z294" i="1"/>
  <c r="X294" i="1"/>
  <c r="W294" i="1"/>
  <c r="J294" i="1"/>
  <c r="I294" i="1"/>
  <c r="H294" i="1"/>
  <c r="G294" i="1"/>
  <c r="AM293" i="1"/>
  <c r="Z293" i="1"/>
  <c r="X293" i="1"/>
  <c r="W293" i="1"/>
  <c r="I293" i="1" s="1"/>
  <c r="J293" i="1" s="1"/>
  <c r="K293" i="1" s="1"/>
  <c r="M293" i="1"/>
  <c r="H293" i="1"/>
  <c r="G293" i="1"/>
  <c r="AM292" i="1"/>
  <c r="Z292" i="1"/>
  <c r="X292" i="1"/>
  <c r="W292" i="1"/>
  <c r="I292" i="1"/>
  <c r="H292" i="1"/>
  <c r="G292" i="1"/>
  <c r="AM291" i="1"/>
  <c r="Z291" i="1"/>
  <c r="X291" i="1"/>
  <c r="W291" i="1"/>
  <c r="I291" i="1"/>
  <c r="H291" i="1"/>
  <c r="G291" i="1"/>
  <c r="AM290" i="1"/>
  <c r="Z290" i="1"/>
  <c r="X290" i="1"/>
  <c r="W290" i="1"/>
  <c r="H290" i="1"/>
  <c r="G290" i="1"/>
  <c r="F290" i="1"/>
  <c r="I290" i="1" s="1"/>
  <c r="AM289" i="1"/>
  <c r="Z289" i="1"/>
  <c r="X289" i="1"/>
  <c r="W289" i="1"/>
  <c r="J289" i="1"/>
  <c r="M289" i="1" s="1"/>
  <c r="I289" i="1"/>
  <c r="H289" i="1"/>
  <c r="G289" i="1"/>
  <c r="F289" i="1"/>
  <c r="AM288" i="1"/>
  <c r="Z288" i="1"/>
  <c r="X288" i="1"/>
  <c r="W288" i="1"/>
  <c r="H288" i="1"/>
  <c r="G288" i="1"/>
  <c r="F288" i="1"/>
  <c r="I288" i="1" s="1"/>
  <c r="AM287" i="1"/>
  <c r="Z287" i="1"/>
  <c r="X287" i="1"/>
  <c r="W287" i="1"/>
  <c r="I287" i="1"/>
  <c r="H287" i="1"/>
  <c r="G287" i="1"/>
  <c r="F287" i="1"/>
  <c r="AM286" i="1"/>
  <c r="Z286" i="1"/>
  <c r="X286" i="1"/>
  <c r="W286" i="1"/>
  <c r="I286" i="1"/>
  <c r="H286" i="1"/>
  <c r="G286" i="1"/>
  <c r="F286" i="1"/>
  <c r="AM285" i="1"/>
  <c r="Z285" i="1"/>
  <c r="X285" i="1"/>
  <c r="W285" i="1"/>
  <c r="M285" i="1"/>
  <c r="I285" i="1"/>
  <c r="J285" i="1" s="1"/>
  <c r="K285" i="1" s="1"/>
  <c r="H285" i="1"/>
  <c r="G285" i="1"/>
  <c r="F285" i="1"/>
  <c r="AM284" i="1"/>
  <c r="Z284" i="1"/>
  <c r="X284" i="1"/>
  <c r="W284" i="1"/>
  <c r="H284" i="1"/>
  <c r="G284" i="1"/>
  <c r="F284" i="1"/>
  <c r="I284" i="1" s="1"/>
  <c r="AM283" i="1"/>
  <c r="Z283" i="1"/>
  <c r="X283" i="1"/>
  <c r="W283" i="1"/>
  <c r="L283" i="1"/>
  <c r="J283" i="1"/>
  <c r="M283" i="1" s="1"/>
  <c r="I283" i="1"/>
  <c r="H283" i="1"/>
  <c r="G283" i="1"/>
  <c r="F283" i="1"/>
  <c r="AM282" i="1"/>
  <c r="Z282" i="1"/>
  <c r="X282" i="1"/>
  <c r="W282" i="1"/>
  <c r="H282" i="1"/>
  <c r="G282" i="1"/>
  <c r="F282" i="1"/>
  <c r="I282" i="1" s="1"/>
  <c r="AM281" i="1"/>
  <c r="Z281" i="1"/>
  <c r="X281" i="1"/>
  <c r="W281" i="1"/>
  <c r="I281" i="1"/>
  <c r="H281" i="1"/>
  <c r="G281" i="1"/>
  <c r="F281" i="1"/>
  <c r="AM280" i="1"/>
  <c r="Z280" i="1"/>
  <c r="X280" i="1"/>
  <c r="W280" i="1"/>
  <c r="H280" i="1"/>
  <c r="G280" i="1"/>
  <c r="F280" i="1"/>
  <c r="I280" i="1" s="1"/>
  <c r="AM279" i="1"/>
  <c r="Z279" i="1"/>
  <c r="X279" i="1"/>
  <c r="W279" i="1"/>
  <c r="J279" i="1"/>
  <c r="I279" i="1"/>
  <c r="L279" i="1" s="1"/>
  <c r="H279" i="1"/>
  <c r="G279" i="1"/>
  <c r="F279" i="1"/>
  <c r="AM278" i="1"/>
  <c r="Z278" i="1"/>
  <c r="X278" i="1"/>
  <c r="W278" i="1"/>
  <c r="I278" i="1" s="1"/>
  <c r="H278" i="1"/>
  <c r="G278" i="1"/>
  <c r="AM277" i="1"/>
  <c r="Z277" i="1"/>
  <c r="X277" i="1"/>
  <c r="W277" i="1"/>
  <c r="I277" i="1" s="1"/>
  <c r="H277" i="1"/>
  <c r="G277" i="1"/>
  <c r="AM276" i="1"/>
  <c r="Z276" i="1"/>
  <c r="X276" i="1"/>
  <c r="W276" i="1"/>
  <c r="I276" i="1" s="1"/>
  <c r="J276" i="1"/>
  <c r="K276" i="1" s="1"/>
  <c r="H276" i="1"/>
  <c r="G276" i="1"/>
  <c r="AM275" i="1"/>
  <c r="Z275" i="1"/>
  <c r="X275" i="1"/>
  <c r="W275" i="1"/>
  <c r="I275" i="1" s="1"/>
  <c r="H275" i="1"/>
  <c r="G275" i="1"/>
  <c r="AM274" i="1"/>
  <c r="Z274" i="1"/>
  <c r="X274" i="1"/>
  <c r="W274" i="1"/>
  <c r="J274" i="1"/>
  <c r="M274" i="1" s="1"/>
  <c r="I274" i="1"/>
  <c r="H274" i="1"/>
  <c r="G274" i="1"/>
  <c r="AM273" i="1"/>
  <c r="Z273" i="1"/>
  <c r="X273" i="1"/>
  <c r="W273" i="1"/>
  <c r="I273" i="1" s="1"/>
  <c r="J273" i="1"/>
  <c r="H273" i="1"/>
  <c r="G273" i="1"/>
  <c r="AM272" i="1"/>
  <c r="Z272" i="1"/>
  <c r="X272" i="1"/>
  <c r="W272" i="1"/>
  <c r="I272" i="1"/>
  <c r="H272" i="1"/>
  <c r="G272" i="1"/>
  <c r="AM271" i="1"/>
  <c r="Z271" i="1"/>
  <c r="X271" i="1"/>
  <c r="W271" i="1"/>
  <c r="I271" i="1" s="1"/>
  <c r="H271" i="1"/>
  <c r="G271" i="1"/>
  <c r="AM270" i="1"/>
  <c r="Z270" i="1"/>
  <c r="X270" i="1"/>
  <c r="W270" i="1"/>
  <c r="M270" i="1"/>
  <c r="L270" i="1"/>
  <c r="I270" i="1"/>
  <c r="J270" i="1" s="1"/>
  <c r="K270" i="1" s="1"/>
  <c r="H270" i="1"/>
  <c r="G270" i="1"/>
  <c r="AM269" i="1"/>
  <c r="Z269" i="1"/>
  <c r="X269" i="1"/>
  <c r="W269" i="1"/>
  <c r="I269" i="1" s="1"/>
  <c r="J269" i="1"/>
  <c r="K269" i="1" s="1"/>
  <c r="H269" i="1"/>
  <c r="G269" i="1"/>
  <c r="AM268" i="1"/>
  <c r="Z268" i="1"/>
  <c r="X268" i="1"/>
  <c r="W268" i="1"/>
  <c r="I268" i="1"/>
  <c r="J268" i="1" s="1"/>
  <c r="K268" i="1" s="1"/>
  <c r="H268" i="1"/>
  <c r="G268" i="1"/>
  <c r="AM267" i="1"/>
  <c r="Z267" i="1"/>
  <c r="X267" i="1"/>
  <c r="W267" i="1"/>
  <c r="I267" i="1" s="1"/>
  <c r="H267" i="1"/>
  <c r="G267" i="1"/>
  <c r="AM266" i="1"/>
  <c r="X266" i="1"/>
  <c r="W266" i="1"/>
  <c r="I266" i="1" s="1"/>
  <c r="J266" i="1"/>
  <c r="K266" i="1" s="1"/>
  <c r="H266" i="1"/>
  <c r="E266" i="1"/>
  <c r="G266" i="1" s="1"/>
  <c r="AM265" i="1"/>
  <c r="X265" i="1"/>
  <c r="W265" i="1"/>
  <c r="I265" i="1"/>
  <c r="J265" i="1" s="1"/>
  <c r="K265" i="1" s="1"/>
  <c r="H265" i="1"/>
  <c r="E265" i="1"/>
  <c r="G265" i="1" s="1"/>
  <c r="AW264" i="1"/>
  <c r="AM264" i="1"/>
  <c r="X264" i="1"/>
  <c r="W264" i="1"/>
  <c r="I264" i="1"/>
  <c r="H264" i="1"/>
  <c r="G264" i="1"/>
  <c r="E264" i="1"/>
  <c r="AW263" i="1"/>
  <c r="AM263" i="1"/>
  <c r="X263" i="1"/>
  <c r="W263" i="1"/>
  <c r="I263" i="1"/>
  <c r="J263" i="1" s="1"/>
  <c r="K263" i="1" s="1"/>
  <c r="H263" i="1"/>
  <c r="E263" i="1"/>
  <c r="G263" i="1" s="1"/>
  <c r="AM262" i="1"/>
  <c r="X262" i="1"/>
  <c r="W262" i="1"/>
  <c r="I262" i="1" s="1"/>
  <c r="H262" i="1"/>
  <c r="E262" i="1"/>
  <c r="G262" i="1" s="1"/>
  <c r="AM261" i="1"/>
  <c r="X261" i="1"/>
  <c r="W261" i="1"/>
  <c r="I261" i="1" s="1"/>
  <c r="E261" i="1"/>
  <c r="H261" i="1" s="1"/>
  <c r="AM260" i="1"/>
  <c r="X260" i="1"/>
  <c r="W260" i="1"/>
  <c r="I260" i="1" s="1"/>
  <c r="E260" i="1"/>
  <c r="AW259" i="1"/>
  <c r="AM259" i="1"/>
  <c r="X259" i="1"/>
  <c r="W259" i="1"/>
  <c r="I259" i="1" s="1"/>
  <c r="J259" i="1"/>
  <c r="K259" i="1" s="1"/>
  <c r="H259" i="1"/>
  <c r="E259" i="1"/>
  <c r="G259" i="1" s="1"/>
  <c r="BB258" i="1"/>
  <c r="AW258" i="1"/>
  <c r="AM258" i="1"/>
  <c r="Z258" i="1"/>
  <c r="X258" i="1"/>
  <c r="W258" i="1"/>
  <c r="I258" i="1" s="1"/>
  <c r="H258" i="1"/>
  <c r="G258" i="1"/>
  <c r="BB257" i="1"/>
  <c r="AW257" i="1"/>
  <c r="AM257" i="1"/>
  <c r="Z257" i="1"/>
  <c r="X257" i="1"/>
  <c r="W257" i="1"/>
  <c r="I257" i="1"/>
  <c r="J257" i="1" s="1"/>
  <c r="K257" i="1" s="1"/>
  <c r="H257" i="1"/>
  <c r="G257" i="1"/>
  <c r="BB256" i="1"/>
  <c r="AW256" i="1"/>
  <c r="AM256" i="1"/>
  <c r="Z256" i="1"/>
  <c r="X256" i="1"/>
  <c r="W256" i="1"/>
  <c r="I256" i="1" s="1"/>
  <c r="J256" i="1"/>
  <c r="K256" i="1" s="1"/>
  <c r="H256" i="1"/>
  <c r="G256" i="1"/>
  <c r="BB255" i="1"/>
  <c r="AW255" i="1"/>
  <c r="AM255" i="1"/>
  <c r="Z255" i="1"/>
  <c r="X255" i="1"/>
  <c r="W255" i="1"/>
  <c r="I255" i="1" s="1"/>
  <c r="H255" i="1"/>
  <c r="G255" i="1"/>
  <c r="BB254" i="1"/>
  <c r="AW254" i="1"/>
  <c r="AM254" i="1"/>
  <c r="Z254" i="1"/>
  <c r="X254" i="1"/>
  <c r="W254" i="1"/>
  <c r="L254" i="1"/>
  <c r="J254" i="1"/>
  <c r="M254" i="1" s="1"/>
  <c r="I254" i="1"/>
  <c r="H254" i="1"/>
  <c r="G254" i="1"/>
  <c r="BB253" i="1"/>
  <c r="AW253" i="1"/>
  <c r="AM253" i="1"/>
  <c r="Z253" i="1"/>
  <c r="X253" i="1"/>
  <c r="W253" i="1"/>
  <c r="I253" i="1"/>
  <c r="H253" i="1"/>
  <c r="G253" i="1"/>
  <c r="BB252" i="1"/>
  <c r="AW252" i="1"/>
  <c r="AM252" i="1"/>
  <c r="Z252" i="1"/>
  <c r="X252" i="1"/>
  <c r="W252" i="1"/>
  <c r="I252" i="1" s="1"/>
  <c r="H252" i="1"/>
  <c r="G252" i="1"/>
  <c r="BB251" i="1"/>
  <c r="AW251" i="1"/>
  <c r="AM251" i="1"/>
  <c r="Z251" i="1"/>
  <c r="X251" i="1"/>
  <c r="W251" i="1"/>
  <c r="I251" i="1" s="1"/>
  <c r="H251" i="1"/>
  <c r="G251" i="1"/>
  <c r="BB250" i="1"/>
  <c r="AW250" i="1"/>
  <c r="AQ250" i="1"/>
  <c r="AN250" i="1"/>
  <c r="AM250" i="1"/>
  <c r="Z250" i="1"/>
  <c r="X250" i="1"/>
  <c r="W250" i="1"/>
  <c r="I250" i="1" s="1"/>
  <c r="J250" i="1" s="1"/>
  <c r="K250" i="1" s="1"/>
  <c r="H250" i="1"/>
  <c r="G250" i="1"/>
  <c r="BB249" i="1"/>
  <c r="AW249" i="1"/>
  <c r="AQ249" i="1"/>
  <c r="AN249" i="1"/>
  <c r="AM249" i="1"/>
  <c r="Z249" i="1"/>
  <c r="X249" i="1"/>
  <c r="W249" i="1"/>
  <c r="I249" i="1"/>
  <c r="H249" i="1"/>
  <c r="G249" i="1"/>
  <c r="BB248" i="1"/>
  <c r="AW248" i="1"/>
  <c r="AQ248" i="1"/>
  <c r="AN248" i="1"/>
  <c r="AM248" i="1"/>
  <c r="Z248" i="1"/>
  <c r="X248" i="1"/>
  <c r="W248" i="1"/>
  <c r="I248" i="1" s="1"/>
  <c r="H248" i="1"/>
  <c r="G248" i="1"/>
  <c r="BB247" i="1"/>
  <c r="AW247" i="1"/>
  <c r="AQ247" i="1"/>
  <c r="AN247" i="1"/>
  <c r="AM247" i="1"/>
  <c r="Z247" i="1"/>
  <c r="X247" i="1"/>
  <c r="W247" i="1"/>
  <c r="I247" i="1" s="1"/>
  <c r="H247" i="1"/>
  <c r="G247" i="1"/>
  <c r="BB246" i="1"/>
  <c r="AW246" i="1"/>
  <c r="AQ246" i="1"/>
  <c r="AN246" i="1"/>
  <c r="AM246" i="1"/>
  <c r="Z246" i="1"/>
  <c r="X246" i="1"/>
  <c r="W246" i="1"/>
  <c r="I246" i="1" s="1"/>
  <c r="H246" i="1"/>
  <c r="G246" i="1"/>
  <c r="BB245" i="1"/>
  <c r="AW245" i="1"/>
  <c r="AQ245" i="1"/>
  <c r="AN245" i="1"/>
  <c r="AM245" i="1"/>
  <c r="Z245" i="1"/>
  <c r="X245" i="1"/>
  <c r="W245" i="1"/>
  <c r="I245" i="1"/>
  <c r="J245" i="1" s="1"/>
  <c r="K245" i="1" s="1"/>
  <c r="H245" i="1"/>
  <c r="G245" i="1"/>
  <c r="BB244" i="1"/>
  <c r="AW244" i="1"/>
  <c r="AQ244" i="1"/>
  <c r="AN244" i="1"/>
  <c r="AM244" i="1"/>
  <c r="Z244" i="1"/>
  <c r="X244" i="1"/>
  <c r="W244" i="1"/>
  <c r="L244" i="1"/>
  <c r="J244" i="1"/>
  <c r="M244" i="1" s="1"/>
  <c r="I244" i="1"/>
  <c r="H244" i="1"/>
  <c r="G244" i="1"/>
  <c r="BB243" i="1"/>
  <c r="AW243" i="1"/>
  <c r="AQ243" i="1"/>
  <c r="AN243" i="1"/>
  <c r="AM243" i="1"/>
  <c r="Z243" i="1"/>
  <c r="X243" i="1"/>
  <c r="W243" i="1"/>
  <c r="I243" i="1" s="1"/>
  <c r="H243" i="1"/>
  <c r="G243" i="1"/>
  <c r="BB242" i="1"/>
  <c r="AW242" i="1"/>
  <c r="AQ242" i="1"/>
  <c r="AN242" i="1"/>
  <c r="AM242" i="1"/>
  <c r="Z242" i="1"/>
  <c r="X242" i="1"/>
  <c r="W242" i="1"/>
  <c r="I242" i="1" s="1"/>
  <c r="M242" i="1" s="1"/>
  <c r="J242" i="1"/>
  <c r="K242" i="1" s="1"/>
  <c r="H242" i="1"/>
  <c r="G242" i="1"/>
  <c r="BB241" i="1"/>
  <c r="AW241" i="1"/>
  <c r="AQ241" i="1"/>
  <c r="AN241" i="1"/>
  <c r="AM241" i="1"/>
  <c r="Z241" i="1"/>
  <c r="X241" i="1"/>
  <c r="W241" i="1"/>
  <c r="I241" i="1"/>
  <c r="H241" i="1"/>
  <c r="G241" i="1"/>
  <c r="BB240" i="1"/>
  <c r="AW240" i="1"/>
  <c r="AQ240" i="1"/>
  <c r="AN240" i="1"/>
  <c r="AM240" i="1"/>
  <c r="Z240" i="1"/>
  <c r="X240" i="1"/>
  <c r="W240" i="1"/>
  <c r="I240" i="1" s="1"/>
  <c r="H240" i="1"/>
  <c r="G240" i="1"/>
  <c r="BB239" i="1"/>
  <c r="AW239" i="1"/>
  <c r="AQ239" i="1"/>
  <c r="AN239" i="1"/>
  <c r="AM239" i="1"/>
  <c r="Z239" i="1"/>
  <c r="X239" i="1"/>
  <c r="W239" i="1"/>
  <c r="I239" i="1" s="1"/>
  <c r="J239" i="1" s="1"/>
  <c r="K239" i="1" s="1"/>
  <c r="H239" i="1"/>
  <c r="G239" i="1"/>
  <c r="BB238" i="1"/>
  <c r="AW238" i="1"/>
  <c r="AQ238" i="1"/>
  <c r="AN238" i="1"/>
  <c r="AM238" i="1"/>
  <c r="Z238" i="1"/>
  <c r="X238" i="1"/>
  <c r="W238" i="1"/>
  <c r="I238" i="1" s="1"/>
  <c r="H238" i="1"/>
  <c r="G238" i="1"/>
  <c r="BB237" i="1"/>
  <c r="AW237" i="1"/>
  <c r="AQ237" i="1"/>
  <c r="AN237" i="1"/>
  <c r="AM237" i="1"/>
  <c r="Z237" i="1"/>
  <c r="X237" i="1"/>
  <c r="W237" i="1"/>
  <c r="I237" i="1"/>
  <c r="J237" i="1" s="1"/>
  <c r="K237" i="1" s="1"/>
  <c r="H237" i="1"/>
  <c r="G237" i="1"/>
  <c r="BB236" i="1"/>
  <c r="AW236" i="1"/>
  <c r="AQ236" i="1"/>
  <c r="AN236" i="1"/>
  <c r="AM236" i="1"/>
  <c r="Z236" i="1"/>
  <c r="X236" i="1"/>
  <c r="W236" i="1"/>
  <c r="L236" i="1"/>
  <c r="J236" i="1"/>
  <c r="M236" i="1" s="1"/>
  <c r="I236" i="1"/>
  <c r="H236" i="1"/>
  <c r="G236" i="1"/>
  <c r="BB235" i="1"/>
  <c r="AW235" i="1"/>
  <c r="AQ235" i="1"/>
  <c r="AN235" i="1"/>
  <c r="AM235" i="1"/>
  <c r="Z235" i="1"/>
  <c r="X235" i="1"/>
  <c r="W235" i="1"/>
  <c r="I235" i="1" s="1"/>
  <c r="H235" i="1"/>
  <c r="G235" i="1"/>
  <c r="BB234" i="1"/>
  <c r="AW234" i="1"/>
  <c r="AQ234" i="1"/>
  <c r="AN234" i="1"/>
  <c r="AM234" i="1"/>
  <c r="Z234" i="1"/>
  <c r="X234" i="1"/>
  <c r="W234" i="1"/>
  <c r="I234" i="1" s="1"/>
  <c r="M234" i="1"/>
  <c r="J234" i="1"/>
  <c r="K234" i="1" s="1"/>
  <c r="H234" i="1"/>
  <c r="G234" i="1"/>
  <c r="BB233" i="1"/>
  <c r="AW233" i="1"/>
  <c r="AQ233" i="1"/>
  <c r="AN233" i="1"/>
  <c r="AM233" i="1"/>
  <c r="Z233" i="1"/>
  <c r="X233" i="1"/>
  <c r="W233" i="1"/>
  <c r="I233" i="1"/>
  <c r="H233" i="1"/>
  <c r="G233" i="1"/>
  <c r="BB232" i="1"/>
  <c r="AW232" i="1"/>
  <c r="AQ232" i="1"/>
  <c r="AN232" i="1"/>
  <c r="AM232" i="1"/>
  <c r="Z232" i="1"/>
  <c r="X232" i="1"/>
  <c r="W232" i="1"/>
  <c r="I232" i="1" s="1"/>
  <c r="H232" i="1"/>
  <c r="G232" i="1"/>
  <c r="BB231" i="1"/>
  <c r="AW231" i="1"/>
  <c r="AQ231" i="1"/>
  <c r="AN231" i="1"/>
  <c r="AM231" i="1"/>
  <c r="Z231" i="1"/>
  <c r="X231" i="1"/>
  <c r="W231" i="1"/>
  <c r="I231" i="1" s="1"/>
  <c r="J231" i="1" s="1"/>
  <c r="K231" i="1" s="1"/>
  <c r="H231" i="1"/>
  <c r="G231" i="1"/>
  <c r="BB230" i="1"/>
  <c r="AW230" i="1"/>
  <c r="AQ230" i="1"/>
  <c r="AN230" i="1"/>
  <c r="AM230" i="1"/>
  <c r="Z230" i="1"/>
  <c r="X230" i="1"/>
  <c r="W230" i="1"/>
  <c r="I230" i="1" s="1"/>
  <c r="H230" i="1"/>
  <c r="G230" i="1"/>
  <c r="BB229" i="1"/>
  <c r="AW229" i="1"/>
  <c r="AQ229" i="1"/>
  <c r="AN229" i="1"/>
  <c r="AM229" i="1"/>
  <c r="Z229" i="1"/>
  <c r="X229" i="1"/>
  <c r="W229" i="1"/>
  <c r="I229" i="1"/>
  <c r="J229" i="1" s="1"/>
  <c r="K229" i="1" s="1"/>
  <c r="H229" i="1"/>
  <c r="G229" i="1"/>
  <c r="BB228" i="1"/>
  <c r="AW228" i="1"/>
  <c r="AQ228" i="1"/>
  <c r="AN228" i="1"/>
  <c r="AM228" i="1"/>
  <c r="Z228" i="1"/>
  <c r="X228" i="1"/>
  <c r="W228" i="1"/>
  <c r="I228" i="1" s="1"/>
  <c r="H228" i="1"/>
  <c r="G228" i="1"/>
  <c r="BB227" i="1"/>
  <c r="AW227" i="1"/>
  <c r="AQ227" i="1"/>
  <c r="AN227" i="1"/>
  <c r="AM227" i="1"/>
  <c r="Z227" i="1"/>
  <c r="X227" i="1"/>
  <c r="W227" i="1"/>
  <c r="I227" i="1"/>
  <c r="H227" i="1"/>
  <c r="G227" i="1"/>
  <c r="BB226" i="1"/>
  <c r="AW226" i="1"/>
  <c r="AQ226" i="1"/>
  <c r="AN226" i="1"/>
  <c r="AM226" i="1"/>
  <c r="Z226" i="1"/>
  <c r="X226" i="1"/>
  <c r="W226" i="1"/>
  <c r="I226" i="1" s="1"/>
  <c r="J226" i="1"/>
  <c r="K226" i="1" s="1"/>
  <c r="H226" i="1"/>
  <c r="G226" i="1"/>
  <c r="BB225" i="1"/>
  <c r="AW225" i="1"/>
  <c r="AQ225" i="1"/>
  <c r="AN225" i="1"/>
  <c r="AM225" i="1"/>
  <c r="Z225" i="1"/>
  <c r="X225" i="1"/>
  <c r="W225" i="1"/>
  <c r="I225" i="1"/>
  <c r="H225" i="1"/>
  <c r="G225" i="1"/>
  <c r="BB224" i="1"/>
  <c r="AW224" i="1"/>
  <c r="AQ224" i="1"/>
  <c r="AN224" i="1"/>
  <c r="AM224" i="1"/>
  <c r="Z224" i="1"/>
  <c r="X224" i="1"/>
  <c r="W224" i="1"/>
  <c r="I224" i="1" s="1"/>
  <c r="H224" i="1"/>
  <c r="G224" i="1"/>
  <c r="BB223" i="1"/>
  <c r="AW223" i="1"/>
  <c r="AQ223" i="1"/>
  <c r="AN223" i="1"/>
  <c r="AM223" i="1"/>
  <c r="Z223" i="1"/>
  <c r="X223" i="1"/>
  <c r="W223" i="1"/>
  <c r="I223" i="1" s="1"/>
  <c r="H223" i="1"/>
  <c r="G223" i="1"/>
  <c r="BB222" i="1"/>
  <c r="AW222" i="1"/>
  <c r="AQ222" i="1"/>
  <c r="AN222" i="1"/>
  <c r="AM222" i="1"/>
  <c r="Z222" i="1"/>
  <c r="X222" i="1"/>
  <c r="W222" i="1"/>
  <c r="I222" i="1"/>
  <c r="H222" i="1"/>
  <c r="G222" i="1"/>
  <c r="BB221" i="1"/>
  <c r="AW221" i="1"/>
  <c r="AQ221" i="1"/>
  <c r="AN221" i="1"/>
  <c r="AM221" i="1"/>
  <c r="Z221" i="1"/>
  <c r="X221" i="1"/>
  <c r="W221" i="1"/>
  <c r="K221" i="1"/>
  <c r="I221" i="1"/>
  <c r="J221" i="1" s="1"/>
  <c r="M221" i="1" s="1"/>
  <c r="H221" i="1"/>
  <c r="G221" i="1"/>
  <c r="BB220" i="1"/>
  <c r="AW220" i="1"/>
  <c r="AQ220" i="1"/>
  <c r="AN220" i="1"/>
  <c r="AM220" i="1"/>
  <c r="Z220" i="1"/>
  <c r="X220" i="1"/>
  <c r="W220" i="1"/>
  <c r="I220" i="1" s="1"/>
  <c r="J220" i="1"/>
  <c r="K220" i="1" s="1"/>
  <c r="H220" i="1"/>
  <c r="G220" i="1"/>
  <c r="BB219" i="1"/>
  <c r="AW219" i="1"/>
  <c r="AQ219" i="1"/>
  <c r="AN219" i="1"/>
  <c r="AM219" i="1"/>
  <c r="Z219" i="1"/>
  <c r="X219" i="1"/>
  <c r="W219" i="1"/>
  <c r="I219" i="1"/>
  <c r="H219" i="1"/>
  <c r="G219" i="1"/>
  <c r="BB218" i="1"/>
  <c r="AW218" i="1"/>
  <c r="AQ218" i="1"/>
  <c r="AN218" i="1"/>
  <c r="AM218" i="1"/>
  <c r="Z218" i="1"/>
  <c r="X218" i="1"/>
  <c r="W218" i="1"/>
  <c r="I218" i="1" s="1"/>
  <c r="J218" i="1"/>
  <c r="K218" i="1" s="1"/>
  <c r="H218" i="1"/>
  <c r="G218" i="1"/>
  <c r="BB217" i="1"/>
  <c r="AW217" i="1"/>
  <c r="AQ217" i="1"/>
  <c r="AN217" i="1"/>
  <c r="AM217" i="1"/>
  <c r="Z217" i="1"/>
  <c r="X217" i="1"/>
  <c r="W217" i="1"/>
  <c r="I217" i="1"/>
  <c r="H217" i="1"/>
  <c r="G217" i="1"/>
  <c r="BB216" i="1"/>
  <c r="AW216" i="1"/>
  <c r="AQ216" i="1"/>
  <c r="AN216" i="1"/>
  <c r="AM216" i="1"/>
  <c r="Z216" i="1"/>
  <c r="X216" i="1"/>
  <c r="W216" i="1"/>
  <c r="I216" i="1" s="1"/>
  <c r="H216" i="1"/>
  <c r="G216" i="1"/>
  <c r="BB215" i="1"/>
  <c r="AW215" i="1"/>
  <c r="AQ215" i="1"/>
  <c r="AN215" i="1"/>
  <c r="AM215" i="1"/>
  <c r="Z215" i="1"/>
  <c r="X215" i="1"/>
  <c r="W215" i="1"/>
  <c r="I215" i="1" s="1"/>
  <c r="H215" i="1"/>
  <c r="G215" i="1"/>
  <c r="BB214" i="1"/>
  <c r="AW214" i="1"/>
  <c r="AQ214" i="1"/>
  <c r="AN214" i="1"/>
  <c r="AM214" i="1"/>
  <c r="Z214" i="1"/>
  <c r="X214" i="1"/>
  <c r="W214" i="1"/>
  <c r="I214" i="1"/>
  <c r="H214" i="1"/>
  <c r="G214" i="1"/>
  <c r="BB213" i="1"/>
  <c r="AW213" i="1"/>
  <c r="AQ213" i="1"/>
  <c r="AN213" i="1"/>
  <c r="AM213" i="1"/>
  <c r="Z213" i="1"/>
  <c r="X213" i="1"/>
  <c r="W213" i="1"/>
  <c r="K213" i="1"/>
  <c r="I213" i="1"/>
  <c r="J213" i="1" s="1"/>
  <c r="M213" i="1" s="1"/>
  <c r="H213" i="1"/>
  <c r="G213" i="1"/>
  <c r="BB212" i="1"/>
  <c r="AW212" i="1"/>
  <c r="AQ212" i="1"/>
  <c r="AN212" i="1"/>
  <c r="AM212" i="1"/>
  <c r="Z212" i="1"/>
  <c r="X212" i="1"/>
  <c r="W212" i="1"/>
  <c r="I212" i="1" s="1"/>
  <c r="J212" i="1"/>
  <c r="K212" i="1" s="1"/>
  <c r="H212" i="1"/>
  <c r="G212" i="1"/>
  <c r="BB211" i="1"/>
  <c r="AW211" i="1"/>
  <c r="AQ211" i="1"/>
  <c r="AN211" i="1"/>
  <c r="AM211" i="1"/>
  <c r="Z211" i="1"/>
  <c r="X211" i="1"/>
  <c r="W211" i="1"/>
  <c r="I211" i="1"/>
  <c r="H211" i="1"/>
  <c r="G211" i="1"/>
  <c r="BC210" i="1"/>
  <c r="AW210" i="1"/>
  <c r="AQ210" i="1"/>
  <c r="AM210" i="1"/>
  <c r="X210" i="1"/>
  <c r="W210" i="1"/>
  <c r="I210" i="1" s="1"/>
  <c r="H210" i="1"/>
  <c r="G210" i="1"/>
  <c r="BC209" i="1"/>
  <c r="AW209" i="1"/>
  <c r="AQ209" i="1"/>
  <c r="AM209" i="1"/>
  <c r="X209" i="1"/>
  <c r="W209" i="1"/>
  <c r="I209" i="1"/>
  <c r="J209" i="1" s="1"/>
  <c r="M209" i="1" s="1"/>
  <c r="H209" i="1"/>
  <c r="G209" i="1"/>
  <c r="BC208" i="1"/>
  <c r="AW208" i="1"/>
  <c r="AQ208" i="1"/>
  <c r="AM208" i="1"/>
  <c r="X208" i="1"/>
  <c r="W208" i="1"/>
  <c r="I208" i="1" s="1"/>
  <c r="H208" i="1"/>
  <c r="G208" i="1"/>
  <c r="BC207" i="1"/>
  <c r="AW207" i="1"/>
  <c r="AQ207" i="1"/>
  <c r="AM207" i="1"/>
  <c r="X207" i="1"/>
  <c r="W207" i="1"/>
  <c r="I207" i="1" s="1"/>
  <c r="M207" i="1"/>
  <c r="J207" i="1"/>
  <c r="K207" i="1" s="1"/>
  <c r="H207" i="1"/>
  <c r="G207" i="1"/>
  <c r="BC206" i="1"/>
  <c r="AW206" i="1"/>
  <c r="AQ206" i="1"/>
  <c r="AM206" i="1"/>
  <c r="X206" i="1"/>
  <c r="W206" i="1"/>
  <c r="I206" i="1" s="1"/>
  <c r="L206" i="1"/>
  <c r="J206" i="1"/>
  <c r="K206" i="1" s="1"/>
  <c r="H206" i="1"/>
  <c r="G206" i="1"/>
  <c r="BC205" i="1"/>
  <c r="AW205" i="1"/>
  <c r="AQ205" i="1"/>
  <c r="AM205" i="1"/>
  <c r="X205" i="1"/>
  <c r="W205" i="1"/>
  <c r="I205" i="1"/>
  <c r="H205" i="1"/>
  <c r="G205" i="1"/>
  <c r="BC204" i="1"/>
  <c r="AW204" i="1"/>
  <c r="AQ204" i="1"/>
  <c r="AM204" i="1"/>
  <c r="X204" i="1"/>
  <c r="W204" i="1"/>
  <c r="I204" i="1" s="1"/>
  <c r="H204" i="1"/>
  <c r="G204" i="1"/>
  <c r="BC203" i="1"/>
  <c r="AW203" i="1"/>
  <c r="AQ203" i="1"/>
  <c r="AM203" i="1"/>
  <c r="X203" i="1"/>
  <c r="W203" i="1"/>
  <c r="I203" i="1"/>
  <c r="H203" i="1"/>
  <c r="G203" i="1"/>
  <c r="BC202" i="1"/>
  <c r="AW202" i="1"/>
  <c r="AQ202" i="1"/>
  <c r="AM202" i="1"/>
  <c r="X202" i="1"/>
  <c r="W202" i="1"/>
  <c r="I202" i="1" s="1"/>
  <c r="H202" i="1"/>
  <c r="G202" i="1"/>
  <c r="BC201" i="1"/>
  <c r="AW201" i="1"/>
  <c r="AQ201" i="1"/>
  <c r="AM201" i="1"/>
  <c r="X201" i="1"/>
  <c r="W201" i="1"/>
  <c r="I201" i="1"/>
  <c r="J201" i="1" s="1"/>
  <c r="M201" i="1" s="1"/>
  <c r="H201" i="1"/>
  <c r="G201" i="1"/>
  <c r="BC200" i="1"/>
  <c r="AW200" i="1"/>
  <c r="AQ200" i="1"/>
  <c r="AM200" i="1"/>
  <c r="X200" i="1"/>
  <c r="W200" i="1"/>
  <c r="I200" i="1" s="1"/>
  <c r="H200" i="1"/>
  <c r="G200" i="1"/>
  <c r="BC199" i="1"/>
  <c r="AW199" i="1"/>
  <c r="AQ199" i="1"/>
  <c r="AM199" i="1"/>
  <c r="X199" i="1"/>
  <c r="W199" i="1"/>
  <c r="I199" i="1" s="1"/>
  <c r="M199" i="1"/>
  <c r="J199" i="1"/>
  <c r="K199" i="1" s="1"/>
  <c r="H199" i="1"/>
  <c r="G199" i="1"/>
  <c r="BC198" i="1"/>
  <c r="AW198" i="1"/>
  <c r="AQ198" i="1"/>
  <c r="AM198" i="1"/>
  <c r="X198" i="1"/>
  <c r="W198" i="1"/>
  <c r="I198" i="1" s="1"/>
  <c r="L198" i="1"/>
  <c r="J198" i="1"/>
  <c r="K198" i="1" s="1"/>
  <c r="H198" i="1"/>
  <c r="G198" i="1"/>
  <c r="BC197" i="1"/>
  <c r="AW197" i="1"/>
  <c r="AQ197" i="1"/>
  <c r="AM197" i="1"/>
  <c r="X197" i="1"/>
  <c r="W197" i="1"/>
  <c r="I197" i="1"/>
  <c r="H197" i="1"/>
  <c r="G197" i="1"/>
  <c r="BC196" i="1"/>
  <c r="AW196" i="1"/>
  <c r="AQ196" i="1"/>
  <c r="AM196" i="1"/>
  <c r="X196" i="1"/>
  <c r="W196" i="1"/>
  <c r="I196" i="1" s="1"/>
  <c r="H196" i="1"/>
  <c r="G196" i="1"/>
  <c r="BC195" i="1"/>
  <c r="AW195" i="1"/>
  <c r="AQ195" i="1"/>
  <c r="AM195" i="1"/>
  <c r="X195" i="1"/>
  <c r="W195" i="1"/>
  <c r="H195" i="1"/>
  <c r="G195" i="1"/>
  <c r="F195" i="1"/>
  <c r="I195" i="1" s="1"/>
  <c r="BC194" i="1"/>
  <c r="AW194" i="1"/>
  <c r="AQ194" i="1"/>
  <c r="AM194" i="1"/>
  <c r="X194" i="1"/>
  <c r="W194" i="1"/>
  <c r="I194" i="1"/>
  <c r="H194" i="1"/>
  <c r="G194" i="1"/>
  <c r="F194" i="1"/>
  <c r="BC193" i="1"/>
  <c r="AW193" i="1"/>
  <c r="AQ193" i="1"/>
  <c r="AM193" i="1"/>
  <c r="X193" i="1"/>
  <c r="W193" i="1"/>
  <c r="H193" i="1"/>
  <c r="G193" i="1"/>
  <c r="F193" i="1"/>
  <c r="I193" i="1" s="1"/>
  <c r="BC192" i="1"/>
  <c r="AW192" i="1"/>
  <c r="AQ192" i="1"/>
  <c r="AM192" i="1"/>
  <c r="X192" i="1"/>
  <c r="W192" i="1"/>
  <c r="K192" i="1"/>
  <c r="I192" i="1"/>
  <c r="J192" i="1" s="1"/>
  <c r="M192" i="1" s="1"/>
  <c r="H192" i="1"/>
  <c r="G192" i="1"/>
  <c r="F192" i="1"/>
  <c r="BC191" i="1"/>
  <c r="AW191" i="1"/>
  <c r="AQ191" i="1"/>
  <c r="AM191" i="1"/>
  <c r="X191" i="1"/>
  <c r="W191" i="1"/>
  <c r="I191" i="1" s="1"/>
  <c r="H191" i="1"/>
  <c r="G191" i="1"/>
  <c r="F191" i="1"/>
  <c r="BB190" i="1"/>
  <c r="AT190" i="1"/>
  <c r="AM190" i="1"/>
  <c r="X190" i="1"/>
  <c r="W190" i="1"/>
  <c r="H190" i="1"/>
  <c r="G190" i="1"/>
  <c r="F190" i="1"/>
  <c r="I190" i="1" s="1"/>
  <c r="BB189" i="1"/>
  <c r="AT189" i="1"/>
  <c r="AM189" i="1"/>
  <c r="X189" i="1"/>
  <c r="W189" i="1"/>
  <c r="I189" i="1"/>
  <c r="J189" i="1" s="1"/>
  <c r="M189" i="1" s="1"/>
  <c r="H189" i="1"/>
  <c r="G189" i="1"/>
  <c r="F189" i="1"/>
  <c r="BB188" i="1"/>
  <c r="AT188" i="1"/>
  <c r="AM188" i="1"/>
  <c r="X188" i="1"/>
  <c r="W188" i="1"/>
  <c r="J188" i="1"/>
  <c r="K188" i="1" s="1"/>
  <c r="H188" i="1"/>
  <c r="G188" i="1"/>
  <c r="F188" i="1"/>
  <c r="I188" i="1" s="1"/>
  <c r="BB187" i="1"/>
  <c r="AT187" i="1"/>
  <c r="AM187" i="1"/>
  <c r="X187" i="1"/>
  <c r="W187" i="1"/>
  <c r="M187" i="1"/>
  <c r="J187" i="1"/>
  <c r="K187" i="1" s="1"/>
  <c r="H187" i="1"/>
  <c r="G187" i="1"/>
  <c r="F187" i="1"/>
  <c r="I187" i="1" s="1"/>
  <c r="BB186" i="1"/>
  <c r="AT186" i="1"/>
  <c r="AM186" i="1"/>
  <c r="X186" i="1"/>
  <c r="W186" i="1"/>
  <c r="H186" i="1"/>
  <c r="G186" i="1"/>
  <c r="F186" i="1"/>
  <c r="I186" i="1" s="1"/>
  <c r="BB185" i="1"/>
  <c r="AT185" i="1"/>
  <c r="AM185" i="1"/>
  <c r="X185" i="1"/>
  <c r="W185" i="1"/>
  <c r="I185" i="1"/>
  <c r="H185" i="1"/>
  <c r="G185" i="1"/>
  <c r="F185" i="1"/>
  <c r="BB184" i="1"/>
  <c r="AT184" i="1"/>
  <c r="AM184" i="1"/>
  <c r="X184" i="1"/>
  <c r="W184" i="1"/>
  <c r="I184" i="1"/>
  <c r="H184" i="1"/>
  <c r="G184" i="1"/>
  <c r="F184" i="1"/>
  <c r="BB183" i="1"/>
  <c r="AT183" i="1"/>
  <c r="AM183" i="1"/>
  <c r="X183" i="1"/>
  <c r="W183" i="1"/>
  <c r="I183" i="1" s="1"/>
  <c r="H183" i="1"/>
  <c r="G183" i="1"/>
  <c r="F183" i="1"/>
  <c r="BB182" i="1"/>
  <c r="AT182" i="1"/>
  <c r="AM182" i="1"/>
  <c r="X182" i="1"/>
  <c r="M182" i="1"/>
  <c r="J182" i="1"/>
  <c r="K182" i="1" s="1"/>
  <c r="I182" i="1"/>
  <c r="L182" i="1" s="1"/>
  <c r="H182" i="1"/>
  <c r="G182" i="1"/>
  <c r="BB181" i="1"/>
  <c r="AT181" i="1"/>
  <c r="AM181" i="1"/>
  <c r="X181" i="1"/>
  <c r="J181" i="1"/>
  <c r="K181" i="1" s="1"/>
  <c r="I181" i="1"/>
  <c r="H181" i="1"/>
  <c r="G181" i="1"/>
  <c r="BB180" i="1"/>
  <c r="AT180" i="1"/>
  <c r="AM180" i="1"/>
  <c r="X180" i="1"/>
  <c r="I180" i="1"/>
  <c r="H180" i="1"/>
  <c r="G180" i="1"/>
  <c r="BB179" i="1"/>
  <c r="AT179" i="1"/>
  <c r="AM179" i="1"/>
  <c r="X179" i="1"/>
  <c r="L179" i="1"/>
  <c r="K179" i="1"/>
  <c r="J179" i="1"/>
  <c r="I179" i="1"/>
  <c r="M179" i="1" s="1"/>
  <c r="H179" i="1"/>
  <c r="G179" i="1"/>
  <c r="BB178" i="1"/>
  <c r="AT178" i="1"/>
  <c r="AM178" i="1"/>
  <c r="X178" i="1"/>
  <c r="I178" i="1"/>
  <c r="H178" i="1"/>
  <c r="G178" i="1"/>
  <c r="BB177" i="1"/>
  <c r="AT177" i="1"/>
  <c r="AM177" i="1"/>
  <c r="X177" i="1"/>
  <c r="I177" i="1"/>
  <c r="H177" i="1"/>
  <c r="G177" i="1"/>
  <c r="BB176" i="1"/>
  <c r="AT176" i="1"/>
  <c r="AM176" i="1"/>
  <c r="X176" i="1"/>
  <c r="M176" i="1"/>
  <c r="L176" i="1"/>
  <c r="I176" i="1"/>
  <c r="J176" i="1" s="1"/>
  <c r="K176" i="1" s="1"/>
  <c r="H176" i="1"/>
  <c r="G176" i="1"/>
  <c r="BB175" i="1"/>
  <c r="AT175" i="1"/>
  <c r="AM175" i="1"/>
  <c r="X175" i="1"/>
  <c r="L175" i="1"/>
  <c r="J175" i="1"/>
  <c r="I175" i="1"/>
  <c r="H175" i="1"/>
  <c r="G175" i="1"/>
  <c r="BB174" i="1"/>
  <c r="AT174" i="1"/>
  <c r="AM174" i="1"/>
  <c r="X174" i="1"/>
  <c r="M174" i="1"/>
  <c r="J174" i="1"/>
  <c r="K174" i="1" s="1"/>
  <c r="I174" i="1"/>
  <c r="H174" i="1"/>
  <c r="G174" i="1"/>
  <c r="BB173" i="1"/>
  <c r="AT173" i="1"/>
  <c r="AM173" i="1"/>
  <c r="X173" i="1"/>
  <c r="M173" i="1"/>
  <c r="J173" i="1"/>
  <c r="K173" i="1" s="1"/>
  <c r="I173" i="1"/>
  <c r="L173" i="1" s="1"/>
  <c r="H173" i="1"/>
  <c r="G173" i="1"/>
  <c r="BB172" i="1"/>
  <c r="AT172" i="1"/>
  <c r="AM172" i="1"/>
  <c r="X172" i="1"/>
  <c r="I172" i="1"/>
  <c r="H172" i="1"/>
  <c r="G172" i="1"/>
  <c r="BB171" i="1"/>
  <c r="AT171" i="1"/>
  <c r="AM171" i="1"/>
  <c r="X171" i="1"/>
  <c r="L171" i="1"/>
  <c r="K171" i="1"/>
  <c r="J171" i="1"/>
  <c r="I171" i="1"/>
  <c r="M171" i="1" s="1"/>
  <c r="H171" i="1"/>
  <c r="G171" i="1"/>
  <c r="BB170" i="1"/>
  <c r="AT170" i="1"/>
  <c r="AM170" i="1"/>
  <c r="X170" i="1"/>
  <c r="I170" i="1"/>
  <c r="H170" i="1"/>
  <c r="G170" i="1"/>
  <c r="F170" i="1"/>
  <c r="BB169" i="1"/>
  <c r="AT169" i="1"/>
  <c r="AM169" i="1"/>
  <c r="X169" i="1"/>
  <c r="H169" i="1"/>
  <c r="G169" i="1"/>
  <c r="F169" i="1"/>
  <c r="I169" i="1" s="1"/>
  <c r="BB168" i="1"/>
  <c r="AT168" i="1"/>
  <c r="AM168" i="1"/>
  <c r="X168" i="1"/>
  <c r="W168" i="1"/>
  <c r="F168" i="1"/>
  <c r="I168" i="1" s="1"/>
  <c r="BB167" i="1"/>
  <c r="AT167" i="1"/>
  <c r="AM167" i="1"/>
  <c r="X167" i="1"/>
  <c r="W167" i="1"/>
  <c r="F167" i="1"/>
  <c r="I167" i="1" s="1"/>
  <c r="BB166" i="1"/>
  <c r="AT166" i="1"/>
  <c r="AM166" i="1"/>
  <c r="X166" i="1"/>
  <c r="W166" i="1"/>
  <c r="F166" i="1"/>
  <c r="BB165" i="1"/>
  <c r="AT165" i="1"/>
  <c r="AM165" i="1"/>
  <c r="X165" i="1"/>
  <c r="W165" i="1"/>
  <c r="F165" i="1"/>
  <c r="E165" i="1" s="1"/>
  <c r="BB164" i="1"/>
  <c r="AT164" i="1"/>
  <c r="AM164" i="1"/>
  <c r="X164" i="1"/>
  <c r="W164" i="1"/>
  <c r="F164" i="1"/>
  <c r="I164" i="1" s="1"/>
  <c r="BB163" i="1"/>
  <c r="AT163" i="1"/>
  <c r="AM163" i="1"/>
  <c r="X163" i="1"/>
  <c r="W163" i="1"/>
  <c r="F163" i="1"/>
  <c r="I163" i="1" s="1"/>
  <c r="E163" i="1"/>
  <c r="G163" i="1" s="1"/>
  <c r="BB162" i="1"/>
  <c r="AT162" i="1"/>
  <c r="AM162" i="1"/>
  <c r="X162" i="1"/>
  <c r="W162" i="1"/>
  <c r="F162" i="1"/>
  <c r="BB161" i="1"/>
  <c r="AT161" i="1"/>
  <c r="AM161" i="1"/>
  <c r="X161" i="1"/>
  <c r="W161" i="1"/>
  <c r="I161" i="1"/>
  <c r="F161" i="1"/>
  <c r="E161" i="1" s="1"/>
  <c r="BB160" i="1"/>
  <c r="AT160" i="1"/>
  <c r="AM160" i="1"/>
  <c r="X160" i="1"/>
  <c r="W160" i="1"/>
  <c r="J160" i="1"/>
  <c r="K160" i="1" s="1"/>
  <c r="H160" i="1"/>
  <c r="G160" i="1"/>
  <c r="F160" i="1"/>
  <c r="I160" i="1" s="1"/>
  <c r="E160" i="1"/>
  <c r="BB159" i="1"/>
  <c r="AT159" i="1"/>
  <c r="AM159" i="1"/>
  <c r="X159" i="1"/>
  <c r="W159" i="1"/>
  <c r="F159" i="1"/>
  <c r="E159" i="1" s="1"/>
  <c r="BB158" i="1"/>
  <c r="AT158" i="1"/>
  <c r="AM158" i="1"/>
  <c r="X158" i="1"/>
  <c r="W158" i="1"/>
  <c r="F158" i="1"/>
  <c r="BB157" i="1"/>
  <c r="AT157" i="1"/>
  <c r="AM157" i="1"/>
  <c r="X157" i="1"/>
  <c r="W157" i="1"/>
  <c r="F157" i="1"/>
  <c r="E157" i="1" s="1"/>
  <c r="BB156" i="1"/>
  <c r="AT156" i="1"/>
  <c r="AQ156" i="1"/>
  <c r="AM156" i="1"/>
  <c r="X156" i="1"/>
  <c r="W156" i="1"/>
  <c r="I156" i="1"/>
  <c r="H156" i="1"/>
  <c r="G156" i="1"/>
  <c r="F156" i="1"/>
  <c r="BB155" i="1"/>
  <c r="AT155" i="1"/>
  <c r="AQ155" i="1"/>
  <c r="AM155" i="1"/>
  <c r="X155" i="1"/>
  <c r="W155" i="1"/>
  <c r="H155" i="1"/>
  <c r="G155" i="1"/>
  <c r="F155" i="1"/>
  <c r="I155" i="1" s="1"/>
  <c r="AM154" i="1"/>
  <c r="Z154" i="1"/>
  <c r="X154" i="1"/>
  <c r="W154" i="1"/>
  <c r="I154" i="1" s="1"/>
  <c r="M154" i="1" s="1"/>
  <c r="K154" i="1"/>
  <c r="J154" i="1"/>
  <c r="H154" i="1"/>
  <c r="G154" i="1"/>
  <c r="AM153" i="1"/>
  <c r="Z153" i="1"/>
  <c r="X153" i="1"/>
  <c r="W153" i="1"/>
  <c r="I153" i="1" s="1"/>
  <c r="M153" i="1"/>
  <c r="J153" i="1"/>
  <c r="K153" i="1" s="1"/>
  <c r="H153" i="1"/>
  <c r="G153" i="1"/>
  <c r="AM152" i="1"/>
  <c r="Z152" i="1"/>
  <c r="X152" i="1"/>
  <c r="W152" i="1"/>
  <c r="I152" i="1"/>
  <c r="H152" i="1"/>
  <c r="G152" i="1"/>
  <c r="AM151" i="1"/>
  <c r="Z151" i="1"/>
  <c r="X151" i="1"/>
  <c r="W151" i="1"/>
  <c r="I151" i="1" s="1"/>
  <c r="H151" i="1"/>
  <c r="G151" i="1"/>
  <c r="AM150" i="1"/>
  <c r="Z150" i="1"/>
  <c r="X150" i="1"/>
  <c r="W150" i="1"/>
  <c r="I150" i="1"/>
  <c r="H150" i="1"/>
  <c r="G150" i="1"/>
  <c r="AM149" i="1"/>
  <c r="Z149" i="1"/>
  <c r="X149" i="1"/>
  <c r="W149" i="1"/>
  <c r="I149" i="1"/>
  <c r="H149" i="1"/>
  <c r="G149" i="1"/>
  <c r="AM148" i="1"/>
  <c r="Z148" i="1"/>
  <c r="X148" i="1"/>
  <c r="W148" i="1"/>
  <c r="M148" i="1"/>
  <c r="L148" i="1"/>
  <c r="I148" i="1"/>
  <c r="J148" i="1" s="1"/>
  <c r="K148" i="1" s="1"/>
  <c r="H148" i="1"/>
  <c r="G148" i="1"/>
  <c r="AM147" i="1"/>
  <c r="Z147" i="1"/>
  <c r="X147" i="1"/>
  <c r="W147" i="1"/>
  <c r="I147" i="1" s="1"/>
  <c r="J147" i="1" s="1"/>
  <c r="H147" i="1"/>
  <c r="G147" i="1"/>
  <c r="AM146" i="1"/>
  <c r="Z146" i="1"/>
  <c r="X146" i="1"/>
  <c r="W146" i="1"/>
  <c r="I146" i="1" s="1"/>
  <c r="H146" i="1"/>
  <c r="G146" i="1"/>
  <c r="AM145" i="1"/>
  <c r="Z145" i="1"/>
  <c r="X145" i="1"/>
  <c r="W145" i="1"/>
  <c r="I145" i="1" s="1"/>
  <c r="H145" i="1"/>
  <c r="G145" i="1"/>
  <c r="AM144" i="1"/>
  <c r="Z144" i="1"/>
  <c r="X144" i="1"/>
  <c r="W144" i="1"/>
  <c r="I144" i="1"/>
  <c r="H144" i="1"/>
  <c r="G144" i="1"/>
  <c r="AM143" i="1"/>
  <c r="Z143" i="1"/>
  <c r="X143" i="1"/>
  <c r="W143" i="1"/>
  <c r="I143" i="1" s="1"/>
  <c r="H143" i="1"/>
  <c r="G143" i="1"/>
  <c r="AM142" i="1"/>
  <c r="X142" i="1"/>
  <c r="W142" i="1"/>
  <c r="I142" i="1" s="1"/>
  <c r="E142" i="1"/>
  <c r="G142" i="1" s="1"/>
  <c r="AM141" i="1"/>
  <c r="X141" i="1"/>
  <c r="W141" i="1"/>
  <c r="M141" i="1"/>
  <c r="K141" i="1"/>
  <c r="I141" i="1"/>
  <c r="J141" i="1" s="1"/>
  <c r="H141" i="1"/>
  <c r="G141" i="1"/>
  <c r="E141" i="1"/>
  <c r="AM140" i="1"/>
  <c r="X140" i="1"/>
  <c r="W140" i="1"/>
  <c r="I140" i="1" s="1"/>
  <c r="E140" i="1"/>
  <c r="H140" i="1" s="1"/>
  <c r="AM139" i="1"/>
  <c r="X139" i="1"/>
  <c r="W139" i="1"/>
  <c r="I139" i="1"/>
  <c r="E139" i="1"/>
  <c r="H139" i="1" s="1"/>
  <c r="AM138" i="1"/>
  <c r="X138" i="1"/>
  <c r="W138" i="1"/>
  <c r="J138" i="1"/>
  <c r="K138" i="1" s="1"/>
  <c r="I138" i="1"/>
  <c r="M138" i="1" s="1"/>
  <c r="E138" i="1"/>
  <c r="AM137" i="1"/>
  <c r="X137" i="1"/>
  <c r="W137" i="1"/>
  <c r="I137" i="1"/>
  <c r="J137" i="1" s="1"/>
  <c r="K137" i="1" s="1"/>
  <c r="H137" i="1"/>
  <c r="G137" i="1"/>
  <c r="E137" i="1"/>
  <c r="AM136" i="1"/>
  <c r="X136" i="1"/>
  <c r="W136" i="1"/>
  <c r="H136" i="1"/>
  <c r="G136" i="1"/>
  <c r="F136" i="1"/>
  <c r="I136" i="1" s="1"/>
  <c r="BB135" i="1"/>
  <c r="AM135" i="1"/>
  <c r="X135" i="1"/>
  <c r="W135" i="1"/>
  <c r="H135" i="1"/>
  <c r="G135" i="1"/>
  <c r="F135" i="1"/>
  <c r="BB134" i="1"/>
  <c r="AM134" i="1"/>
  <c r="X134" i="1"/>
  <c r="W134" i="1"/>
  <c r="K134" i="1"/>
  <c r="J134" i="1"/>
  <c r="L134" i="1" s="1"/>
  <c r="H134" i="1"/>
  <c r="G134" i="1"/>
  <c r="F134" i="1"/>
  <c r="I134" i="1" s="1"/>
  <c r="BB133" i="1"/>
  <c r="AV133" i="1"/>
  <c r="AM133" i="1"/>
  <c r="X133" i="1"/>
  <c r="W133" i="1"/>
  <c r="I133" i="1"/>
  <c r="J133" i="1" s="1"/>
  <c r="K133" i="1" s="1"/>
  <c r="H133" i="1"/>
  <c r="G133" i="1"/>
  <c r="F133" i="1"/>
  <c r="BB132" i="1"/>
  <c r="AM132" i="1"/>
  <c r="X132" i="1"/>
  <c r="W132" i="1"/>
  <c r="I132" i="1"/>
  <c r="J132" i="1" s="1"/>
  <c r="K132" i="1" s="1"/>
  <c r="H132" i="1"/>
  <c r="G132" i="1"/>
  <c r="F132" i="1"/>
  <c r="BB131" i="1"/>
  <c r="AM131" i="1"/>
  <c r="X131" i="1"/>
  <c r="W131" i="1"/>
  <c r="L131" i="1"/>
  <c r="I131" i="1"/>
  <c r="J131" i="1" s="1"/>
  <c r="K131" i="1" s="1"/>
  <c r="H131" i="1"/>
  <c r="G131" i="1"/>
  <c r="F131" i="1"/>
  <c r="BB130" i="1"/>
  <c r="AV130" i="1"/>
  <c r="AM130" i="1"/>
  <c r="X130" i="1"/>
  <c r="W130" i="1"/>
  <c r="H130" i="1"/>
  <c r="G130" i="1"/>
  <c r="F130" i="1"/>
  <c r="I130" i="1" s="1"/>
  <c r="BB129" i="1"/>
  <c r="AM129" i="1"/>
  <c r="X129" i="1"/>
  <c r="W129" i="1"/>
  <c r="I129" i="1"/>
  <c r="H129" i="1"/>
  <c r="G129" i="1"/>
  <c r="F129" i="1"/>
  <c r="BB128" i="1"/>
  <c r="AM128" i="1"/>
  <c r="X128" i="1"/>
  <c r="W128" i="1"/>
  <c r="H128" i="1"/>
  <c r="G128" i="1"/>
  <c r="F128" i="1"/>
  <c r="I128" i="1" s="1"/>
  <c r="BB127" i="1"/>
  <c r="AV127" i="1"/>
  <c r="AM127" i="1"/>
  <c r="X127" i="1"/>
  <c r="W127" i="1"/>
  <c r="H127" i="1"/>
  <c r="G127" i="1"/>
  <c r="F127" i="1"/>
  <c r="I127" i="1" s="1"/>
  <c r="BB126" i="1"/>
  <c r="AM126" i="1"/>
  <c r="X126" i="1"/>
  <c r="W126" i="1"/>
  <c r="H126" i="1"/>
  <c r="G126" i="1"/>
  <c r="F126" i="1"/>
  <c r="BB125" i="1"/>
  <c r="AM125" i="1"/>
  <c r="X125" i="1"/>
  <c r="W125" i="1"/>
  <c r="J125" i="1"/>
  <c r="K125" i="1" s="1"/>
  <c r="I125" i="1"/>
  <c r="H125" i="1"/>
  <c r="G125" i="1"/>
  <c r="F125" i="1"/>
  <c r="BB124" i="1"/>
  <c r="AV124" i="1"/>
  <c r="AM124" i="1"/>
  <c r="X124" i="1"/>
  <c r="W124" i="1"/>
  <c r="H124" i="1"/>
  <c r="G124" i="1"/>
  <c r="F124" i="1"/>
  <c r="BB123" i="1"/>
  <c r="AM123" i="1"/>
  <c r="X123" i="1"/>
  <c r="W123" i="1"/>
  <c r="H123" i="1"/>
  <c r="G123" i="1"/>
  <c r="F123" i="1"/>
  <c r="I123" i="1" s="1"/>
  <c r="BB122" i="1"/>
  <c r="AM122" i="1"/>
  <c r="X122" i="1"/>
  <c r="W122" i="1"/>
  <c r="H122" i="1"/>
  <c r="G122" i="1"/>
  <c r="F122" i="1"/>
  <c r="I122" i="1" s="1"/>
  <c r="BB121" i="1"/>
  <c r="AV121" i="1"/>
  <c r="AM121" i="1"/>
  <c r="X121" i="1"/>
  <c r="W121" i="1"/>
  <c r="M121" i="1"/>
  <c r="L121" i="1"/>
  <c r="K121" i="1"/>
  <c r="I121" i="1"/>
  <c r="J121" i="1" s="1"/>
  <c r="H121" i="1"/>
  <c r="G121" i="1"/>
  <c r="F121" i="1"/>
  <c r="AT120" i="1"/>
  <c r="AM120" i="1"/>
  <c r="Z120" i="1"/>
  <c r="X120" i="1"/>
  <c r="W120" i="1"/>
  <c r="H120" i="1"/>
  <c r="G120" i="1"/>
  <c r="F120" i="1"/>
  <c r="I120" i="1" s="1"/>
  <c r="AT119" i="1"/>
  <c r="AM119" i="1"/>
  <c r="Z119" i="1"/>
  <c r="X119" i="1"/>
  <c r="W119" i="1"/>
  <c r="H119" i="1"/>
  <c r="G119" i="1"/>
  <c r="F119" i="1"/>
  <c r="AT118" i="1"/>
  <c r="AM118" i="1"/>
  <c r="Z118" i="1"/>
  <c r="X118" i="1"/>
  <c r="W118" i="1"/>
  <c r="H118" i="1"/>
  <c r="G118" i="1"/>
  <c r="F118" i="1"/>
  <c r="I118" i="1" s="1"/>
  <c r="AT117" i="1"/>
  <c r="AM117" i="1"/>
  <c r="Z117" i="1"/>
  <c r="X117" i="1"/>
  <c r="W117" i="1"/>
  <c r="L117" i="1"/>
  <c r="I117" i="1"/>
  <c r="J117" i="1" s="1"/>
  <c r="K117" i="1" s="1"/>
  <c r="H117" i="1"/>
  <c r="G117" i="1"/>
  <c r="F117" i="1"/>
  <c r="AT116" i="1"/>
  <c r="AM116" i="1"/>
  <c r="Z116" i="1"/>
  <c r="X116" i="1"/>
  <c r="W116" i="1"/>
  <c r="H116" i="1"/>
  <c r="G116" i="1"/>
  <c r="F116" i="1"/>
  <c r="I116" i="1" s="1"/>
  <c r="AT115" i="1"/>
  <c r="AM115" i="1"/>
  <c r="Z115" i="1"/>
  <c r="X115" i="1"/>
  <c r="W115" i="1"/>
  <c r="H115" i="1"/>
  <c r="G115" i="1"/>
  <c r="F115" i="1"/>
  <c r="I115" i="1" s="1"/>
  <c r="AS114" i="1"/>
  <c r="AR114" i="1"/>
  <c r="AP114" i="1"/>
  <c r="AO114" i="1"/>
  <c r="AM114" i="1"/>
  <c r="Z114" i="1"/>
  <c r="X114" i="1"/>
  <c r="W114" i="1"/>
  <c r="I114" i="1" s="1"/>
  <c r="E114" i="1"/>
  <c r="H114" i="1" s="1"/>
  <c r="AS113" i="1"/>
  <c r="AR113" i="1" s="1"/>
  <c r="AP113" i="1"/>
  <c r="AO113" i="1"/>
  <c r="AM113" i="1"/>
  <c r="Z113" i="1"/>
  <c r="X113" i="1"/>
  <c r="W113" i="1"/>
  <c r="I113" i="1" s="1"/>
  <c r="E113" i="1"/>
  <c r="H113" i="1" s="1"/>
  <c r="AS112" i="1"/>
  <c r="AR112" i="1" s="1"/>
  <c r="AP112" i="1"/>
  <c r="AO112" i="1"/>
  <c r="AM112" i="1"/>
  <c r="Z112" i="1"/>
  <c r="X112" i="1"/>
  <c r="W112" i="1"/>
  <c r="I112" i="1" s="1"/>
  <c r="G112" i="1"/>
  <c r="E112" i="1"/>
  <c r="H112" i="1" s="1"/>
  <c r="AS111" i="1"/>
  <c r="AR111" i="1"/>
  <c r="AP111" i="1"/>
  <c r="AO111" i="1"/>
  <c r="AM111" i="1"/>
  <c r="Z111" i="1"/>
  <c r="X111" i="1"/>
  <c r="W111" i="1"/>
  <c r="I111" i="1" s="1"/>
  <c r="E111" i="1"/>
  <c r="H111" i="1" s="1"/>
  <c r="AS110" i="1"/>
  <c r="AR110" i="1"/>
  <c r="AP110" i="1"/>
  <c r="AO110" i="1"/>
  <c r="AM110" i="1"/>
  <c r="Z110" i="1"/>
  <c r="X110" i="1"/>
  <c r="W110" i="1"/>
  <c r="I110" i="1" s="1"/>
  <c r="E110" i="1"/>
  <c r="H110" i="1" s="1"/>
  <c r="AS109" i="1"/>
  <c r="AR109" i="1" s="1"/>
  <c r="AP109" i="1"/>
  <c r="AO109" i="1"/>
  <c r="AM109" i="1"/>
  <c r="Z109" i="1"/>
  <c r="X109" i="1"/>
  <c r="W109" i="1"/>
  <c r="J109" i="1"/>
  <c r="K109" i="1" s="1"/>
  <c r="I109" i="1"/>
  <c r="M109" i="1" s="1"/>
  <c r="E109" i="1"/>
  <c r="H109" i="1" s="1"/>
  <c r="AS108" i="1"/>
  <c r="AR108" i="1"/>
  <c r="AP108" i="1"/>
  <c r="AO108" i="1"/>
  <c r="AM108" i="1"/>
  <c r="Z108" i="1"/>
  <c r="X108" i="1"/>
  <c r="W108" i="1"/>
  <c r="I108" i="1"/>
  <c r="G108" i="1"/>
  <c r="E108" i="1"/>
  <c r="H108" i="1" s="1"/>
  <c r="AS107" i="1"/>
  <c r="AR107" i="1" s="1"/>
  <c r="AP107" i="1"/>
  <c r="AO107" i="1"/>
  <c r="AM107" i="1"/>
  <c r="Z107" i="1"/>
  <c r="X107" i="1"/>
  <c r="W107" i="1"/>
  <c r="I107" i="1"/>
  <c r="G107" i="1"/>
  <c r="E107" i="1"/>
  <c r="H107" i="1" s="1"/>
  <c r="AS106" i="1"/>
  <c r="AR106" i="1"/>
  <c r="AP106" i="1"/>
  <c r="AO106" i="1"/>
  <c r="AM106" i="1"/>
  <c r="Z106" i="1"/>
  <c r="X106" i="1"/>
  <c r="W106" i="1"/>
  <c r="I106" i="1" s="1"/>
  <c r="E106" i="1"/>
  <c r="H106" i="1" s="1"/>
  <c r="AS105" i="1"/>
  <c r="AR105" i="1" s="1"/>
  <c r="AP105" i="1"/>
  <c r="AO105" i="1"/>
  <c r="AM105" i="1"/>
  <c r="Z105" i="1"/>
  <c r="X105" i="1"/>
  <c r="W105" i="1"/>
  <c r="I105" i="1" s="1"/>
  <c r="E105" i="1"/>
  <c r="H105" i="1" s="1"/>
  <c r="AS104" i="1"/>
  <c r="AR104" i="1" s="1"/>
  <c r="AP104" i="1"/>
  <c r="AO104" i="1"/>
  <c r="AM104" i="1"/>
  <c r="Z104" i="1"/>
  <c r="X104" i="1"/>
  <c r="W104" i="1"/>
  <c r="I104" i="1" s="1"/>
  <c r="G104" i="1"/>
  <c r="E104" i="1"/>
  <c r="H104" i="1" s="1"/>
  <c r="AS103" i="1"/>
  <c r="AR103" i="1"/>
  <c r="AP103" i="1"/>
  <c r="AO103" i="1"/>
  <c r="AM103" i="1"/>
  <c r="Z103" i="1"/>
  <c r="X103" i="1"/>
  <c r="W103" i="1"/>
  <c r="I103" i="1" s="1"/>
  <c r="E103" i="1"/>
  <c r="H103" i="1" s="1"/>
  <c r="AS102" i="1"/>
  <c r="AR102" i="1"/>
  <c r="AP102" i="1"/>
  <c r="AO102" i="1"/>
  <c r="AM102" i="1"/>
  <c r="Z102" i="1"/>
  <c r="X102" i="1"/>
  <c r="W102" i="1"/>
  <c r="I102" i="1" s="1"/>
  <c r="E102" i="1"/>
  <c r="H102" i="1" s="1"/>
  <c r="AS101" i="1"/>
  <c r="AR101" i="1" s="1"/>
  <c r="AP101" i="1"/>
  <c r="AO101" i="1"/>
  <c r="AM101" i="1"/>
  <c r="Z101" i="1"/>
  <c r="X101" i="1"/>
  <c r="W101" i="1"/>
  <c r="J101" i="1"/>
  <c r="K101" i="1" s="1"/>
  <c r="I101" i="1"/>
  <c r="M101" i="1" s="1"/>
  <c r="E101" i="1"/>
  <c r="H101" i="1" s="1"/>
  <c r="AS100" i="1"/>
  <c r="AR100" i="1"/>
  <c r="AP100" i="1"/>
  <c r="AO100" i="1"/>
  <c r="AM100" i="1"/>
  <c r="Z100" i="1"/>
  <c r="X100" i="1"/>
  <c r="W100" i="1"/>
  <c r="I100" i="1"/>
  <c r="G100" i="1"/>
  <c r="E100" i="1"/>
  <c r="H100" i="1" s="1"/>
  <c r="BC99" i="1"/>
  <c r="AW99" i="1"/>
  <c r="AR99" i="1"/>
  <c r="AM99" i="1"/>
  <c r="X99" i="1"/>
  <c r="W99" i="1"/>
  <c r="I99" i="1"/>
  <c r="H99" i="1"/>
  <c r="G99" i="1"/>
  <c r="F99" i="1"/>
  <c r="BC98" i="1"/>
  <c r="AR98" i="1"/>
  <c r="AM98" i="1"/>
  <c r="X98" i="1"/>
  <c r="W98" i="1"/>
  <c r="J98" i="1"/>
  <c r="K98" i="1" s="1"/>
  <c r="I98" i="1"/>
  <c r="M98" i="1" s="1"/>
  <c r="H98" i="1"/>
  <c r="G98" i="1"/>
  <c r="F98" i="1"/>
  <c r="BC97" i="1"/>
  <c r="AR97" i="1"/>
  <c r="AM97" i="1"/>
  <c r="X97" i="1"/>
  <c r="W97" i="1"/>
  <c r="H97" i="1"/>
  <c r="G97" i="1"/>
  <c r="F97" i="1"/>
  <c r="I97" i="1" s="1"/>
  <c r="BC96" i="1"/>
  <c r="AW96" i="1"/>
  <c r="AR96" i="1"/>
  <c r="AM96" i="1"/>
  <c r="X96" i="1"/>
  <c r="W96" i="1"/>
  <c r="I96" i="1"/>
  <c r="J96" i="1" s="1"/>
  <c r="H96" i="1"/>
  <c r="G96" i="1"/>
  <c r="F96" i="1"/>
  <c r="BC95" i="1"/>
  <c r="AW95" i="1"/>
  <c r="AR95" i="1"/>
  <c r="AM95" i="1"/>
  <c r="X95" i="1"/>
  <c r="W95" i="1"/>
  <c r="J95" i="1"/>
  <c r="K95" i="1" s="1"/>
  <c r="I95" i="1"/>
  <c r="H95" i="1"/>
  <c r="G95" i="1"/>
  <c r="F95" i="1"/>
  <c r="BC94" i="1"/>
  <c r="AW94" i="1"/>
  <c r="AR94" i="1"/>
  <c r="AM94" i="1"/>
  <c r="X94" i="1"/>
  <c r="W94" i="1"/>
  <c r="H94" i="1"/>
  <c r="G94" i="1"/>
  <c r="F94" i="1"/>
  <c r="I94" i="1" s="1"/>
  <c r="BC93" i="1"/>
  <c r="AW93" i="1"/>
  <c r="AR93" i="1"/>
  <c r="AM93" i="1"/>
  <c r="X93" i="1"/>
  <c r="W93" i="1"/>
  <c r="H93" i="1"/>
  <c r="G93" i="1"/>
  <c r="F93" i="1"/>
  <c r="I93" i="1" s="1"/>
  <c r="BC92" i="1"/>
  <c r="AW92" i="1"/>
  <c r="AR92" i="1"/>
  <c r="AM92" i="1"/>
  <c r="X92" i="1"/>
  <c r="W92" i="1"/>
  <c r="K92" i="1"/>
  <c r="J92" i="1"/>
  <c r="L92" i="1" s="1"/>
  <c r="I92" i="1"/>
  <c r="M92" i="1" s="1"/>
  <c r="H92" i="1"/>
  <c r="G92" i="1"/>
  <c r="F92" i="1"/>
  <c r="BC91" i="1"/>
  <c r="AW91" i="1"/>
  <c r="AR91" i="1"/>
  <c r="AM91" i="1"/>
  <c r="X91" i="1"/>
  <c r="W91" i="1"/>
  <c r="I91" i="1"/>
  <c r="H91" i="1"/>
  <c r="G91" i="1"/>
  <c r="F91" i="1"/>
  <c r="BC90" i="1"/>
  <c r="AW90" i="1"/>
  <c r="AR90" i="1"/>
  <c r="AM90" i="1"/>
  <c r="X90" i="1"/>
  <c r="W90" i="1"/>
  <c r="H90" i="1"/>
  <c r="G90" i="1"/>
  <c r="F90" i="1"/>
  <c r="I90" i="1" s="1"/>
  <c r="BC89" i="1"/>
  <c r="AW89" i="1"/>
  <c r="AR89" i="1"/>
  <c r="AM89" i="1"/>
  <c r="X89" i="1"/>
  <c r="W89" i="1"/>
  <c r="H89" i="1"/>
  <c r="G89" i="1"/>
  <c r="F89" i="1"/>
  <c r="I89" i="1" s="1"/>
  <c r="BC88" i="1"/>
  <c r="AW88" i="1"/>
  <c r="AR88" i="1"/>
  <c r="AM88" i="1"/>
  <c r="X88" i="1"/>
  <c r="W88" i="1"/>
  <c r="I88" i="1"/>
  <c r="H88" i="1"/>
  <c r="G88" i="1"/>
  <c r="F88" i="1"/>
  <c r="BC87" i="1"/>
  <c r="AU87" i="1"/>
  <c r="AM87" i="1"/>
  <c r="X87" i="1"/>
  <c r="W87" i="1"/>
  <c r="H87" i="1"/>
  <c r="G87" i="1"/>
  <c r="F87" i="1"/>
  <c r="I87" i="1" s="1"/>
  <c r="BC86" i="1"/>
  <c r="AU86" i="1"/>
  <c r="AM86" i="1"/>
  <c r="X86" i="1"/>
  <c r="W86" i="1"/>
  <c r="J86" i="1"/>
  <c r="K86" i="1" s="1"/>
  <c r="I86" i="1"/>
  <c r="M86" i="1" s="1"/>
  <c r="H86" i="1"/>
  <c r="G86" i="1"/>
  <c r="F86" i="1"/>
  <c r="BC85" i="1"/>
  <c r="AU85" i="1"/>
  <c r="AM85" i="1"/>
  <c r="X85" i="1"/>
  <c r="W85" i="1"/>
  <c r="H85" i="1"/>
  <c r="G85" i="1"/>
  <c r="F85" i="1"/>
  <c r="I85" i="1" s="1"/>
  <c r="BC84" i="1"/>
  <c r="AU84" i="1"/>
  <c r="AM84" i="1"/>
  <c r="X84" i="1"/>
  <c r="W84" i="1"/>
  <c r="K84" i="1"/>
  <c r="I84" i="1"/>
  <c r="J84" i="1" s="1"/>
  <c r="H84" i="1"/>
  <c r="G84" i="1"/>
  <c r="F84" i="1"/>
  <c r="AV83" i="1"/>
  <c r="AM83" i="1"/>
  <c r="X83" i="1"/>
  <c r="W83" i="1"/>
  <c r="I83" i="1"/>
  <c r="F83" i="1"/>
  <c r="E83" i="1"/>
  <c r="G83" i="1" s="1"/>
  <c r="D83" i="1"/>
  <c r="H83" i="1" s="1"/>
  <c r="AV82" i="1"/>
  <c r="AM82" i="1"/>
  <c r="X82" i="1"/>
  <c r="W82" i="1"/>
  <c r="F82" i="1"/>
  <c r="I82" i="1" s="1"/>
  <c r="D82" i="1"/>
  <c r="AV81" i="1"/>
  <c r="AM81" i="1"/>
  <c r="X81" i="1"/>
  <c r="W81" i="1"/>
  <c r="L81" i="1"/>
  <c r="I81" i="1"/>
  <c r="J81" i="1" s="1"/>
  <c r="K81" i="1" s="1"/>
  <c r="F81" i="1"/>
  <c r="D81" i="1"/>
  <c r="E81" i="1" s="1"/>
  <c r="AX80" i="1"/>
  <c r="AT80" i="1"/>
  <c r="AM80" i="1"/>
  <c r="X80" i="1"/>
  <c r="W80" i="1"/>
  <c r="I80" i="1" s="1"/>
  <c r="E80" i="1"/>
  <c r="H80" i="1" s="1"/>
  <c r="AX79" i="1"/>
  <c r="AT79" i="1"/>
  <c r="AM79" i="1"/>
  <c r="X79" i="1"/>
  <c r="W79" i="1"/>
  <c r="K79" i="1"/>
  <c r="J79" i="1"/>
  <c r="L79" i="1" s="1"/>
  <c r="I79" i="1"/>
  <c r="M79" i="1" s="1"/>
  <c r="H79" i="1"/>
  <c r="G79" i="1"/>
  <c r="E79" i="1"/>
  <c r="AX78" i="1"/>
  <c r="AT78" i="1"/>
  <c r="AM78" i="1"/>
  <c r="X78" i="1"/>
  <c r="W78" i="1"/>
  <c r="I78" i="1" s="1"/>
  <c r="G78" i="1"/>
  <c r="E78" i="1"/>
  <c r="H78" i="1" s="1"/>
  <c r="AX77" i="1"/>
  <c r="AT77" i="1"/>
  <c r="AM77" i="1"/>
  <c r="X77" i="1"/>
  <c r="W77" i="1"/>
  <c r="I77" i="1" s="1"/>
  <c r="E77" i="1"/>
  <c r="H77" i="1" s="1"/>
  <c r="AW76" i="1"/>
  <c r="AM76" i="1"/>
  <c r="X76" i="1"/>
  <c r="W76" i="1"/>
  <c r="V76" i="1"/>
  <c r="H76" i="1"/>
  <c r="G76" i="1"/>
  <c r="F76" i="1"/>
  <c r="I76" i="1" s="1"/>
  <c r="AW75" i="1"/>
  <c r="AM75" i="1"/>
  <c r="X75" i="1"/>
  <c r="W75" i="1"/>
  <c r="V75" i="1"/>
  <c r="H75" i="1"/>
  <c r="G75" i="1"/>
  <c r="F75" i="1"/>
  <c r="I75" i="1" s="1"/>
  <c r="AW74" i="1"/>
  <c r="AM74" i="1"/>
  <c r="X74" i="1"/>
  <c r="V74" i="1"/>
  <c r="W74" i="1" s="1"/>
  <c r="H74" i="1"/>
  <c r="G74" i="1"/>
  <c r="F74" i="1"/>
  <c r="I74" i="1" s="1"/>
  <c r="AW73" i="1"/>
  <c r="AM73" i="1"/>
  <c r="X73" i="1"/>
  <c r="W73" i="1"/>
  <c r="V73" i="1"/>
  <c r="H73" i="1"/>
  <c r="G73" i="1"/>
  <c r="F73" i="1"/>
  <c r="I73" i="1" s="1"/>
  <c r="AW72" i="1"/>
  <c r="AM72" i="1"/>
  <c r="X72" i="1"/>
  <c r="W72" i="1"/>
  <c r="V72" i="1"/>
  <c r="I72" i="1"/>
  <c r="H72" i="1"/>
  <c r="G72" i="1"/>
  <c r="F72" i="1"/>
  <c r="AW71" i="1"/>
  <c r="AM71" i="1"/>
  <c r="X71" i="1"/>
  <c r="V71" i="1"/>
  <c r="W71" i="1" s="1"/>
  <c r="H71" i="1"/>
  <c r="G71" i="1"/>
  <c r="F71" i="1"/>
  <c r="I71" i="1" s="1"/>
  <c r="AW70" i="1"/>
  <c r="AM70" i="1"/>
  <c r="X70" i="1"/>
  <c r="V70" i="1"/>
  <c r="W70" i="1" s="1"/>
  <c r="H70" i="1"/>
  <c r="G70" i="1"/>
  <c r="F70" i="1"/>
  <c r="I70" i="1" s="1"/>
  <c r="AW69" i="1"/>
  <c r="AM69" i="1"/>
  <c r="X69" i="1"/>
  <c r="W69" i="1"/>
  <c r="I69" i="1" s="1"/>
  <c r="V69" i="1"/>
  <c r="H69" i="1"/>
  <c r="G69" i="1"/>
  <c r="F69" i="1"/>
  <c r="AM68" i="1"/>
  <c r="X68" i="1"/>
  <c r="W68" i="1"/>
  <c r="H68" i="1"/>
  <c r="G68" i="1"/>
  <c r="F68" i="1"/>
  <c r="I68" i="1" s="1"/>
  <c r="AM67" i="1"/>
  <c r="X67" i="1"/>
  <c r="W67" i="1"/>
  <c r="H67" i="1"/>
  <c r="G67" i="1"/>
  <c r="F67" i="1"/>
  <c r="I67" i="1" s="1"/>
  <c r="AM66" i="1"/>
  <c r="X66" i="1"/>
  <c r="W66" i="1"/>
  <c r="I66" i="1"/>
  <c r="H66" i="1"/>
  <c r="G66" i="1"/>
  <c r="F66" i="1"/>
  <c r="AM65" i="1"/>
  <c r="X65" i="1"/>
  <c r="W65" i="1"/>
  <c r="H65" i="1"/>
  <c r="G65" i="1"/>
  <c r="F65" i="1"/>
  <c r="I65" i="1" s="1"/>
  <c r="AM64" i="1"/>
  <c r="X64" i="1"/>
  <c r="W64" i="1"/>
  <c r="H64" i="1"/>
  <c r="G64" i="1"/>
  <c r="F64" i="1"/>
  <c r="I64" i="1" s="1"/>
  <c r="AX63" i="1"/>
  <c r="AV63" i="1"/>
  <c r="AS63" i="1"/>
  <c r="AM63" i="1"/>
  <c r="X63" i="1"/>
  <c r="W63" i="1"/>
  <c r="I63" i="1" s="1"/>
  <c r="H63" i="1"/>
  <c r="E63" i="1"/>
  <c r="G63" i="1" s="1"/>
  <c r="AX62" i="1"/>
  <c r="AV62" i="1"/>
  <c r="AS62" i="1"/>
  <c r="AM62" i="1"/>
  <c r="X62" i="1"/>
  <c r="W62" i="1"/>
  <c r="I62" i="1" s="1"/>
  <c r="E62" i="1"/>
  <c r="H62" i="1" s="1"/>
  <c r="AX61" i="1"/>
  <c r="AV61" i="1"/>
  <c r="AS61" i="1"/>
  <c r="AM61" i="1"/>
  <c r="X61" i="1"/>
  <c r="W61" i="1"/>
  <c r="I61" i="1"/>
  <c r="H61" i="1"/>
  <c r="G61" i="1"/>
  <c r="E61" i="1"/>
  <c r="AX60" i="1"/>
  <c r="AV60" i="1"/>
  <c r="AS60" i="1"/>
  <c r="AM60" i="1"/>
  <c r="X60" i="1"/>
  <c r="W60" i="1"/>
  <c r="I60" i="1" s="1"/>
  <c r="G60" i="1"/>
  <c r="E60" i="1"/>
  <c r="H60" i="1" s="1"/>
  <c r="AX59" i="1"/>
  <c r="AV59" i="1"/>
  <c r="AS59" i="1"/>
  <c r="AM59" i="1"/>
  <c r="X59" i="1"/>
  <c r="W59" i="1"/>
  <c r="I59" i="1" s="1"/>
  <c r="H59" i="1"/>
  <c r="E59" i="1"/>
  <c r="G59" i="1" s="1"/>
  <c r="AX58" i="1"/>
  <c r="AV58" i="1"/>
  <c r="AS58" i="1"/>
  <c r="AM58" i="1"/>
  <c r="X58" i="1"/>
  <c r="W58" i="1"/>
  <c r="I58" i="1" s="1"/>
  <c r="E58" i="1"/>
  <c r="H58" i="1" s="1"/>
  <c r="AX57" i="1"/>
  <c r="AV57" i="1"/>
  <c r="AS57" i="1"/>
  <c r="AM57" i="1"/>
  <c r="X57" i="1"/>
  <c r="W57" i="1"/>
  <c r="I57" i="1"/>
  <c r="H57" i="1"/>
  <c r="G57" i="1"/>
  <c r="E57" i="1"/>
  <c r="AX56" i="1"/>
  <c r="AV56" i="1"/>
  <c r="AS56" i="1"/>
  <c r="AM56" i="1"/>
  <c r="X56" i="1"/>
  <c r="W56" i="1"/>
  <c r="I56" i="1" s="1"/>
  <c r="G56" i="1"/>
  <c r="E56" i="1"/>
  <c r="H56" i="1" s="1"/>
  <c r="AX55" i="1"/>
  <c r="AV55" i="1"/>
  <c r="AS55" i="1"/>
  <c r="AM55" i="1"/>
  <c r="X55" i="1"/>
  <c r="W55" i="1"/>
  <c r="I55" i="1" s="1"/>
  <c r="H55" i="1"/>
  <c r="E55" i="1"/>
  <c r="G55" i="1" s="1"/>
  <c r="AX54" i="1"/>
  <c r="AV54" i="1"/>
  <c r="AS54" i="1"/>
  <c r="AM54" i="1"/>
  <c r="X54" i="1"/>
  <c r="W54" i="1"/>
  <c r="I54" i="1" s="1"/>
  <c r="E54" i="1"/>
  <c r="H54" i="1" s="1"/>
  <c r="AV53" i="1"/>
  <c r="AM53" i="1"/>
  <c r="X53" i="1"/>
  <c r="W53" i="1"/>
  <c r="I53" i="1" s="1"/>
  <c r="U53" i="1"/>
  <c r="H53" i="1"/>
  <c r="G53" i="1"/>
  <c r="AV52" i="1"/>
  <c r="AM52" i="1"/>
  <c r="X52" i="1"/>
  <c r="W52" i="1"/>
  <c r="I52" i="1" s="1"/>
  <c r="U52" i="1"/>
  <c r="H52" i="1"/>
  <c r="G52" i="1"/>
  <c r="AV51" i="1"/>
  <c r="AM51" i="1"/>
  <c r="X51" i="1"/>
  <c r="W51" i="1"/>
  <c r="I51" i="1" s="1"/>
  <c r="U51" i="1"/>
  <c r="H51" i="1"/>
  <c r="G51" i="1"/>
  <c r="AV50" i="1"/>
  <c r="AM50" i="1"/>
  <c r="X50" i="1"/>
  <c r="W50" i="1"/>
  <c r="I50" i="1" s="1"/>
  <c r="U50" i="1"/>
  <c r="H50" i="1"/>
  <c r="G50" i="1"/>
  <c r="AV49" i="1"/>
  <c r="AM49" i="1"/>
  <c r="X49" i="1"/>
  <c r="W49" i="1"/>
  <c r="I49" i="1" s="1"/>
  <c r="U49" i="1"/>
  <c r="H49" i="1"/>
  <c r="G49" i="1"/>
  <c r="AV48" i="1"/>
  <c r="AM48" i="1"/>
  <c r="X48" i="1"/>
  <c r="W48" i="1"/>
  <c r="I48" i="1" s="1"/>
  <c r="U48" i="1"/>
  <c r="H48" i="1"/>
  <c r="G48" i="1"/>
  <c r="AV47" i="1"/>
  <c r="AM47" i="1"/>
  <c r="X47" i="1"/>
  <c r="W47" i="1"/>
  <c r="I47" i="1" s="1"/>
  <c r="U47" i="1"/>
  <c r="H47" i="1"/>
  <c r="G47" i="1"/>
  <c r="AV46" i="1"/>
  <c r="AM46" i="1"/>
  <c r="X46" i="1"/>
  <c r="W46" i="1"/>
  <c r="I46" i="1" s="1"/>
  <c r="U46" i="1"/>
  <c r="H46" i="1"/>
  <c r="G46" i="1"/>
  <c r="AV45" i="1"/>
  <c r="AM45" i="1"/>
  <c r="X45" i="1"/>
  <c r="W45" i="1"/>
  <c r="I45" i="1" s="1"/>
  <c r="U45" i="1"/>
  <c r="H45" i="1"/>
  <c r="G45" i="1"/>
  <c r="AV44" i="1"/>
  <c r="AM44" i="1"/>
  <c r="X44" i="1"/>
  <c r="W44" i="1"/>
  <c r="I44" i="1" s="1"/>
  <c r="U44" i="1"/>
  <c r="H44" i="1"/>
  <c r="G44" i="1"/>
  <c r="AV43" i="1"/>
  <c r="AM43" i="1"/>
  <c r="X43" i="1"/>
  <c r="W43" i="1"/>
  <c r="I43" i="1" s="1"/>
  <c r="U43" i="1"/>
  <c r="H43" i="1"/>
  <c r="G43" i="1"/>
  <c r="AV42" i="1"/>
  <c r="AM42" i="1"/>
  <c r="X42" i="1"/>
  <c r="W42" i="1"/>
  <c r="I42" i="1" s="1"/>
  <c r="U42" i="1"/>
  <c r="H42" i="1"/>
  <c r="G42" i="1"/>
  <c r="AV41" i="1"/>
  <c r="AM41" i="1"/>
  <c r="X41" i="1"/>
  <c r="W41" i="1"/>
  <c r="I41" i="1" s="1"/>
  <c r="U41" i="1"/>
  <c r="H41" i="1"/>
  <c r="G41" i="1"/>
  <c r="AV40" i="1"/>
  <c r="U40" i="1" s="1"/>
  <c r="W40" i="1" s="1"/>
  <c r="I40" i="1" s="1"/>
  <c r="AM40" i="1"/>
  <c r="X40" i="1"/>
  <c r="H40" i="1"/>
  <c r="G40" i="1"/>
  <c r="AV39" i="1"/>
  <c r="AM39" i="1"/>
  <c r="X39" i="1"/>
  <c r="W39" i="1"/>
  <c r="I39" i="1" s="1"/>
  <c r="U39" i="1"/>
  <c r="H39" i="1"/>
  <c r="G39" i="1"/>
  <c r="AV38" i="1"/>
  <c r="U38" i="1" s="1"/>
  <c r="W38" i="1" s="1"/>
  <c r="I38" i="1" s="1"/>
  <c r="AM38" i="1"/>
  <c r="X38" i="1"/>
  <c r="H38" i="1"/>
  <c r="G38" i="1"/>
  <c r="AV37" i="1"/>
  <c r="AM37" i="1"/>
  <c r="X37" i="1"/>
  <c r="W37" i="1"/>
  <c r="I37" i="1" s="1"/>
  <c r="U37" i="1"/>
  <c r="H37" i="1"/>
  <c r="G37" i="1"/>
  <c r="AV36" i="1"/>
  <c r="U36" i="1" s="1"/>
  <c r="W36" i="1" s="1"/>
  <c r="I36" i="1" s="1"/>
  <c r="AM36" i="1"/>
  <c r="X36" i="1"/>
  <c r="H36" i="1"/>
  <c r="G36" i="1"/>
  <c r="AV35" i="1"/>
  <c r="AM35" i="1"/>
  <c r="X35" i="1"/>
  <c r="W35" i="1"/>
  <c r="I35" i="1" s="1"/>
  <c r="U35" i="1"/>
  <c r="H35" i="1"/>
  <c r="G35" i="1"/>
  <c r="AV34" i="1"/>
  <c r="U34" i="1" s="1"/>
  <c r="W34" i="1" s="1"/>
  <c r="I34" i="1" s="1"/>
  <c r="AM34" i="1"/>
  <c r="X34" i="1"/>
  <c r="H34" i="1"/>
  <c r="G34" i="1"/>
  <c r="AV33" i="1"/>
  <c r="AM33" i="1"/>
  <c r="X33" i="1"/>
  <c r="W33" i="1"/>
  <c r="I33" i="1" s="1"/>
  <c r="U33" i="1"/>
  <c r="H33" i="1"/>
  <c r="G33" i="1"/>
  <c r="AV32" i="1"/>
  <c r="U32" i="1" s="1"/>
  <c r="W32" i="1" s="1"/>
  <c r="I32" i="1" s="1"/>
  <c r="AM32" i="1"/>
  <c r="X32" i="1"/>
  <c r="H32" i="1"/>
  <c r="G32" i="1"/>
  <c r="AV31" i="1"/>
  <c r="AM31" i="1"/>
  <c r="X31" i="1"/>
  <c r="W31" i="1"/>
  <c r="I31" i="1" s="1"/>
  <c r="U31" i="1"/>
  <c r="H31" i="1"/>
  <c r="G31" i="1"/>
  <c r="AV30" i="1"/>
  <c r="U30" i="1" s="1"/>
  <c r="W30" i="1" s="1"/>
  <c r="I30" i="1" s="1"/>
  <c r="AM30" i="1"/>
  <c r="X30" i="1"/>
  <c r="H30" i="1"/>
  <c r="G30" i="1"/>
  <c r="AV29" i="1"/>
  <c r="AM29" i="1"/>
  <c r="X29" i="1"/>
  <c r="W29" i="1"/>
  <c r="I29" i="1" s="1"/>
  <c r="U29" i="1"/>
  <c r="H29" i="1"/>
  <c r="G29" i="1"/>
  <c r="AV28" i="1"/>
  <c r="AM28" i="1"/>
  <c r="X28" i="1"/>
  <c r="W28" i="1"/>
  <c r="I28" i="1" s="1"/>
  <c r="U28" i="1"/>
  <c r="H28" i="1"/>
  <c r="G28" i="1"/>
  <c r="AV27" i="1"/>
  <c r="AM27" i="1"/>
  <c r="X27" i="1"/>
  <c r="W27" i="1"/>
  <c r="I27" i="1" s="1"/>
  <c r="U27" i="1"/>
  <c r="H27" i="1"/>
  <c r="G27" i="1"/>
  <c r="AV26" i="1"/>
  <c r="AM26" i="1"/>
  <c r="X26" i="1"/>
  <c r="W26" i="1"/>
  <c r="I26" i="1" s="1"/>
  <c r="U26" i="1"/>
  <c r="H26" i="1"/>
  <c r="G26" i="1"/>
  <c r="AV25" i="1"/>
  <c r="AM25" i="1"/>
  <c r="X25" i="1"/>
  <c r="W25" i="1"/>
  <c r="I25" i="1" s="1"/>
  <c r="U25" i="1"/>
  <c r="H25" i="1"/>
  <c r="G25" i="1"/>
  <c r="AV24" i="1"/>
  <c r="AM24" i="1"/>
  <c r="X24" i="1"/>
  <c r="W24" i="1"/>
  <c r="I24" i="1" s="1"/>
  <c r="U24" i="1"/>
  <c r="H24" i="1"/>
  <c r="G24" i="1"/>
  <c r="AV23" i="1"/>
  <c r="AM23" i="1"/>
  <c r="X23" i="1"/>
  <c r="W23" i="1"/>
  <c r="I23" i="1" s="1"/>
  <c r="U23" i="1"/>
  <c r="H23" i="1"/>
  <c r="G23" i="1"/>
  <c r="AV22" i="1"/>
  <c r="AM22" i="1"/>
  <c r="X22" i="1"/>
  <c r="W22" i="1"/>
  <c r="I22" i="1" s="1"/>
  <c r="U22" i="1"/>
  <c r="H22" i="1"/>
  <c r="G22" i="1"/>
  <c r="AV21" i="1"/>
  <c r="AM21" i="1"/>
  <c r="X21" i="1"/>
  <c r="W21" i="1"/>
  <c r="I21" i="1" s="1"/>
  <c r="U21" i="1"/>
  <c r="H21" i="1"/>
  <c r="G21" i="1"/>
  <c r="AV20" i="1"/>
  <c r="AM20" i="1"/>
  <c r="X20" i="1"/>
  <c r="W20" i="1"/>
  <c r="I20" i="1" s="1"/>
  <c r="U20" i="1"/>
  <c r="H20" i="1"/>
  <c r="G20" i="1"/>
  <c r="AV19" i="1"/>
  <c r="AM19" i="1"/>
  <c r="X19" i="1"/>
  <c r="W19" i="1"/>
  <c r="I19" i="1" s="1"/>
  <c r="U19" i="1"/>
  <c r="H19" i="1"/>
  <c r="G19" i="1"/>
  <c r="AV18" i="1"/>
  <c r="AM18" i="1"/>
  <c r="X18" i="1"/>
  <c r="W18" i="1"/>
  <c r="I18" i="1" s="1"/>
  <c r="U18" i="1"/>
  <c r="H18" i="1"/>
  <c r="G18" i="1"/>
  <c r="AV17" i="1"/>
  <c r="AM17" i="1"/>
  <c r="X17" i="1"/>
  <c r="W17" i="1"/>
  <c r="I17" i="1" s="1"/>
  <c r="U17" i="1"/>
  <c r="H17" i="1"/>
  <c r="G17" i="1"/>
  <c r="AV16" i="1"/>
  <c r="U16" i="1" s="1"/>
  <c r="W16" i="1" s="1"/>
  <c r="I16" i="1" s="1"/>
  <c r="AM16" i="1"/>
  <c r="X16" i="1"/>
  <c r="H16" i="1"/>
  <c r="G16" i="1"/>
  <c r="AV15" i="1"/>
  <c r="AM15" i="1"/>
  <c r="X15" i="1"/>
  <c r="W15" i="1"/>
  <c r="I15" i="1" s="1"/>
  <c r="U15" i="1"/>
  <c r="H15" i="1"/>
  <c r="G15" i="1"/>
  <c r="AV14" i="1"/>
  <c r="U14" i="1" s="1"/>
  <c r="W14" i="1" s="1"/>
  <c r="I14" i="1" s="1"/>
  <c r="AM14" i="1"/>
  <c r="X14" i="1"/>
  <c r="H14" i="1"/>
  <c r="G14" i="1"/>
  <c r="AV13" i="1"/>
  <c r="AM13" i="1"/>
  <c r="X13" i="1"/>
  <c r="W13" i="1"/>
  <c r="I13" i="1" s="1"/>
  <c r="U13" i="1"/>
  <c r="H13" i="1"/>
  <c r="G13" i="1"/>
  <c r="AV12" i="1"/>
  <c r="U12" i="1" s="1"/>
  <c r="W12" i="1" s="1"/>
  <c r="I12" i="1" s="1"/>
  <c r="AM12" i="1"/>
  <c r="X12" i="1"/>
  <c r="H12" i="1"/>
  <c r="G12" i="1"/>
  <c r="AV11" i="1"/>
  <c r="AM11" i="1"/>
  <c r="X11" i="1"/>
  <c r="W11" i="1"/>
  <c r="I11" i="1" s="1"/>
  <c r="U11" i="1"/>
  <c r="H11" i="1"/>
  <c r="G11" i="1"/>
  <c r="AV10" i="1"/>
  <c r="U10" i="1" s="1"/>
  <c r="W10" i="1" s="1"/>
  <c r="I10" i="1" s="1"/>
  <c r="AM10" i="1"/>
  <c r="X10" i="1"/>
  <c r="H10" i="1"/>
  <c r="G10" i="1"/>
  <c r="AV9" i="1"/>
  <c r="AM9" i="1"/>
  <c r="X9" i="1"/>
  <c r="W9" i="1"/>
  <c r="I9" i="1" s="1"/>
  <c r="U9" i="1"/>
  <c r="H9" i="1"/>
  <c r="G9" i="1"/>
  <c r="AV8" i="1"/>
  <c r="U8" i="1" s="1"/>
  <c r="W8" i="1" s="1"/>
  <c r="I8" i="1" s="1"/>
  <c r="AM8" i="1"/>
  <c r="X8" i="1"/>
  <c r="H8" i="1"/>
  <c r="G8" i="1"/>
  <c r="AV7" i="1"/>
  <c r="AM7" i="1"/>
  <c r="X7" i="1"/>
  <c r="W7" i="1"/>
  <c r="I7" i="1" s="1"/>
  <c r="U7" i="1"/>
  <c r="H7" i="1"/>
  <c r="G7" i="1"/>
  <c r="AV6" i="1"/>
  <c r="U6" i="1" s="1"/>
  <c r="W6" i="1" s="1"/>
  <c r="I6" i="1" s="1"/>
  <c r="AM6" i="1"/>
  <c r="X6" i="1"/>
  <c r="H6" i="1"/>
  <c r="G6" i="1"/>
  <c r="AM5" i="1"/>
  <c r="Z5" i="1"/>
  <c r="X5" i="1"/>
  <c r="W5" i="1"/>
  <c r="F5" i="1"/>
  <c r="E5" i="1" s="1"/>
  <c r="AM4" i="1"/>
  <c r="Z4" i="1"/>
  <c r="X4" i="1"/>
  <c r="W4" i="1"/>
  <c r="H4" i="1"/>
  <c r="G4" i="1"/>
  <c r="F4" i="1"/>
  <c r="I4" i="1" s="1"/>
  <c r="E4" i="1"/>
  <c r="AM3" i="1"/>
  <c r="Z3" i="1"/>
  <c r="X3" i="1"/>
  <c r="W3" i="1"/>
  <c r="I3" i="1"/>
  <c r="H3" i="1"/>
  <c r="F3" i="1"/>
  <c r="E3" i="1"/>
  <c r="G3" i="1" s="1"/>
  <c r="AM2" i="1"/>
  <c r="Z2" i="1"/>
  <c r="X2" i="1"/>
  <c r="W2" i="1"/>
  <c r="F2" i="1"/>
  <c r="I2" i="1" s="1"/>
  <c r="J2" i="1" l="1"/>
  <c r="K2" i="1" s="1"/>
  <c r="J75" i="1"/>
  <c r="K75" i="1" s="1"/>
  <c r="M75" i="1"/>
  <c r="L75" i="1"/>
  <c r="J4" i="1"/>
  <c r="K4" i="1" s="1"/>
  <c r="M4" i="1"/>
  <c r="J10" i="1"/>
  <c r="K10" i="1" s="1"/>
  <c r="M10" i="1"/>
  <c r="M13" i="1"/>
  <c r="L13" i="1"/>
  <c r="J13" i="1"/>
  <c r="K13" i="1" s="1"/>
  <c r="J32" i="1"/>
  <c r="K32" i="1" s="1"/>
  <c r="J39" i="1"/>
  <c r="K39" i="1" s="1"/>
  <c r="J24" i="1"/>
  <c r="K24" i="1" s="1"/>
  <c r="M24" i="1"/>
  <c r="J44" i="1"/>
  <c r="K44" i="1" s="1"/>
  <c r="M44" i="1"/>
  <c r="J52" i="1"/>
  <c r="K52" i="1" s="1"/>
  <c r="L52" i="1"/>
  <c r="M52" i="1"/>
  <c r="L82" i="1"/>
  <c r="M82" i="1"/>
  <c r="J82" i="1"/>
  <c r="K82" i="1" s="1"/>
  <c r="J111" i="1"/>
  <c r="K111" i="1" s="1"/>
  <c r="M111" i="1"/>
  <c r="L111" i="1"/>
  <c r="J196" i="1"/>
  <c r="K196" i="1" s="1"/>
  <c r="L43" i="1"/>
  <c r="J43" i="1"/>
  <c r="K43" i="1" s="1"/>
  <c r="M76" i="1"/>
  <c r="L76" i="1"/>
  <c r="J76" i="1"/>
  <c r="K76" i="1" s="1"/>
  <c r="J22" i="1"/>
  <c r="K22" i="1" s="1"/>
  <c r="L22" i="1"/>
  <c r="M22" i="1"/>
  <c r="J42" i="1"/>
  <c r="K42" i="1" s="1"/>
  <c r="M42" i="1"/>
  <c r="J50" i="1"/>
  <c r="K50" i="1" s="1"/>
  <c r="J65" i="1"/>
  <c r="K65" i="1" s="1"/>
  <c r="M65" i="1"/>
  <c r="L65" i="1"/>
  <c r="J71" i="1"/>
  <c r="K71" i="1" s="1"/>
  <c r="J73" i="1"/>
  <c r="K73" i="1" s="1"/>
  <c r="M73" i="1"/>
  <c r="M74" i="1"/>
  <c r="L74" i="1"/>
  <c r="J74" i="1"/>
  <c r="K74" i="1" s="1"/>
  <c r="J77" i="1"/>
  <c r="K77" i="1" s="1"/>
  <c r="L97" i="1"/>
  <c r="J97" i="1"/>
  <c r="K97" i="1" s="1"/>
  <c r="J112" i="1"/>
  <c r="K112" i="1" s="1"/>
  <c r="J113" i="1"/>
  <c r="K113" i="1" s="1"/>
  <c r="M113" i="1"/>
  <c r="M114" i="1"/>
  <c r="L114" i="1"/>
  <c r="J114" i="1"/>
  <c r="K114" i="1" s="1"/>
  <c r="M115" i="1"/>
  <c r="L115" i="1"/>
  <c r="J115" i="1"/>
  <c r="K115" i="1" s="1"/>
  <c r="J116" i="1"/>
  <c r="K116" i="1" s="1"/>
  <c r="L149" i="1"/>
  <c r="G159" i="1"/>
  <c r="H159" i="1"/>
  <c r="J238" i="1"/>
  <c r="K238" i="1" s="1"/>
  <c r="M238" i="1"/>
  <c r="L7" i="1"/>
  <c r="M7" i="1"/>
  <c r="J7" i="1"/>
  <c r="K7" i="1" s="1"/>
  <c r="J30" i="1"/>
  <c r="K30" i="1" s="1"/>
  <c r="J38" i="1"/>
  <c r="K38" i="1" s="1"/>
  <c r="L38" i="1"/>
  <c r="M38" i="1"/>
  <c r="J41" i="1"/>
  <c r="K41" i="1" s="1"/>
  <c r="M49" i="1"/>
  <c r="J49" i="1"/>
  <c r="K49" i="1" s="1"/>
  <c r="M70" i="1"/>
  <c r="L70" i="1"/>
  <c r="J70" i="1"/>
  <c r="K70" i="1" s="1"/>
  <c r="M89" i="1"/>
  <c r="L89" i="1"/>
  <c r="J89" i="1"/>
  <c r="K89" i="1" s="1"/>
  <c r="J93" i="1"/>
  <c r="K93" i="1" s="1"/>
  <c r="M93" i="1"/>
  <c r="L93" i="1"/>
  <c r="K96" i="1"/>
  <c r="M96" i="1"/>
  <c r="L96" i="1"/>
  <c r="K147" i="1"/>
  <c r="L147" i="1"/>
  <c r="L155" i="1"/>
  <c r="J155" i="1"/>
  <c r="K155" i="1" s="1"/>
  <c r="M183" i="1"/>
  <c r="L183" i="1"/>
  <c r="J183" i="1"/>
  <c r="K183" i="1" s="1"/>
  <c r="J230" i="1"/>
  <c r="K230" i="1" s="1"/>
  <c r="M230" i="1"/>
  <c r="J51" i="1"/>
  <c r="K51" i="1" s="1"/>
  <c r="J191" i="1"/>
  <c r="K191" i="1" s="1"/>
  <c r="J12" i="1"/>
  <c r="K12" i="1" s="1"/>
  <c r="L12" i="1"/>
  <c r="M12" i="1"/>
  <c r="M15" i="1"/>
  <c r="L15" i="1"/>
  <c r="J15" i="1"/>
  <c r="K15" i="1" s="1"/>
  <c r="J29" i="1"/>
  <c r="K29" i="1" s="1"/>
  <c r="M37" i="1"/>
  <c r="L37" i="1"/>
  <c r="J37" i="1"/>
  <c r="K37" i="1" s="1"/>
  <c r="J20" i="1"/>
  <c r="K20" i="1" s="1"/>
  <c r="J28" i="1"/>
  <c r="K28" i="1" s="1"/>
  <c r="L28" i="1"/>
  <c r="M28" i="1"/>
  <c r="J48" i="1"/>
  <c r="K48" i="1" s="1"/>
  <c r="M48" i="1"/>
  <c r="J54" i="1"/>
  <c r="K54" i="1" s="1"/>
  <c r="J55" i="1"/>
  <c r="K55" i="1" s="1"/>
  <c r="M55" i="1"/>
  <c r="L55" i="1"/>
  <c r="M56" i="1"/>
  <c r="L56" i="1"/>
  <c r="J56" i="1"/>
  <c r="K56" i="1" s="1"/>
  <c r="J64" i="1"/>
  <c r="K64" i="1" s="1"/>
  <c r="M72" i="1"/>
  <c r="M88" i="1"/>
  <c r="J90" i="1"/>
  <c r="K90" i="1" s="1"/>
  <c r="L90" i="1"/>
  <c r="J94" i="1"/>
  <c r="K94" i="1" s="1"/>
  <c r="M94" i="1"/>
  <c r="L94" i="1"/>
  <c r="M102" i="1"/>
  <c r="L102" i="1"/>
  <c r="J102" i="1"/>
  <c r="K102" i="1" s="1"/>
  <c r="L120" i="1"/>
  <c r="M120" i="1"/>
  <c r="J120" i="1"/>
  <c r="K120" i="1" s="1"/>
  <c r="J8" i="1"/>
  <c r="K8" i="1" s="1"/>
  <c r="M11" i="1"/>
  <c r="L11" i="1"/>
  <c r="J11" i="1"/>
  <c r="K11" i="1" s="1"/>
  <c r="J34" i="1"/>
  <c r="K34" i="1" s="1"/>
  <c r="L34" i="1"/>
  <c r="M34" i="1"/>
  <c r="J19" i="1"/>
  <c r="K19" i="1" s="1"/>
  <c r="J27" i="1"/>
  <c r="K27" i="1" s="1"/>
  <c r="L47" i="1"/>
  <c r="J47" i="1"/>
  <c r="K47" i="1" s="1"/>
  <c r="M58" i="1"/>
  <c r="L58" i="1"/>
  <c r="J58" i="1"/>
  <c r="K58" i="1" s="1"/>
  <c r="J59" i="1"/>
  <c r="K59" i="1" s="1"/>
  <c r="M59" i="1"/>
  <c r="L59" i="1"/>
  <c r="J60" i="1"/>
  <c r="K60" i="1" s="1"/>
  <c r="J68" i="1"/>
  <c r="K68" i="1" s="1"/>
  <c r="J103" i="1"/>
  <c r="K103" i="1" s="1"/>
  <c r="L103" i="1"/>
  <c r="M103" i="1"/>
  <c r="M130" i="1"/>
  <c r="L130" i="1"/>
  <c r="J130" i="1"/>
  <c r="K130" i="1" s="1"/>
  <c r="J142" i="1"/>
  <c r="K142" i="1" s="1"/>
  <c r="M142" i="1"/>
  <c r="M195" i="1"/>
  <c r="L195" i="1"/>
  <c r="J195" i="1"/>
  <c r="K195" i="1" s="1"/>
  <c r="M200" i="1"/>
  <c r="J78" i="1"/>
  <c r="K78" i="1" s="1"/>
  <c r="J16" i="1"/>
  <c r="K16" i="1" s="1"/>
  <c r="M16" i="1"/>
  <c r="L16" i="1"/>
  <c r="L21" i="1"/>
  <c r="M21" i="1"/>
  <c r="J21" i="1"/>
  <c r="K21" i="1" s="1"/>
  <c r="J33" i="1"/>
  <c r="K33" i="1" s="1"/>
  <c r="H5" i="1"/>
  <c r="G5" i="1"/>
  <c r="J18" i="1"/>
  <c r="K18" i="1" s="1"/>
  <c r="M18" i="1"/>
  <c r="J26" i="1"/>
  <c r="K26" i="1" s="1"/>
  <c r="M26" i="1"/>
  <c r="L26" i="1"/>
  <c r="J46" i="1"/>
  <c r="K46" i="1" s="1"/>
  <c r="M61" i="1"/>
  <c r="J62" i="1"/>
  <c r="K62" i="1" s="1"/>
  <c r="J63" i="1"/>
  <c r="K63" i="1" s="1"/>
  <c r="M63" i="1"/>
  <c r="L63" i="1"/>
  <c r="M127" i="1"/>
  <c r="L127" i="1"/>
  <c r="J127" i="1"/>
  <c r="K127" i="1" s="1"/>
  <c r="J128" i="1"/>
  <c r="K128" i="1" s="1"/>
  <c r="M23" i="1"/>
  <c r="L23" i="1"/>
  <c r="J23" i="1"/>
  <c r="K23" i="1" s="1"/>
  <c r="L87" i="1"/>
  <c r="J87" i="1"/>
  <c r="K87" i="1" s="1"/>
  <c r="J6" i="1"/>
  <c r="K6" i="1" s="1"/>
  <c r="L6" i="1"/>
  <c r="M6" i="1"/>
  <c r="J9" i="1"/>
  <c r="K9" i="1" s="1"/>
  <c r="J14" i="1"/>
  <c r="K14" i="1" s="1"/>
  <c r="M14" i="1"/>
  <c r="L17" i="1"/>
  <c r="J17" i="1"/>
  <c r="K17" i="1" s="1"/>
  <c r="M25" i="1"/>
  <c r="L25" i="1"/>
  <c r="J25" i="1"/>
  <c r="K25" i="1" s="1"/>
  <c r="J31" i="1"/>
  <c r="K31" i="1" s="1"/>
  <c r="M35" i="1"/>
  <c r="L35" i="1"/>
  <c r="J35" i="1"/>
  <c r="K35" i="1" s="1"/>
  <c r="J36" i="1"/>
  <c r="K36" i="1" s="1"/>
  <c r="J40" i="1"/>
  <c r="K40" i="1" s="1"/>
  <c r="L40" i="1"/>
  <c r="M40" i="1"/>
  <c r="J45" i="1"/>
  <c r="K45" i="1" s="1"/>
  <c r="J53" i="1"/>
  <c r="K53" i="1" s="1"/>
  <c r="J67" i="1"/>
  <c r="K67" i="1" s="1"/>
  <c r="M69" i="1"/>
  <c r="L69" i="1"/>
  <c r="J69" i="1"/>
  <c r="K69" i="1" s="1"/>
  <c r="H81" i="1"/>
  <c r="G81" i="1"/>
  <c r="L85" i="1"/>
  <c r="J85" i="1"/>
  <c r="K85" i="1" s="1"/>
  <c r="J104" i="1"/>
  <c r="K104" i="1" s="1"/>
  <c r="J105" i="1"/>
  <c r="K105" i="1" s="1"/>
  <c r="M105" i="1"/>
  <c r="J106" i="1"/>
  <c r="K106" i="1" s="1"/>
  <c r="J110" i="1"/>
  <c r="K110" i="1" s="1"/>
  <c r="J204" i="1"/>
  <c r="K204" i="1" s="1"/>
  <c r="M123" i="1"/>
  <c r="H157" i="1"/>
  <c r="G157" i="1"/>
  <c r="M205" i="1"/>
  <c r="J205" i="1"/>
  <c r="K205" i="1" s="1"/>
  <c r="J233" i="1"/>
  <c r="K233" i="1" s="1"/>
  <c r="E2" i="1"/>
  <c r="L95" i="1"/>
  <c r="J122" i="1"/>
  <c r="K122" i="1" s="1"/>
  <c r="M125" i="1"/>
  <c r="L125" i="1"/>
  <c r="M136" i="1"/>
  <c r="M143" i="1"/>
  <c r="J143" i="1"/>
  <c r="K143" i="1" s="1"/>
  <c r="J156" i="1"/>
  <c r="L156" i="1"/>
  <c r="H161" i="1"/>
  <c r="G161" i="1"/>
  <c r="E167" i="1"/>
  <c r="M175" i="1"/>
  <c r="K175" i="1"/>
  <c r="J249" i="1"/>
  <c r="K249" i="1" s="1"/>
  <c r="J267" i="1"/>
  <c r="K267" i="1" s="1"/>
  <c r="J286" i="1"/>
  <c r="K286" i="1" s="1"/>
  <c r="L286" i="1"/>
  <c r="M291" i="1"/>
  <c r="L291" i="1"/>
  <c r="J291" i="1"/>
  <c r="K291" i="1" s="1"/>
  <c r="L301" i="1"/>
  <c r="J301" i="1"/>
  <c r="K301" i="1" s="1"/>
  <c r="M350" i="1"/>
  <c r="J350" i="1"/>
  <c r="K350" i="1" s="1"/>
  <c r="M354" i="1"/>
  <c r="L354" i="1"/>
  <c r="J386" i="1"/>
  <c r="K386" i="1" s="1"/>
  <c r="L386" i="1"/>
  <c r="M449" i="1"/>
  <c r="L449" i="1"/>
  <c r="J449" i="1"/>
  <c r="K449" i="1" s="1"/>
  <c r="M471" i="1"/>
  <c r="L471" i="1"/>
  <c r="J471" i="1"/>
  <c r="K471" i="1" s="1"/>
  <c r="J482" i="1"/>
  <c r="K482" i="1" s="1"/>
  <c r="M239" i="1"/>
  <c r="L239" i="1"/>
  <c r="M277" i="1"/>
  <c r="L277" i="1"/>
  <c r="J277" i="1"/>
  <c r="K277" i="1" s="1"/>
  <c r="J57" i="1"/>
  <c r="K57" i="1" s="1"/>
  <c r="J61" i="1"/>
  <c r="K61" i="1" s="1"/>
  <c r="J66" i="1"/>
  <c r="K66" i="1" s="1"/>
  <c r="L84" i="1"/>
  <c r="L91" i="1"/>
  <c r="L98" i="1"/>
  <c r="G106" i="1"/>
  <c r="J108" i="1"/>
  <c r="K108" i="1" s="1"/>
  <c r="G114" i="1"/>
  <c r="M131" i="1"/>
  <c r="H138" i="1"/>
  <c r="G138" i="1"/>
  <c r="L146" i="1"/>
  <c r="M147" i="1"/>
  <c r="J149" i="1"/>
  <c r="K149" i="1" s="1"/>
  <c r="J150" i="1"/>
  <c r="K150" i="1" s="1"/>
  <c r="J152" i="1"/>
  <c r="K152" i="1" s="1"/>
  <c r="I157" i="1"/>
  <c r="E158" i="1"/>
  <c r="I158" i="1"/>
  <c r="L160" i="1"/>
  <c r="J161" i="1"/>
  <c r="K161" i="1" s="1"/>
  <c r="M168" i="1"/>
  <c r="J177" i="1"/>
  <c r="K177" i="1" s="1"/>
  <c r="M178" i="1"/>
  <c r="L178" i="1"/>
  <c r="J178" i="1"/>
  <c r="K178" i="1" s="1"/>
  <c r="J184" i="1"/>
  <c r="K184" i="1" s="1"/>
  <c r="M184" i="1"/>
  <c r="J194" i="1"/>
  <c r="K194" i="1" s="1"/>
  <c r="K201" i="1"/>
  <c r="L205" i="1"/>
  <c r="K209" i="1"/>
  <c r="L212" i="1"/>
  <c r="J214" i="1"/>
  <c r="K214" i="1" s="1"/>
  <c r="M214" i="1"/>
  <c r="M218" i="1"/>
  <c r="L220" i="1"/>
  <c r="J222" i="1"/>
  <c r="K222" i="1" s="1"/>
  <c r="M226" i="1"/>
  <c r="J228" i="1"/>
  <c r="M228" i="1" s="1"/>
  <c r="L235" i="1"/>
  <c r="J235" i="1"/>
  <c r="K235" i="1" s="1"/>
  <c r="M237" i="1"/>
  <c r="L246" i="1"/>
  <c r="J246" i="1"/>
  <c r="K246" i="1" s="1"/>
  <c r="L337" i="1"/>
  <c r="J381" i="1"/>
  <c r="K381" i="1" s="1"/>
  <c r="J448" i="1"/>
  <c r="K448" i="1" s="1"/>
  <c r="M321" i="1"/>
  <c r="L321" i="1"/>
  <c r="J321" i="1"/>
  <c r="K321" i="1" s="1"/>
  <c r="G355" i="5"/>
  <c r="H355" i="5"/>
  <c r="J3" i="1"/>
  <c r="K3" i="1" s="1"/>
  <c r="J72" i="1"/>
  <c r="K72" i="1" s="1"/>
  <c r="G80" i="1"/>
  <c r="J88" i="1"/>
  <c r="K88" i="1" s="1"/>
  <c r="J100" i="1"/>
  <c r="K100" i="1" s="1"/>
  <c r="I5" i="1"/>
  <c r="E82" i="1"/>
  <c r="M84" i="1"/>
  <c r="L86" i="1"/>
  <c r="J91" i="1"/>
  <c r="K91" i="1" s="1"/>
  <c r="M95" i="1"/>
  <c r="L101" i="1"/>
  <c r="G105" i="1"/>
  <c r="J107" i="1"/>
  <c r="K107" i="1" s="1"/>
  <c r="L109" i="1"/>
  <c r="G113" i="1"/>
  <c r="I124" i="1"/>
  <c r="J129" i="1"/>
  <c r="L129" i="1" s="1"/>
  <c r="J136" i="1"/>
  <c r="K136" i="1" s="1"/>
  <c r="G139" i="1"/>
  <c r="G140" i="1"/>
  <c r="L163" i="1"/>
  <c r="J167" i="1"/>
  <c r="K167" i="1" s="1"/>
  <c r="J172" i="1"/>
  <c r="K172" i="1" s="1"/>
  <c r="L184" i="1"/>
  <c r="M188" i="1"/>
  <c r="M212" i="1"/>
  <c r="L214" i="1"/>
  <c r="L216" i="1"/>
  <c r="J216" i="1"/>
  <c r="K216" i="1" s="1"/>
  <c r="L218" i="1"/>
  <c r="M220" i="1"/>
  <c r="M224" i="1"/>
  <c r="L224" i="1"/>
  <c r="J224" i="1"/>
  <c r="K224" i="1" s="1"/>
  <c r="L226" i="1"/>
  <c r="L255" i="1"/>
  <c r="J255" i="1"/>
  <c r="K255" i="1" s="1"/>
  <c r="H260" i="1"/>
  <c r="G260" i="1"/>
  <c r="M266" i="1"/>
  <c r="L266" i="1"/>
  <c r="M276" i="1"/>
  <c r="L276" i="1"/>
  <c r="L379" i="1"/>
  <c r="J380" i="1"/>
  <c r="K380" i="1" s="1"/>
  <c r="H496" i="1"/>
  <c r="G496" i="1"/>
  <c r="J648" i="1"/>
  <c r="K648" i="1" s="1"/>
  <c r="J261" i="1"/>
  <c r="K261" i="1" s="1"/>
  <c r="L3" i="1"/>
  <c r="L57" i="1"/>
  <c r="L61" i="1"/>
  <c r="L72" i="1"/>
  <c r="J80" i="1"/>
  <c r="K80" i="1" s="1"/>
  <c r="L88" i="1"/>
  <c r="L100" i="1"/>
  <c r="L108" i="1"/>
  <c r="L122" i="1"/>
  <c r="J123" i="1"/>
  <c r="K123" i="1" s="1"/>
  <c r="L132" i="1"/>
  <c r="M139" i="1"/>
  <c r="L139" i="1"/>
  <c r="J151" i="1"/>
  <c r="K151" i="1" s="1"/>
  <c r="I159" i="1"/>
  <c r="H163" i="1"/>
  <c r="L169" i="1"/>
  <c r="J180" i="1"/>
  <c r="K180" i="1" s="1"/>
  <c r="L180" i="1"/>
  <c r="M185" i="1"/>
  <c r="J185" i="1"/>
  <c r="K185" i="1" s="1"/>
  <c r="J190" i="1"/>
  <c r="K190" i="1" s="1"/>
  <c r="M231" i="1"/>
  <c r="L231" i="1"/>
  <c r="J240" i="1"/>
  <c r="K240" i="1" s="1"/>
  <c r="L242" i="1"/>
  <c r="M247" i="1"/>
  <c r="L247" i="1"/>
  <c r="J247" i="1"/>
  <c r="K247" i="1" s="1"/>
  <c r="M250" i="1"/>
  <c r="L250" i="1"/>
  <c r="M256" i="1"/>
  <c r="L256" i="1"/>
  <c r="J260" i="1"/>
  <c r="K260" i="1" s="1"/>
  <c r="M263" i="1"/>
  <c r="M264" i="1"/>
  <c r="L264" i="1"/>
  <c r="J264" i="1"/>
  <c r="K264" i="1" s="1"/>
  <c r="M265" i="1"/>
  <c r="M273" i="1"/>
  <c r="K273" i="1"/>
  <c r="J275" i="1"/>
  <c r="L275" i="1"/>
  <c r="J280" i="1"/>
  <c r="K280" i="1" s="1"/>
  <c r="J282" i="1"/>
  <c r="K282" i="1" s="1"/>
  <c r="M282" i="1"/>
  <c r="L282" i="1"/>
  <c r="L348" i="1"/>
  <c r="M348" i="1"/>
  <c r="J348" i="1"/>
  <c r="K348" i="1" s="1"/>
  <c r="K495" i="1"/>
  <c r="L495" i="1"/>
  <c r="L145" i="1"/>
  <c r="M161" i="1"/>
  <c r="G58" i="1"/>
  <c r="G77" i="1"/>
  <c r="M81" i="1"/>
  <c r="J83" i="1"/>
  <c r="M91" i="1"/>
  <c r="J99" i="1"/>
  <c r="L99" i="1" s="1"/>
  <c r="G103" i="1"/>
  <c r="G111" i="1"/>
  <c r="M117" i="1"/>
  <c r="M132" i="1"/>
  <c r="M134" i="1"/>
  <c r="L136" i="1"/>
  <c r="L137" i="1"/>
  <c r="L138" i="1"/>
  <c r="J139" i="1"/>
  <c r="K139" i="1" s="1"/>
  <c r="H142" i="1"/>
  <c r="L153" i="1"/>
  <c r="J163" i="1"/>
  <c r="K163" i="1" s="1"/>
  <c r="J168" i="1"/>
  <c r="K168" i="1" s="1"/>
  <c r="M172" i="1"/>
  <c r="L174" i="1"/>
  <c r="L181" i="1"/>
  <c r="L185" i="1"/>
  <c r="L187" i="1"/>
  <c r="K189" i="1"/>
  <c r="M198" i="1"/>
  <c r="J202" i="1"/>
  <c r="K202" i="1" s="1"/>
  <c r="J203" i="1"/>
  <c r="K203" i="1" s="1"/>
  <c r="M206" i="1"/>
  <c r="L210" i="1"/>
  <c r="J210" i="1"/>
  <c r="K210" i="1" s="1"/>
  <c r="M211" i="1"/>
  <c r="L211" i="1"/>
  <c r="J211" i="1"/>
  <c r="K211" i="1" s="1"/>
  <c r="M217" i="1"/>
  <c r="J217" i="1"/>
  <c r="L219" i="1"/>
  <c r="J219" i="1"/>
  <c r="K219" i="1" s="1"/>
  <c r="M225" i="1"/>
  <c r="J225" i="1"/>
  <c r="M227" i="1"/>
  <c r="L227" i="1"/>
  <c r="J227" i="1"/>
  <c r="K227" i="1" s="1"/>
  <c r="M229" i="1"/>
  <c r="M257" i="1"/>
  <c r="L273" i="1"/>
  <c r="J284" i="1"/>
  <c r="K284" i="1" s="1"/>
  <c r="J288" i="1"/>
  <c r="K288" i="1" s="1"/>
  <c r="L294" i="1"/>
  <c r="L295" i="1"/>
  <c r="J295" i="1"/>
  <c r="K295" i="1" s="1"/>
  <c r="L318" i="1"/>
  <c r="M318" i="1"/>
  <c r="J318" i="1"/>
  <c r="K318" i="1" s="1"/>
  <c r="K352" i="1"/>
  <c r="M352" i="1"/>
  <c r="K435" i="1"/>
  <c r="M435" i="1"/>
  <c r="L435" i="1"/>
  <c r="J473" i="1"/>
  <c r="K473" i="1" s="1"/>
  <c r="M473" i="1"/>
  <c r="G54" i="1"/>
  <c r="G62" i="1"/>
  <c r="G102" i="1"/>
  <c r="G110" i="1"/>
  <c r="J118" i="1"/>
  <c r="I119" i="1"/>
  <c r="L123" i="1"/>
  <c r="L133" i="1"/>
  <c r="M137" i="1"/>
  <c r="J144" i="1"/>
  <c r="L144" i="1"/>
  <c r="L154" i="1"/>
  <c r="M160" i="1"/>
  <c r="M163" i="1"/>
  <c r="H165" i="1"/>
  <c r="G165" i="1"/>
  <c r="L168" i="1"/>
  <c r="J186" i="1"/>
  <c r="K186" i="1" s="1"/>
  <c r="J215" i="1"/>
  <c r="K215" i="1" s="1"/>
  <c r="J223" i="1"/>
  <c r="K223" i="1" s="1"/>
  <c r="M241" i="1"/>
  <c r="J241" i="1"/>
  <c r="K241" i="1" s="1"/>
  <c r="L248" i="1"/>
  <c r="J248" i="1"/>
  <c r="K248" i="1" s="1"/>
  <c r="M258" i="1"/>
  <c r="L258" i="1"/>
  <c r="J258" i="1"/>
  <c r="K258" i="1" s="1"/>
  <c r="M262" i="1"/>
  <c r="L262" i="1"/>
  <c r="J262" i="1"/>
  <c r="K262" i="1" s="1"/>
  <c r="L271" i="1"/>
  <c r="J271" i="1"/>
  <c r="K271" i="1" s="1"/>
  <c r="M271" i="1"/>
  <c r="M281" i="1"/>
  <c r="J290" i="1"/>
  <c r="M290" i="1"/>
  <c r="M294" i="1"/>
  <c r="K294" i="1"/>
  <c r="J315" i="1"/>
  <c r="K315" i="1" s="1"/>
  <c r="L315" i="1"/>
  <c r="J404" i="1"/>
  <c r="K404" i="1" s="1"/>
  <c r="M404" i="1"/>
  <c r="M406" i="1"/>
  <c r="L406" i="1"/>
  <c r="K406" i="1"/>
  <c r="L531" i="1"/>
  <c r="M567" i="1"/>
  <c r="K567" i="1"/>
  <c r="M149" i="1"/>
  <c r="E162" i="1"/>
  <c r="I162" i="1"/>
  <c r="L170" i="1"/>
  <c r="J170" i="1"/>
  <c r="K170" i="1" s="1"/>
  <c r="J197" i="1"/>
  <c r="K197" i="1" s="1"/>
  <c r="G101" i="1"/>
  <c r="G109" i="1"/>
  <c r="I126" i="1"/>
  <c r="M133" i="1"/>
  <c r="I135" i="1"/>
  <c r="J140" i="1"/>
  <c r="M140" i="1" s="1"/>
  <c r="L141" i="1"/>
  <c r="L143" i="1"/>
  <c r="J145" i="1"/>
  <c r="K145" i="1" s="1"/>
  <c r="J146" i="1"/>
  <c r="J164" i="1"/>
  <c r="I165" i="1"/>
  <c r="E166" i="1"/>
  <c r="I166" i="1"/>
  <c r="J169" i="1"/>
  <c r="M181" i="1"/>
  <c r="L188" i="1"/>
  <c r="J193" i="1"/>
  <c r="K193" i="1" s="1"/>
  <c r="L199" i="1"/>
  <c r="J200" i="1"/>
  <c r="K200" i="1" s="1"/>
  <c r="L207" i="1"/>
  <c r="J208" i="1"/>
  <c r="K208" i="1" s="1"/>
  <c r="L232" i="1"/>
  <c r="J232" i="1"/>
  <c r="K232" i="1" s="1"/>
  <c r="L234" i="1"/>
  <c r="L241" i="1"/>
  <c r="J243" i="1"/>
  <c r="K243" i="1" s="1"/>
  <c r="M245" i="1"/>
  <c r="M251" i="1"/>
  <c r="L251" i="1"/>
  <c r="J251" i="1"/>
  <c r="K251" i="1" s="1"/>
  <c r="L252" i="1"/>
  <c r="J252" i="1"/>
  <c r="K252" i="1" s="1"/>
  <c r="J253" i="1"/>
  <c r="K253" i="1" s="1"/>
  <c r="M259" i="1"/>
  <c r="L259" i="1"/>
  <c r="M268" i="1"/>
  <c r="M269" i="1"/>
  <c r="L269" i="1"/>
  <c r="J278" i="1"/>
  <c r="K278" i="1" s="1"/>
  <c r="M278" i="1"/>
  <c r="M279" i="1"/>
  <c r="K279" i="1"/>
  <c r="M329" i="1"/>
  <c r="L329" i="1"/>
  <c r="J329" i="1"/>
  <c r="K329" i="1" s="1"/>
  <c r="J330" i="1"/>
  <c r="K330" i="1" s="1"/>
  <c r="J360" i="1"/>
  <c r="K360" i="1" s="1"/>
  <c r="H361" i="1"/>
  <c r="G361" i="1"/>
  <c r="K419" i="1"/>
  <c r="M419" i="1"/>
  <c r="L419" i="1"/>
  <c r="J472" i="1"/>
  <c r="K472" i="1" s="1"/>
  <c r="M510" i="1"/>
  <c r="L510" i="1"/>
  <c r="J510" i="1"/>
  <c r="K510" i="1" s="1"/>
  <c r="L189" i="1"/>
  <c r="L192" i="1"/>
  <c r="L201" i="1"/>
  <c r="L209" i="1"/>
  <c r="L213" i="1"/>
  <c r="L221" i="1"/>
  <c r="L229" i="1"/>
  <c r="K236" i="1"/>
  <c r="L237" i="1"/>
  <c r="K244" i="1"/>
  <c r="L245" i="1"/>
  <c r="K254" i="1"/>
  <c r="L257" i="1"/>
  <c r="L263" i="1"/>
  <c r="L265" i="1"/>
  <c r="L268" i="1"/>
  <c r="J272" i="1"/>
  <c r="K272" i="1" s="1"/>
  <c r="J281" i="1"/>
  <c r="K281" i="1" s="1"/>
  <c r="K283" i="1"/>
  <c r="L285" i="1"/>
  <c r="L293" i="1"/>
  <c r="L296" i="1"/>
  <c r="M297" i="1"/>
  <c r="L297" i="1"/>
  <c r="J322" i="1"/>
  <c r="M322" i="1" s="1"/>
  <c r="K324" i="1"/>
  <c r="J355" i="1"/>
  <c r="M355" i="1" s="1"/>
  <c r="M362" i="1"/>
  <c r="J396" i="1"/>
  <c r="M396" i="1" s="1"/>
  <c r="L417" i="1"/>
  <c r="J417" i="1"/>
  <c r="L425" i="1"/>
  <c r="J429" i="1"/>
  <c r="K429" i="1" s="1"/>
  <c r="I431" i="1"/>
  <c r="M439" i="1"/>
  <c r="L439" i="1"/>
  <c r="J439" i="1"/>
  <c r="K439" i="1" s="1"/>
  <c r="L443" i="1"/>
  <c r="M444" i="1"/>
  <c r="L444" i="1"/>
  <c r="L451" i="1"/>
  <c r="J487" i="1"/>
  <c r="K487" i="1" s="1"/>
  <c r="L491" i="1"/>
  <c r="J568" i="1"/>
  <c r="K568" i="1" s="1"/>
  <c r="L568" i="1"/>
  <c r="E164" i="1"/>
  <c r="E168" i="1"/>
  <c r="L281" i="1"/>
  <c r="L298" i="1"/>
  <c r="L356" i="1"/>
  <c r="J356" i="1"/>
  <c r="K356" i="1" s="1"/>
  <c r="H365" i="1"/>
  <c r="G365" i="1"/>
  <c r="H369" i="1"/>
  <c r="G369" i="1"/>
  <c r="H377" i="1"/>
  <c r="G377" i="1"/>
  <c r="J392" i="1"/>
  <c r="K392" i="1" s="1"/>
  <c r="M407" i="1"/>
  <c r="L407" i="1"/>
  <c r="J407" i="1"/>
  <c r="K407" i="1" s="1"/>
  <c r="M408" i="1"/>
  <c r="L408" i="1"/>
  <c r="L436" i="1"/>
  <c r="M454" i="1"/>
  <c r="L454" i="1"/>
  <c r="M456" i="1"/>
  <c r="L460" i="1"/>
  <c r="M496" i="1"/>
  <c r="J496" i="1"/>
  <c r="K496" i="1" s="1"/>
  <c r="L496" i="1"/>
  <c r="J509" i="1"/>
  <c r="K509" i="1" s="1"/>
  <c r="M509" i="1"/>
  <c r="L509" i="1"/>
  <c r="M523" i="1"/>
  <c r="L523" i="1"/>
  <c r="J523" i="1"/>
  <c r="K523" i="1" s="1"/>
  <c r="L538" i="1"/>
  <c r="J538" i="1"/>
  <c r="K538" i="1" s="1"/>
  <c r="M298" i="1"/>
  <c r="J299" i="1"/>
  <c r="M304" i="1"/>
  <c r="I305" i="1"/>
  <c r="M308" i="1"/>
  <c r="I309" i="1"/>
  <c r="I313" i="1"/>
  <c r="L317" i="1"/>
  <c r="M327" i="1"/>
  <c r="I331" i="1"/>
  <c r="I335" i="1"/>
  <c r="J339" i="1"/>
  <c r="M339" i="1" s="1"/>
  <c r="J343" i="1"/>
  <c r="J347" i="1"/>
  <c r="M347" i="1"/>
  <c r="J351" i="1"/>
  <c r="M351" i="1"/>
  <c r="M361" i="1"/>
  <c r="G364" i="1"/>
  <c r="M365" i="1"/>
  <c r="L370" i="1"/>
  <c r="J370" i="1"/>
  <c r="K370" i="1" s="1"/>
  <c r="M373" i="1"/>
  <c r="M378" i="1"/>
  <c r="L378" i="1"/>
  <c r="J378" i="1"/>
  <c r="K378" i="1" s="1"/>
  <c r="J398" i="1"/>
  <c r="M398" i="1"/>
  <c r="J400" i="1"/>
  <c r="M400" i="1"/>
  <c r="K408" i="1"/>
  <c r="M409" i="1"/>
  <c r="L409" i="1"/>
  <c r="J409" i="1"/>
  <c r="K409" i="1" s="1"/>
  <c r="M410" i="1"/>
  <c r="L410" i="1"/>
  <c r="L420" i="1"/>
  <c r="J420" i="1"/>
  <c r="K420" i="1" s="1"/>
  <c r="L432" i="1"/>
  <c r="J436" i="1"/>
  <c r="K436" i="1" s="1"/>
  <c r="L447" i="1"/>
  <c r="J447" i="1"/>
  <c r="K447" i="1" s="1"/>
  <c r="I453" i="1"/>
  <c r="I455" i="1"/>
  <c r="I457" i="1"/>
  <c r="I459" i="1"/>
  <c r="I461" i="1"/>
  <c r="L467" i="1"/>
  <c r="M468" i="1"/>
  <c r="L468" i="1"/>
  <c r="M469" i="1"/>
  <c r="L469" i="1"/>
  <c r="J469" i="1"/>
  <c r="K469" i="1" s="1"/>
  <c r="J470" i="1"/>
  <c r="M470" i="1"/>
  <c r="M495" i="1"/>
  <c r="M518" i="1"/>
  <c r="L518" i="1"/>
  <c r="J518" i="1"/>
  <c r="K518" i="1" s="1"/>
  <c r="M522" i="1"/>
  <c r="L522" i="1"/>
  <c r="J522" i="1"/>
  <c r="K522" i="1" s="1"/>
  <c r="L535" i="1"/>
  <c r="J603" i="1"/>
  <c r="K603" i="1" s="1"/>
  <c r="M603" i="1"/>
  <c r="L603" i="1"/>
  <c r="L292" i="1"/>
  <c r="J320" i="1"/>
  <c r="K320" i="1" s="1"/>
  <c r="L361" i="1"/>
  <c r="J365" i="1"/>
  <c r="K365" i="1" s="1"/>
  <c r="J369" i="1"/>
  <c r="G372" i="1"/>
  <c r="J373" i="1"/>
  <c r="K373" i="1" s="1"/>
  <c r="L377" i="1"/>
  <c r="J377" i="1"/>
  <c r="L382" i="1"/>
  <c r="J382" i="1"/>
  <c r="K382" i="1" s="1"/>
  <c r="J388" i="1"/>
  <c r="K388" i="1" s="1"/>
  <c r="M411" i="1"/>
  <c r="L411" i="1"/>
  <c r="J411" i="1"/>
  <c r="K411" i="1" s="1"/>
  <c r="L412" i="1"/>
  <c r="J428" i="1"/>
  <c r="L428" i="1" s="1"/>
  <c r="J432" i="1"/>
  <c r="K432" i="1" s="1"/>
  <c r="I440" i="1"/>
  <c r="M463" i="1"/>
  <c r="L463" i="1"/>
  <c r="J463" i="1"/>
  <c r="K463" i="1" s="1"/>
  <c r="L464" i="1"/>
  <c r="J464" i="1"/>
  <c r="K464" i="1" s="1"/>
  <c r="M465" i="1"/>
  <c r="L465" i="1"/>
  <c r="M467" i="1"/>
  <c r="L476" i="1"/>
  <c r="M477" i="1"/>
  <c r="L477" i="1"/>
  <c r="L479" i="1"/>
  <c r="M485" i="1"/>
  <c r="L485" i="1"/>
  <c r="J485" i="1"/>
  <c r="K485" i="1" s="1"/>
  <c r="J488" i="1"/>
  <c r="K488" i="1" s="1"/>
  <c r="K498" i="1"/>
  <c r="M498" i="1"/>
  <c r="L498" i="1"/>
  <c r="K525" i="1"/>
  <c r="M525" i="1"/>
  <c r="M553" i="1"/>
  <c r="L553" i="1"/>
  <c r="K553" i="1"/>
  <c r="M560" i="1"/>
  <c r="K560" i="1"/>
  <c r="J561" i="1"/>
  <c r="K561" i="1" s="1"/>
  <c r="M589" i="1"/>
  <c r="L589" i="1"/>
  <c r="J589" i="1"/>
  <c r="K589" i="1" s="1"/>
  <c r="L778" i="1"/>
  <c r="J778" i="1"/>
  <c r="K778" i="1" s="1"/>
  <c r="M778" i="1"/>
  <c r="G261" i="1"/>
  <c r="K274" i="1"/>
  <c r="J287" i="1"/>
  <c r="K287" i="1" s="1"/>
  <c r="K289" i="1"/>
  <c r="J292" i="1"/>
  <c r="K292" i="1" s="1"/>
  <c r="L300" i="1"/>
  <c r="K304" i="1"/>
  <c r="K308" i="1"/>
  <c r="K312" i="1"/>
  <c r="L325" i="1"/>
  <c r="L326" i="1"/>
  <c r="K334" i="1"/>
  <c r="K338" i="1"/>
  <c r="K342" i="1"/>
  <c r="J363" i="1"/>
  <c r="K363" i="1" s="1"/>
  <c r="M363" i="1"/>
  <c r="J364" i="1"/>
  <c r="K364" i="1" s="1"/>
  <c r="M368" i="1"/>
  <c r="L368" i="1"/>
  <c r="J372" i="1"/>
  <c r="K372" i="1" s="1"/>
  <c r="M376" i="1"/>
  <c r="L376" i="1"/>
  <c r="J394" i="1"/>
  <c r="J412" i="1"/>
  <c r="K412" i="1" s="1"/>
  <c r="M414" i="1"/>
  <c r="L414" i="1"/>
  <c r="M421" i="1"/>
  <c r="J422" i="1"/>
  <c r="K422" i="1" s="1"/>
  <c r="J427" i="1"/>
  <c r="K427" i="1" s="1"/>
  <c r="J438" i="1"/>
  <c r="M438" i="1"/>
  <c r="J454" i="1"/>
  <c r="K454" i="1" s="1"/>
  <c r="J456" i="1"/>
  <c r="K456" i="1" s="1"/>
  <c r="J458" i="1"/>
  <c r="K458" i="1" s="1"/>
  <c r="J460" i="1"/>
  <c r="K460" i="1" s="1"/>
  <c r="M476" i="1"/>
  <c r="M479" i="1"/>
  <c r="L480" i="1"/>
  <c r="J480" i="1"/>
  <c r="K480" i="1" s="1"/>
  <c r="M507" i="1"/>
  <c r="L507" i="1"/>
  <c r="M520" i="1"/>
  <c r="L520" i="1"/>
  <c r="M531" i="1"/>
  <c r="J531" i="1"/>
  <c r="K531" i="1" s="1"/>
  <c r="J532" i="1"/>
  <c r="K532" i="1" s="1"/>
  <c r="J551" i="1"/>
  <c r="K551" i="1" s="1"/>
  <c r="J623" i="1"/>
  <c r="K623" i="1" s="1"/>
  <c r="M632" i="1"/>
  <c r="J632" i="1"/>
  <c r="K632" i="1" s="1"/>
  <c r="L641" i="1"/>
  <c r="K641" i="1"/>
  <c r="L274" i="1"/>
  <c r="L289" i="1"/>
  <c r="J300" i="1"/>
  <c r="L312" i="1"/>
  <c r="K316" i="1"/>
  <c r="J326" i="1"/>
  <c r="J328" i="1"/>
  <c r="L334" i="1"/>
  <c r="L338" i="1"/>
  <c r="L342" i="1"/>
  <c r="L352" i="1"/>
  <c r="M357" i="1"/>
  <c r="L357" i="1"/>
  <c r="J371" i="1"/>
  <c r="K371" i="1" s="1"/>
  <c r="M371" i="1"/>
  <c r="J379" i="1"/>
  <c r="K379" i="1" s="1"/>
  <c r="M379" i="1"/>
  <c r="J384" i="1"/>
  <c r="M384" i="1" s="1"/>
  <c r="L392" i="1"/>
  <c r="J402" i="1"/>
  <c r="M402" i="1" s="1"/>
  <c r="I405" i="1"/>
  <c r="J413" i="1"/>
  <c r="K413" i="1" s="1"/>
  <c r="M416" i="1"/>
  <c r="L416" i="1"/>
  <c r="J430" i="1"/>
  <c r="L433" i="1"/>
  <c r="J441" i="1"/>
  <c r="K441" i="1" s="1"/>
  <c r="J446" i="1"/>
  <c r="K446" i="1" s="1"/>
  <c r="M446" i="1"/>
  <c r="M452" i="1"/>
  <c r="L452" i="1"/>
  <c r="J462" i="1"/>
  <c r="M475" i="1"/>
  <c r="J475" i="1"/>
  <c r="K475" i="1" s="1"/>
  <c r="M489" i="1"/>
  <c r="L489" i="1"/>
  <c r="J489" i="1"/>
  <c r="K489" i="1" s="1"/>
  <c r="M493" i="1"/>
  <c r="L493" i="1"/>
  <c r="J507" i="1"/>
  <c r="K507" i="1" s="1"/>
  <c r="J520" i="1"/>
  <c r="K520" i="1" s="1"/>
  <c r="K521" i="1"/>
  <c r="M521" i="1"/>
  <c r="L521" i="1"/>
  <c r="J557" i="1"/>
  <c r="K557" i="1" s="1"/>
  <c r="M557" i="1"/>
  <c r="L577" i="1"/>
  <c r="J577" i="1"/>
  <c r="K577" i="1" s="1"/>
  <c r="M583" i="1"/>
  <c r="L583" i="1"/>
  <c r="J583" i="1"/>
  <c r="K583" i="1" s="1"/>
  <c r="M613" i="1"/>
  <c r="M614" i="1"/>
  <c r="J614" i="1"/>
  <c r="K614" i="1" s="1"/>
  <c r="M292" i="1"/>
  <c r="I303" i="1"/>
  <c r="I307" i="1"/>
  <c r="J311" i="1"/>
  <c r="K311" i="1" s="1"/>
  <c r="J333" i="1"/>
  <c r="K333" i="1" s="1"/>
  <c r="M333" i="1"/>
  <c r="J337" i="1"/>
  <c r="K337" i="1" s="1"/>
  <c r="M337" i="1"/>
  <c r="J341" i="1"/>
  <c r="K341" i="1" s="1"/>
  <c r="J345" i="1"/>
  <c r="K345" i="1" s="1"/>
  <c r="J390" i="1"/>
  <c r="K390" i="1" s="1"/>
  <c r="M390" i="1"/>
  <c r="J415" i="1"/>
  <c r="K415" i="1" s="1"/>
  <c r="M418" i="1"/>
  <c r="L418" i="1"/>
  <c r="M424" i="1"/>
  <c r="L424" i="1"/>
  <c r="J424" i="1"/>
  <c r="K424" i="1" s="1"/>
  <c r="J437" i="1"/>
  <c r="K437" i="1" s="1"/>
  <c r="J445" i="1"/>
  <c r="K445" i="1" s="1"/>
  <c r="H448" i="1"/>
  <c r="G448" i="1"/>
  <c r="J474" i="1"/>
  <c r="K474" i="1" s="1"/>
  <c r="I484" i="1"/>
  <c r="M490" i="1"/>
  <c r="L490" i="1"/>
  <c r="J490" i="1"/>
  <c r="K490" i="1" s="1"/>
  <c r="L527" i="1"/>
  <c r="J527" i="1"/>
  <c r="K527" i="1" s="1"/>
  <c r="L555" i="1"/>
  <c r="J555" i="1"/>
  <c r="K555" i="1" s="1"/>
  <c r="M558" i="1"/>
  <c r="L558" i="1"/>
  <c r="J558" i="1"/>
  <c r="K558" i="1" s="1"/>
  <c r="AN359" i="1"/>
  <c r="AO382" i="1"/>
  <c r="M508" i="1"/>
  <c r="J508" i="1"/>
  <c r="K508" i="1" s="1"/>
  <c r="L528" i="1"/>
  <c r="J528" i="1"/>
  <c r="L545" i="1"/>
  <c r="J545" i="1"/>
  <c r="K545" i="1" s="1"/>
  <c r="BQ570" i="1"/>
  <c r="L581" i="1"/>
  <c r="J581" i="1"/>
  <c r="K581" i="1" s="1"/>
  <c r="L624" i="1"/>
  <c r="J624" i="1"/>
  <c r="L508" i="1"/>
  <c r="K512" i="1"/>
  <c r="G514" i="1"/>
  <c r="I519" i="1"/>
  <c r="L526" i="1"/>
  <c r="J526" i="1"/>
  <c r="K526" i="1" s="1"/>
  <c r="J529" i="1"/>
  <c r="K529" i="1" s="1"/>
  <c r="I541" i="1"/>
  <c r="I543" i="1"/>
  <c r="J547" i="1"/>
  <c r="K547" i="1" s="1"/>
  <c r="L549" i="1"/>
  <c r="L556" i="1"/>
  <c r="J556" i="1"/>
  <c r="K556" i="1" s="1"/>
  <c r="L567" i="1"/>
  <c r="M572" i="1"/>
  <c r="J574" i="1"/>
  <c r="K574" i="1" s="1"/>
  <c r="M574" i="1"/>
  <c r="L599" i="1"/>
  <c r="J599" i="1"/>
  <c r="K599" i="1" s="1"/>
  <c r="L600" i="1"/>
  <c r="M600" i="1"/>
  <c r="J600" i="1"/>
  <c r="K600" i="1" s="1"/>
  <c r="L616" i="1"/>
  <c r="M616" i="1"/>
  <c r="J616" i="1"/>
  <c r="K616" i="1" s="1"/>
  <c r="J620" i="1"/>
  <c r="K620" i="1" s="1"/>
  <c r="L810" i="1"/>
  <c r="J810" i="1"/>
  <c r="K810" i="1" s="1"/>
  <c r="M810" i="1"/>
  <c r="M818" i="1"/>
  <c r="J818" i="1"/>
  <c r="K818" i="1" s="1"/>
  <c r="K353" i="1"/>
  <c r="K359" i="1"/>
  <c r="K385" i="1"/>
  <c r="K387" i="1"/>
  <c r="K389" i="1"/>
  <c r="K391" i="1"/>
  <c r="K393" i="1"/>
  <c r="K395" i="1"/>
  <c r="K397" i="1"/>
  <c r="K399" i="1"/>
  <c r="K401" i="1"/>
  <c r="K403" i="1"/>
  <c r="K466" i="1"/>
  <c r="J478" i="1"/>
  <c r="M478" i="1" s="1"/>
  <c r="L492" i="1"/>
  <c r="L499" i="1"/>
  <c r="M502" i="1"/>
  <c r="L502" i="1"/>
  <c r="J511" i="1"/>
  <c r="L512" i="1"/>
  <c r="L513" i="1"/>
  <c r="M526" i="1"/>
  <c r="M535" i="1"/>
  <c r="M549" i="1"/>
  <c r="M550" i="1"/>
  <c r="J550" i="1"/>
  <c r="K550" i="1" s="1"/>
  <c r="M552" i="1"/>
  <c r="L552" i="1"/>
  <c r="I554" i="1"/>
  <c r="J697" i="1"/>
  <c r="K697" i="1" s="1"/>
  <c r="J831" i="1"/>
  <c r="K831" i="1" s="1"/>
  <c r="M831" i="1"/>
  <c r="L501" i="1"/>
  <c r="J501" i="1"/>
  <c r="K501" i="1" s="1"/>
  <c r="M524" i="1"/>
  <c r="M537" i="1"/>
  <c r="L537" i="1"/>
  <c r="M597" i="1"/>
  <c r="J597" i="1"/>
  <c r="K597" i="1" s="1"/>
  <c r="L598" i="1"/>
  <c r="K598" i="1"/>
  <c r="K609" i="1"/>
  <c r="AQ360" i="1"/>
  <c r="AP361" i="1"/>
  <c r="AP379" i="1" s="1"/>
  <c r="AO362" i="1"/>
  <c r="G373" i="1"/>
  <c r="AN379" i="1"/>
  <c r="G381" i="1"/>
  <c r="G452" i="1"/>
  <c r="M481" i="1"/>
  <c r="L494" i="1"/>
  <c r="M497" i="1"/>
  <c r="M499" i="1"/>
  <c r="K504" i="1"/>
  <c r="G506" i="1"/>
  <c r="M513" i="1"/>
  <c r="J515" i="1"/>
  <c r="K515" i="1" s="1"/>
  <c r="M517" i="1"/>
  <c r="J524" i="1"/>
  <c r="K524" i="1" s="1"/>
  <c r="L530" i="1"/>
  <c r="L536" i="1"/>
  <c r="J536" i="1"/>
  <c r="J537" i="1"/>
  <c r="K537" i="1" s="1"/>
  <c r="H559" i="1"/>
  <c r="G559" i="1"/>
  <c r="F559" i="1"/>
  <c r="I559" i="1" s="1"/>
  <c r="J564" i="1"/>
  <c r="K564" i="1" s="1"/>
  <c r="L564" i="1"/>
  <c r="AY572" i="1"/>
  <c r="AX572" i="1" s="1"/>
  <c r="Z572" i="1"/>
  <c r="BQ572" i="1" s="1"/>
  <c r="Y572" i="1"/>
  <c r="J635" i="1"/>
  <c r="K635" i="1" s="1"/>
  <c r="M645" i="1"/>
  <c r="M646" i="1"/>
  <c r="J646" i="1"/>
  <c r="K646" i="1" s="1"/>
  <c r="J651" i="1"/>
  <c r="K651" i="1" s="1"/>
  <c r="M651" i="1"/>
  <c r="L651" i="1"/>
  <c r="J654" i="1"/>
  <c r="K654" i="1" s="1"/>
  <c r="M654" i="1"/>
  <c r="AQ361" i="1"/>
  <c r="J481" i="1"/>
  <c r="G495" i="1"/>
  <c r="J497" i="1"/>
  <c r="J503" i="1"/>
  <c r="L505" i="1"/>
  <c r="H509" i="1"/>
  <c r="G509" i="1"/>
  <c r="M516" i="1"/>
  <c r="J516" i="1"/>
  <c r="M530" i="1"/>
  <c r="J534" i="1"/>
  <c r="M539" i="1"/>
  <c r="L539" i="1"/>
  <c r="I540" i="1"/>
  <c r="I542" i="1"/>
  <c r="I544" i="1"/>
  <c r="M546" i="1"/>
  <c r="J546" i="1"/>
  <c r="K546" i="1" s="1"/>
  <c r="M593" i="1"/>
  <c r="L593" i="1"/>
  <c r="J593" i="1"/>
  <c r="K593" i="1" s="1"/>
  <c r="M629" i="1"/>
  <c r="L629" i="1"/>
  <c r="M655" i="1"/>
  <c r="J655" i="1"/>
  <c r="K655" i="1" s="1"/>
  <c r="M656" i="1"/>
  <c r="L656" i="1"/>
  <c r="J656" i="1"/>
  <c r="K656" i="1" s="1"/>
  <c r="J791" i="1"/>
  <c r="K791" i="1" s="1"/>
  <c r="L791" i="1"/>
  <c r="M791" i="1"/>
  <c r="J663" i="1"/>
  <c r="K663" i="1" s="1"/>
  <c r="M665" i="1"/>
  <c r="L665" i="1"/>
  <c r="L714" i="1"/>
  <c r="J714" i="1"/>
  <c r="K714" i="1" s="1"/>
  <c r="M716" i="1"/>
  <c r="J716" i="1"/>
  <c r="K716" i="1" s="1"/>
  <c r="K769" i="1"/>
  <c r="L769" i="1"/>
  <c r="Y570" i="1"/>
  <c r="AY570" i="1"/>
  <c r="AX570" i="1" s="1"/>
  <c r="H573" i="1"/>
  <c r="G573" i="1"/>
  <c r="I604" i="1"/>
  <c r="J611" i="1"/>
  <c r="K611" i="1" s="1"/>
  <c r="M611" i="1"/>
  <c r="I636" i="1"/>
  <c r="J643" i="1"/>
  <c r="K643" i="1" s="1"/>
  <c r="L643" i="1"/>
  <c r="K662" i="1"/>
  <c r="M662" i="1"/>
  <c r="M673" i="1"/>
  <c r="L673" i="1"/>
  <c r="J673" i="1"/>
  <c r="K673" i="1" s="1"/>
  <c r="G517" i="1"/>
  <c r="L565" i="1"/>
  <c r="J565" i="1"/>
  <c r="K565" i="1" s="1"/>
  <c r="J570" i="1"/>
  <c r="M570" i="1"/>
  <c r="J572" i="1"/>
  <c r="K572" i="1" s="1"/>
  <c r="J631" i="1"/>
  <c r="K631" i="1" s="1"/>
  <c r="M631" i="1"/>
  <c r="L631" i="1"/>
  <c r="M638" i="1"/>
  <c r="L638" i="1"/>
  <c r="L652" i="1"/>
  <c r="J652" i="1"/>
  <c r="K652" i="1" s="1"/>
  <c r="L773" i="1"/>
  <c r="J773" i="1"/>
  <c r="K773" i="1" s="1"/>
  <c r="J799" i="1"/>
  <c r="K799" i="1" s="1"/>
  <c r="J842" i="1"/>
  <c r="K842" i="1" s="1"/>
  <c r="I548" i="1"/>
  <c r="J562" i="1"/>
  <c r="H566" i="1"/>
  <c r="M573" i="1"/>
  <c r="J573" i="1"/>
  <c r="J576" i="1"/>
  <c r="K576" i="1" s="1"/>
  <c r="M576" i="1"/>
  <c r="M591" i="1"/>
  <c r="J594" i="1"/>
  <c r="L594" i="1"/>
  <c r="M595" i="1"/>
  <c r="L595" i="1"/>
  <c r="J595" i="1"/>
  <c r="K595" i="1" s="1"/>
  <c r="J605" i="1"/>
  <c r="K605" i="1" s="1"/>
  <c r="I607" i="1"/>
  <c r="M617" i="1"/>
  <c r="L617" i="1"/>
  <c r="I622" i="1"/>
  <c r="M626" i="1"/>
  <c r="L626" i="1"/>
  <c r="L637" i="1"/>
  <c r="J637" i="1"/>
  <c r="K637" i="1" s="1"/>
  <c r="I639" i="1"/>
  <c r="M649" i="1"/>
  <c r="L649" i="1"/>
  <c r="J665" i="1"/>
  <c r="K665" i="1" s="1"/>
  <c r="M677" i="1"/>
  <c r="J679" i="1"/>
  <c r="K679" i="1" s="1"/>
  <c r="Z567" i="1"/>
  <c r="BQ567" i="1" s="1"/>
  <c r="AY567" i="1"/>
  <c r="AX567" i="1" s="1"/>
  <c r="M571" i="1"/>
  <c r="J571" i="1"/>
  <c r="H574" i="1"/>
  <c r="G574" i="1"/>
  <c r="J586" i="1"/>
  <c r="K586" i="1" s="1"/>
  <c r="M586" i="1"/>
  <c r="L586" i="1"/>
  <c r="L628" i="1"/>
  <c r="J628" i="1"/>
  <c r="K628" i="1" s="1"/>
  <c r="M657" i="1"/>
  <c r="J657" i="1"/>
  <c r="K657" i="1" s="1"/>
  <c r="L660" i="1"/>
  <c r="L720" i="1"/>
  <c r="L723" i="1"/>
  <c r="J723" i="1"/>
  <c r="K723" i="1" s="1"/>
  <c r="M723" i="1"/>
  <c r="L735" i="1"/>
  <c r="J735" i="1"/>
  <c r="K735" i="1" s="1"/>
  <c r="L745" i="1"/>
  <c r="L750" i="1"/>
  <c r="K767" i="1"/>
  <c r="L767" i="1"/>
  <c r="L560" i="1"/>
  <c r="I563" i="1"/>
  <c r="M566" i="1"/>
  <c r="L566" i="1"/>
  <c r="G567" i="1"/>
  <c r="L569" i="1"/>
  <c r="G575" i="1"/>
  <c r="J582" i="1"/>
  <c r="K582" i="1" s="1"/>
  <c r="I592" i="1"/>
  <c r="J606" i="1"/>
  <c r="K606" i="1" s="1"/>
  <c r="L608" i="1"/>
  <c r="J608" i="1"/>
  <c r="K608" i="1" s="1"/>
  <c r="I610" i="1"/>
  <c r="J619" i="1"/>
  <c r="K619" i="1" s="1"/>
  <c r="J627" i="1"/>
  <c r="J638" i="1"/>
  <c r="K638" i="1" s="1"/>
  <c r="J640" i="1"/>
  <c r="K640" i="1" s="1"/>
  <c r="I642" i="1"/>
  <c r="L661" i="1"/>
  <c r="M661" i="1"/>
  <c r="J661" i="1"/>
  <c r="K661" i="1" s="1"/>
  <c r="J666" i="1"/>
  <c r="K666" i="1" s="1"/>
  <c r="M666" i="1"/>
  <c r="L726" i="1"/>
  <c r="J730" i="1"/>
  <c r="K730" i="1" s="1"/>
  <c r="L730" i="1"/>
  <c r="M779" i="1"/>
  <c r="J779" i="1"/>
  <c r="K779" i="1" s="1"/>
  <c r="L819" i="1"/>
  <c r="J819" i="1"/>
  <c r="K819" i="1" s="1"/>
  <c r="L579" i="1"/>
  <c r="M584" i="1"/>
  <c r="L591" i="1"/>
  <c r="M598" i="1"/>
  <c r="M609" i="1"/>
  <c r="M618" i="1"/>
  <c r="M641" i="1"/>
  <c r="M650" i="1"/>
  <c r="L681" i="1"/>
  <c r="M681" i="1"/>
  <c r="J681" i="1"/>
  <c r="K681" i="1" s="1"/>
  <c r="J709" i="1"/>
  <c r="K709" i="1" s="1"/>
  <c r="J722" i="1"/>
  <c r="M722" i="1" s="1"/>
  <c r="L732" i="1"/>
  <c r="L772" i="1"/>
  <c r="J772" i="1"/>
  <c r="K772" i="1" s="1"/>
  <c r="J797" i="1"/>
  <c r="K797" i="1" s="1"/>
  <c r="J817" i="1"/>
  <c r="K817" i="1" s="1"/>
  <c r="L823" i="1"/>
  <c r="J823" i="1"/>
  <c r="K823" i="1" s="1"/>
  <c r="M823" i="1"/>
  <c r="J846" i="1"/>
  <c r="K846" i="1" s="1"/>
  <c r="R25" i="5"/>
  <c r="N51" i="5"/>
  <c r="Q51" i="5" s="1"/>
  <c r="P51" i="5"/>
  <c r="L578" i="1"/>
  <c r="I658" i="1"/>
  <c r="M664" i="1"/>
  <c r="J664" i="1"/>
  <c r="K664" i="1" s="1"/>
  <c r="I674" i="1"/>
  <c r="L678" i="1"/>
  <c r="J678" i="1"/>
  <c r="K678" i="1" s="1"/>
  <c r="M680" i="1"/>
  <c r="J682" i="1"/>
  <c r="K682" i="1" s="1"/>
  <c r="M684" i="1"/>
  <c r="J711" i="1"/>
  <c r="K711" i="1" s="1"/>
  <c r="L711" i="1"/>
  <c r="M734" i="1"/>
  <c r="J734" i="1"/>
  <c r="K734" i="1" s="1"/>
  <c r="M745" i="1"/>
  <c r="L835" i="1"/>
  <c r="J835" i="1"/>
  <c r="K835" i="1" s="1"/>
  <c r="J840" i="1"/>
  <c r="K840" i="1" s="1"/>
  <c r="M840" i="1"/>
  <c r="N46" i="5"/>
  <c r="Q46" i="5" s="1"/>
  <c r="P46" i="5"/>
  <c r="R46" i="5" s="1"/>
  <c r="H569" i="1"/>
  <c r="G571" i="1"/>
  <c r="J590" i="1"/>
  <c r="M590" i="1" s="1"/>
  <c r="J613" i="1"/>
  <c r="J645" i="1"/>
  <c r="L670" i="1"/>
  <c r="J680" i="1"/>
  <c r="K680" i="1" s="1"/>
  <c r="J684" i="1"/>
  <c r="M685" i="1"/>
  <c r="J685" i="1"/>
  <c r="K685" i="1" s="1"/>
  <c r="L689" i="1"/>
  <c r="M689" i="1"/>
  <c r="J703" i="1"/>
  <c r="K703" i="1" s="1"/>
  <c r="K704" i="1"/>
  <c r="M704" i="1"/>
  <c r="L704" i="1"/>
  <c r="M708" i="1"/>
  <c r="M709" i="1"/>
  <c r="K710" i="1"/>
  <c r="L727" i="1"/>
  <c r="J727" i="1"/>
  <c r="M742" i="1"/>
  <c r="J742" i="1"/>
  <c r="M753" i="1"/>
  <c r="K110" i="5"/>
  <c r="P110" i="5" s="1"/>
  <c r="O110" i="5"/>
  <c r="Q110" i="5" s="1"/>
  <c r="L126" i="5"/>
  <c r="Q126" i="5" s="1"/>
  <c r="P126" i="5"/>
  <c r="R126" i="5" s="1"/>
  <c r="M659" i="1"/>
  <c r="L659" i="1"/>
  <c r="M667" i="1"/>
  <c r="J667" i="1"/>
  <c r="K667" i="1" s="1"/>
  <c r="L700" i="1"/>
  <c r="J700" i="1"/>
  <c r="K700" i="1" s="1"/>
  <c r="J701" i="1"/>
  <c r="K701" i="1" s="1"/>
  <c r="M726" i="1"/>
  <c r="J726" i="1"/>
  <c r="K726" i="1" s="1"/>
  <c r="K743" i="1"/>
  <c r="L743" i="1"/>
  <c r="M747" i="1"/>
  <c r="J747" i="1"/>
  <c r="K747" i="1" s="1"/>
  <c r="M750" i="1"/>
  <c r="J750" i="1"/>
  <c r="K750" i="1" s="1"/>
  <c r="M761" i="1"/>
  <c r="L783" i="1"/>
  <c r="J783" i="1"/>
  <c r="K783" i="1" s="1"/>
  <c r="J801" i="1"/>
  <c r="K801" i="1" s="1"/>
  <c r="J827" i="1"/>
  <c r="K827" i="1" s="1"/>
  <c r="J844" i="1"/>
  <c r="K844" i="1" s="1"/>
  <c r="N18" i="5"/>
  <c r="Q18" i="5" s="1"/>
  <c r="P18" i="5"/>
  <c r="N41" i="5"/>
  <c r="Q41" i="5" s="1"/>
  <c r="P41" i="5"/>
  <c r="R41" i="5" s="1"/>
  <c r="L612" i="1"/>
  <c r="M660" i="1"/>
  <c r="L667" i="1"/>
  <c r="M670" i="1"/>
  <c r="J675" i="1"/>
  <c r="M675" i="1"/>
  <c r="L676" i="1"/>
  <c r="J676" i="1"/>
  <c r="K676" i="1" s="1"/>
  <c r="L677" i="1"/>
  <c r="J693" i="1"/>
  <c r="K693" i="1" s="1"/>
  <c r="J699" i="1"/>
  <c r="K699" i="1" s="1"/>
  <c r="J719" i="1"/>
  <c r="L719" i="1" s="1"/>
  <c r="L740" i="1"/>
  <c r="K751" i="1"/>
  <c r="L751" i="1"/>
  <c r="M755" i="1"/>
  <c r="J755" i="1"/>
  <c r="K755" i="1" s="1"/>
  <c r="J758" i="1"/>
  <c r="M758" i="1" s="1"/>
  <c r="L762" i="1"/>
  <c r="M769" i="1"/>
  <c r="J787" i="1"/>
  <c r="K787" i="1" s="1"/>
  <c r="J795" i="1"/>
  <c r="K795" i="1" s="1"/>
  <c r="J838" i="1"/>
  <c r="K838" i="1" s="1"/>
  <c r="M838" i="1"/>
  <c r="N10" i="5"/>
  <c r="Q10" i="5" s="1"/>
  <c r="P10" i="5"/>
  <c r="P36" i="5"/>
  <c r="R36" i="5" s="1"/>
  <c r="N36" i="5"/>
  <c r="Q36" i="5" s="1"/>
  <c r="J587" i="1"/>
  <c r="M587" i="1" s="1"/>
  <c r="J612" i="1"/>
  <c r="J644" i="1"/>
  <c r="J668" i="1"/>
  <c r="I669" i="1"/>
  <c r="M672" i="1"/>
  <c r="L672" i="1"/>
  <c r="J672" i="1"/>
  <c r="K672" i="1" s="1"/>
  <c r="L694" i="1"/>
  <c r="J696" i="1"/>
  <c r="K698" i="1"/>
  <c r="M718" i="1"/>
  <c r="J718" i="1"/>
  <c r="J731" i="1"/>
  <c r="L731" i="1" s="1"/>
  <c r="K739" i="1"/>
  <c r="L739" i="1"/>
  <c r="L748" i="1"/>
  <c r="K759" i="1"/>
  <c r="L759" i="1"/>
  <c r="J763" i="1"/>
  <c r="K763" i="1" s="1"/>
  <c r="J766" i="1"/>
  <c r="L782" i="1"/>
  <c r="J782" i="1"/>
  <c r="K782" i="1" s="1"/>
  <c r="K794" i="1"/>
  <c r="L794" i="1"/>
  <c r="J848" i="1"/>
  <c r="L848" i="1" s="1"/>
  <c r="P28" i="5"/>
  <c r="N28" i="5"/>
  <c r="Q28" i="5" s="1"/>
  <c r="P33" i="5"/>
  <c r="R33" i="5" s="1"/>
  <c r="N33" i="5"/>
  <c r="Q33" i="5" s="1"/>
  <c r="K70" i="5"/>
  <c r="O70" i="5" s="1"/>
  <c r="N70" i="5"/>
  <c r="P70" i="5" s="1"/>
  <c r="P8" i="5"/>
  <c r="N8" i="5"/>
  <c r="Q8" i="5" s="1"/>
  <c r="P13" i="5"/>
  <c r="R13" i="5" s="1"/>
  <c r="N13" i="5"/>
  <c r="Q13" i="5" s="1"/>
  <c r="N31" i="5"/>
  <c r="Q31" i="5" s="1"/>
  <c r="P31" i="5"/>
  <c r="R31" i="5" s="1"/>
  <c r="P39" i="5"/>
  <c r="N39" i="5"/>
  <c r="Q39" i="5" s="1"/>
  <c r="P54" i="5"/>
  <c r="N54" i="5"/>
  <c r="Q54" i="5" s="1"/>
  <c r="N73" i="5"/>
  <c r="P73" i="5" s="1"/>
  <c r="K73" i="5"/>
  <c r="O73" i="5" s="1"/>
  <c r="N78" i="5"/>
  <c r="K78" i="5"/>
  <c r="O78" i="5" s="1"/>
  <c r="P121" i="5"/>
  <c r="R121" i="5" s="1"/>
  <c r="L121" i="5"/>
  <c r="Q121" i="5" s="1"/>
  <c r="M702" i="1"/>
  <c r="L705" i="1"/>
  <c r="J720" i="1"/>
  <c r="K720" i="1" s="1"/>
  <c r="J724" i="1"/>
  <c r="K724" i="1" s="1"/>
  <c r="J728" i="1"/>
  <c r="K728" i="1" s="1"/>
  <c r="J732" i="1"/>
  <c r="K732" i="1" s="1"/>
  <c r="J738" i="1"/>
  <c r="K738" i="1" s="1"/>
  <c r="M740" i="1"/>
  <c r="J746" i="1"/>
  <c r="K746" i="1" s="1"/>
  <c r="M748" i="1"/>
  <c r="J754" i="1"/>
  <c r="K754" i="1" s="1"/>
  <c r="M756" i="1"/>
  <c r="J762" i="1"/>
  <c r="K762" i="1" s="1"/>
  <c r="M764" i="1"/>
  <c r="J776" i="1"/>
  <c r="K776" i="1" s="1"/>
  <c r="I777" i="1"/>
  <c r="J786" i="1"/>
  <c r="J790" i="1"/>
  <c r="L790" i="1"/>
  <c r="I798" i="1"/>
  <c r="J803" i="1"/>
  <c r="L803" i="1" s="1"/>
  <c r="J805" i="1"/>
  <c r="L805" i="1" s="1"/>
  <c r="J807" i="1"/>
  <c r="L807" i="1" s="1"/>
  <c r="J811" i="1"/>
  <c r="L811" i="1" s="1"/>
  <c r="I820" i="1"/>
  <c r="J824" i="1"/>
  <c r="L828" i="1"/>
  <c r="J828" i="1"/>
  <c r="J832" i="1"/>
  <c r="J836" i="1"/>
  <c r="L836" i="1" s="1"/>
  <c r="N11" i="5"/>
  <c r="Q11" i="5" s="1"/>
  <c r="P11" i="5"/>
  <c r="R11" i="5" s="1"/>
  <c r="P16" i="5"/>
  <c r="R16" i="5" s="1"/>
  <c r="N16" i="5"/>
  <c r="Q16" i="5" s="1"/>
  <c r="P21" i="5"/>
  <c r="N21" i="5"/>
  <c r="Q21" i="5" s="1"/>
  <c r="P34" i="5"/>
  <c r="N34" i="5"/>
  <c r="Q34" i="5" s="1"/>
  <c r="P47" i="5"/>
  <c r="N47" i="5"/>
  <c r="Q47" i="5" s="1"/>
  <c r="R49" i="5"/>
  <c r="N71" i="5"/>
  <c r="P71" i="5" s="1"/>
  <c r="K71" i="5"/>
  <c r="O71" i="5" s="1"/>
  <c r="O112" i="5"/>
  <c r="Q112" i="5" s="1"/>
  <c r="K112" i="5"/>
  <c r="P112" i="5" s="1"/>
  <c r="Q114" i="5"/>
  <c r="R127" i="5"/>
  <c r="L138" i="5"/>
  <c r="Q138" i="5" s="1"/>
  <c r="P138" i="5"/>
  <c r="R138" i="5" s="1"/>
  <c r="M698" i="1"/>
  <c r="M710" i="1"/>
  <c r="L712" i="1"/>
  <c r="L713" i="1"/>
  <c r="J721" i="1"/>
  <c r="K721" i="1" s="1"/>
  <c r="J725" i="1"/>
  <c r="K725" i="1" s="1"/>
  <c r="J729" i="1"/>
  <c r="K729" i="1" s="1"/>
  <c r="L733" i="1"/>
  <c r="J733" i="1"/>
  <c r="K733" i="1" s="1"/>
  <c r="M739" i="1"/>
  <c r="M743" i="1"/>
  <c r="M751" i="1"/>
  <c r="M759" i="1"/>
  <c r="M767" i="1"/>
  <c r="J770" i="1"/>
  <c r="K770" i="1" s="1"/>
  <c r="I771" i="1"/>
  <c r="I802" i="1"/>
  <c r="I821" i="1"/>
  <c r="P14" i="5"/>
  <c r="N14" i="5"/>
  <c r="Q14" i="5" s="1"/>
  <c r="N19" i="5"/>
  <c r="Q19" i="5" s="1"/>
  <c r="P19" i="5"/>
  <c r="P24" i="5"/>
  <c r="R24" i="5" s="1"/>
  <c r="N24" i="5"/>
  <c r="Q24" i="5" s="1"/>
  <c r="P26" i="5"/>
  <c r="R26" i="5" s="1"/>
  <c r="R29" i="5"/>
  <c r="M694" i="1"/>
  <c r="M712" i="1"/>
  <c r="M720" i="1"/>
  <c r="M724" i="1"/>
  <c r="M728" i="1"/>
  <c r="M732" i="1"/>
  <c r="M738" i="1"/>
  <c r="M754" i="1"/>
  <c r="M762" i="1"/>
  <c r="J780" i="1"/>
  <c r="K780" i="1" s="1"/>
  <c r="I781" i="1"/>
  <c r="J785" i="1"/>
  <c r="K785" i="1" s="1"/>
  <c r="J789" i="1"/>
  <c r="K789" i="1" s="1"/>
  <c r="L789" i="1"/>
  <c r="J793" i="1"/>
  <c r="K793" i="1" s="1"/>
  <c r="I796" i="1"/>
  <c r="J808" i="1"/>
  <c r="K808" i="1" s="1"/>
  <c r="J812" i="1"/>
  <c r="K812" i="1" s="1"/>
  <c r="I814" i="1"/>
  <c r="L825" i="1"/>
  <c r="J825" i="1"/>
  <c r="K825" i="1" s="1"/>
  <c r="L829" i="1"/>
  <c r="J829" i="1"/>
  <c r="K829" i="1" s="1"/>
  <c r="L833" i="1"/>
  <c r="J833" i="1"/>
  <c r="K833" i="1" s="1"/>
  <c r="J837" i="1"/>
  <c r="K837" i="1" s="1"/>
  <c r="L839" i="1"/>
  <c r="J839" i="1"/>
  <c r="K839" i="1" s="1"/>
  <c r="L841" i="1"/>
  <c r="J841" i="1"/>
  <c r="K841" i="1" s="1"/>
  <c r="L843" i="1"/>
  <c r="J843" i="1"/>
  <c r="K843" i="1" s="1"/>
  <c r="J845" i="1"/>
  <c r="L845" i="1" s="1"/>
  <c r="P22" i="5"/>
  <c r="N22" i="5"/>
  <c r="Q22" i="5" s="1"/>
  <c r="N27" i="5"/>
  <c r="Q27" i="5" s="1"/>
  <c r="P27" i="5"/>
  <c r="R27" i="5" s="1"/>
  <c r="P55" i="5"/>
  <c r="R55" i="5" s="1"/>
  <c r="N79" i="5"/>
  <c r="P79" i="5" s="1"/>
  <c r="K102" i="5"/>
  <c r="P102" i="5" s="1"/>
  <c r="O102" i="5"/>
  <c r="Q102" i="5" s="1"/>
  <c r="O105" i="5"/>
  <c r="K105" i="5"/>
  <c r="P105" i="5" s="1"/>
  <c r="P123" i="5"/>
  <c r="L123" i="5"/>
  <c r="Q123" i="5" s="1"/>
  <c r="M690" i="1"/>
  <c r="L691" i="1"/>
  <c r="M695" i="1"/>
  <c r="M705" i="1"/>
  <c r="M717" i="1"/>
  <c r="M721" i="1"/>
  <c r="M729" i="1"/>
  <c r="M733" i="1"/>
  <c r="M737" i="1"/>
  <c r="M741" i="1"/>
  <c r="M749" i="1"/>
  <c r="M757" i="1"/>
  <c r="M765" i="1"/>
  <c r="M770" i="1"/>
  <c r="J774" i="1"/>
  <c r="L774" i="1" s="1"/>
  <c r="I775" i="1"/>
  <c r="J800" i="1"/>
  <c r="I815" i="1"/>
  <c r="P38" i="5"/>
  <c r="R38" i="5" s="1"/>
  <c r="N38" i="5"/>
  <c r="Q38" i="5" s="1"/>
  <c r="N43" i="5"/>
  <c r="Q43" i="5" s="1"/>
  <c r="P43" i="5"/>
  <c r="R43" i="5" s="1"/>
  <c r="P53" i="5"/>
  <c r="R53" i="5" s="1"/>
  <c r="N53" i="5"/>
  <c r="Q53" i="5" s="1"/>
  <c r="N77" i="5"/>
  <c r="P77" i="5" s="1"/>
  <c r="K77" i="5"/>
  <c r="O77" i="5" s="1"/>
  <c r="K106" i="5"/>
  <c r="P106" i="5" s="1"/>
  <c r="O106" i="5"/>
  <c r="Q109" i="5"/>
  <c r="L124" i="5"/>
  <c r="Q124" i="5" s="1"/>
  <c r="P124" i="5"/>
  <c r="P143" i="5"/>
  <c r="L143" i="5"/>
  <c r="Q143" i="5" s="1"/>
  <c r="M686" i="1"/>
  <c r="L687" i="1"/>
  <c r="M691" i="1"/>
  <c r="M706" i="1"/>
  <c r="L707" i="1"/>
  <c r="M713" i="1"/>
  <c r="M736" i="1"/>
  <c r="M744" i="1"/>
  <c r="M752" i="1"/>
  <c r="M760" i="1"/>
  <c r="M768" i="1"/>
  <c r="M780" i="1"/>
  <c r="J784" i="1"/>
  <c r="J788" i="1"/>
  <c r="L788" i="1" s="1"/>
  <c r="M789" i="1"/>
  <c r="J792" i="1"/>
  <c r="L792" i="1"/>
  <c r="M793" i="1"/>
  <c r="M794" i="1"/>
  <c r="J804" i="1"/>
  <c r="J806" i="1"/>
  <c r="L806" i="1" s="1"/>
  <c r="J809" i="1"/>
  <c r="L809" i="1"/>
  <c r="J813" i="1"/>
  <c r="L813" i="1"/>
  <c r="I816" i="1"/>
  <c r="L822" i="1"/>
  <c r="J822" i="1"/>
  <c r="M825" i="1"/>
  <c r="L826" i="1"/>
  <c r="J826" i="1"/>
  <c r="M829" i="1"/>
  <c r="L830" i="1"/>
  <c r="J830" i="1"/>
  <c r="M833" i="1"/>
  <c r="J834" i="1"/>
  <c r="M837" i="1"/>
  <c r="M839" i="1"/>
  <c r="M841" i="1"/>
  <c r="R9" i="5"/>
  <c r="N35" i="5"/>
  <c r="Q35" i="5" s="1"/>
  <c r="P35" i="5"/>
  <c r="R40" i="5"/>
  <c r="R45" i="5"/>
  <c r="R50" i="5"/>
  <c r="P74" i="5"/>
  <c r="L136" i="5"/>
  <c r="Q136" i="5" s="1"/>
  <c r="P136" i="5"/>
  <c r="J847" i="1"/>
  <c r="N75" i="5"/>
  <c r="P75" i="5" s="1"/>
  <c r="Q101" i="5"/>
  <c r="L132" i="5"/>
  <c r="Q132" i="5" s="1"/>
  <c r="P132" i="5"/>
  <c r="R132" i="5" s="1"/>
  <c r="L140" i="5"/>
  <c r="Q140" i="5" s="1"/>
  <c r="P140" i="5"/>
  <c r="R140" i="5" s="1"/>
  <c r="R151" i="5"/>
  <c r="N184" i="5"/>
  <c r="N207" i="5"/>
  <c r="Q236" i="5"/>
  <c r="S318" i="5"/>
  <c r="R30" i="5"/>
  <c r="K68" i="5"/>
  <c r="O68" i="5" s="1"/>
  <c r="R145" i="5"/>
  <c r="N204" i="5"/>
  <c r="O229" i="5"/>
  <c r="P229" i="5"/>
  <c r="N15" i="5"/>
  <c r="Q15" i="5" s="1"/>
  <c r="R15" i="5" s="1"/>
  <c r="N23" i="5"/>
  <c r="Q23" i="5" s="1"/>
  <c r="R23" i="5" s="1"/>
  <c r="N29" i="5"/>
  <c r="Q29" i="5" s="1"/>
  <c r="N44" i="5"/>
  <c r="Q44" i="5" s="1"/>
  <c r="R44" i="5" s="1"/>
  <c r="N49" i="5"/>
  <c r="Q49" i="5" s="1"/>
  <c r="N68" i="5"/>
  <c r="P68" i="5" s="1"/>
  <c r="K72" i="5"/>
  <c r="O72" i="5" s="1"/>
  <c r="P72" i="5" s="1"/>
  <c r="K107" i="5"/>
  <c r="P107" i="5" s="1"/>
  <c r="Q107" i="5" s="1"/>
  <c r="L125" i="5"/>
  <c r="Q125" i="5" s="1"/>
  <c r="R125" i="5" s="1"/>
  <c r="L127" i="5"/>
  <c r="Q127" i="5" s="1"/>
  <c r="R146" i="5"/>
  <c r="P152" i="5"/>
  <c r="L152" i="5"/>
  <c r="Q152" i="5" s="1"/>
  <c r="N205" i="5"/>
  <c r="Q227" i="5"/>
  <c r="S321" i="5"/>
  <c r="K67" i="5"/>
  <c r="O67" i="5" s="1"/>
  <c r="P67" i="5" s="1"/>
  <c r="P227" i="5"/>
  <c r="K116" i="5"/>
  <c r="P116" i="5" s="1"/>
  <c r="O116" i="5"/>
  <c r="Q116" i="5" s="1"/>
  <c r="L144" i="5"/>
  <c r="Q144" i="5" s="1"/>
  <c r="P144" i="5"/>
  <c r="R144" i="5" s="1"/>
  <c r="P147" i="5"/>
  <c r="R147" i="5" s="1"/>
  <c r="L147" i="5"/>
  <c r="Q147" i="5" s="1"/>
  <c r="N12" i="5"/>
  <c r="Q12" i="5" s="1"/>
  <c r="R12" i="5" s="1"/>
  <c r="N20" i="5"/>
  <c r="Q20" i="5" s="1"/>
  <c r="R20" i="5" s="1"/>
  <c r="N32" i="5"/>
  <c r="Q32" i="5" s="1"/>
  <c r="R32" i="5" s="1"/>
  <c r="N37" i="5"/>
  <c r="Q37" i="5" s="1"/>
  <c r="R37" i="5" s="1"/>
  <c r="N42" i="5"/>
  <c r="Q42" i="5" s="1"/>
  <c r="R42" i="5" s="1"/>
  <c r="N52" i="5"/>
  <c r="Q52" i="5" s="1"/>
  <c r="R52" i="5" s="1"/>
  <c r="K66" i="5"/>
  <c r="O66" i="5" s="1"/>
  <c r="P66" i="5" s="1"/>
  <c r="N76" i="5"/>
  <c r="P76" i="5" s="1"/>
  <c r="K111" i="5"/>
  <c r="P111" i="5" s="1"/>
  <c r="Q111" i="5" s="1"/>
  <c r="P122" i="5"/>
  <c r="R122" i="5" s="1"/>
  <c r="L137" i="5"/>
  <c r="Q137" i="5" s="1"/>
  <c r="R137" i="5" s="1"/>
  <c r="P222" i="5"/>
  <c r="Q222" i="5" s="1"/>
  <c r="R263" i="5"/>
  <c r="L128" i="5"/>
  <c r="Q128" i="5" s="1"/>
  <c r="P128" i="5"/>
  <c r="P142" i="5"/>
  <c r="L142" i="5"/>
  <c r="Q142" i="5" s="1"/>
  <c r="Q232" i="5"/>
  <c r="R268" i="5"/>
  <c r="M364" i="5"/>
  <c r="L364" i="5"/>
  <c r="K250" i="5"/>
  <c r="S311" i="5"/>
  <c r="S313" i="5"/>
  <c r="Q226" i="5"/>
  <c r="P231" i="5"/>
  <c r="Q231" i="5" s="1"/>
  <c r="Q233" i="5"/>
  <c r="R278" i="5"/>
  <c r="S307" i="5"/>
  <c r="S309" i="5"/>
  <c r="Q237" i="5"/>
  <c r="R288" i="5"/>
  <c r="R360" i="5"/>
  <c r="H354" i="5"/>
  <c r="G354" i="5"/>
  <c r="Q383" i="5"/>
  <c r="L148" i="5"/>
  <c r="Q148" i="5" s="1"/>
  <c r="R148" i="5" s="1"/>
  <c r="N209" i="5"/>
  <c r="P221" i="5"/>
  <c r="Q221" i="5" s="1"/>
  <c r="Q223" i="5"/>
  <c r="R282" i="5"/>
  <c r="S315" i="5"/>
  <c r="S320" i="5"/>
  <c r="E343" i="5"/>
  <c r="Q367" i="5"/>
  <c r="R367" i="5"/>
  <c r="H353" i="5"/>
  <c r="H360" i="5" s="1"/>
  <c r="G353" i="5"/>
  <c r="Q359" i="5"/>
  <c r="R359" i="5"/>
  <c r="M366" i="5"/>
  <c r="H377" i="5"/>
  <c r="H383" i="5" s="1"/>
  <c r="Q454" i="5"/>
  <c r="M365" i="5"/>
  <c r="L365" i="5"/>
  <c r="Q436" i="5"/>
  <c r="Q443" i="5"/>
  <c r="Q450" i="5"/>
  <c r="O506" i="5"/>
  <c r="P532" i="5"/>
  <c r="I343" i="5"/>
  <c r="G352" i="5"/>
  <c r="G360" i="5" s="1"/>
  <c r="M356" i="5"/>
  <c r="H369" i="5"/>
  <c r="H372" i="5" s="1"/>
  <c r="M378" i="5"/>
  <c r="R379" i="5"/>
  <c r="Q422" i="5"/>
  <c r="Q434" i="5"/>
  <c r="Q452" i="5"/>
  <c r="P528" i="5"/>
  <c r="P536" i="5"/>
  <c r="Q355" i="5"/>
  <c r="Q360" i="5" s="1"/>
  <c r="Q356" i="5"/>
  <c r="Q372" i="5"/>
  <c r="H367" i="5"/>
  <c r="M370" i="5"/>
  <c r="M376" i="5"/>
  <c r="H381" i="5"/>
  <c r="M382" i="5"/>
  <c r="M485" i="5"/>
  <c r="L485" i="5" s="1"/>
  <c r="I485" i="5"/>
  <c r="L487" i="5"/>
  <c r="M352" i="5"/>
  <c r="H359" i="5"/>
  <c r="M368" i="5"/>
  <c r="R371" i="5"/>
  <c r="R377" i="5"/>
  <c r="R383" i="5" s="1"/>
  <c r="P402" i="5"/>
  <c r="Q427" i="5"/>
  <c r="Q439" i="5"/>
  <c r="Q446" i="5"/>
  <c r="O497" i="5"/>
  <c r="I487" i="5"/>
  <c r="L547" i="1" l="1"/>
  <c r="J309" i="1"/>
  <c r="K309" i="1" s="1"/>
  <c r="L309" i="1"/>
  <c r="M166" i="1"/>
  <c r="J166" i="1"/>
  <c r="K166" i="1" s="1"/>
  <c r="L166" i="1"/>
  <c r="M157" i="1"/>
  <c r="J157" i="1"/>
  <c r="K157" i="1" s="1"/>
  <c r="L372" i="5"/>
  <c r="Q229" i="5"/>
  <c r="M847" i="1"/>
  <c r="K847" i="1"/>
  <c r="M834" i="1"/>
  <c r="K834" i="1"/>
  <c r="K809" i="1"/>
  <c r="M809" i="1"/>
  <c r="L837" i="1"/>
  <c r="R14" i="5"/>
  <c r="L725" i="1"/>
  <c r="M824" i="1"/>
  <c r="K824" i="1"/>
  <c r="M777" i="1"/>
  <c r="J777" i="1"/>
  <c r="K777" i="1" s="1"/>
  <c r="R28" i="5"/>
  <c r="K766" i="1"/>
  <c r="L766" i="1"/>
  <c r="K696" i="1"/>
  <c r="M696" i="1"/>
  <c r="M644" i="1"/>
  <c r="K644" i="1"/>
  <c r="M844" i="1"/>
  <c r="L801" i="1"/>
  <c r="L701" i="1"/>
  <c r="L746" i="1"/>
  <c r="L645" i="1"/>
  <c r="K645" i="1"/>
  <c r="L682" i="1"/>
  <c r="L817" i="1"/>
  <c r="L738" i="1"/>
  <c r="L619" i="1"/>
  <c r="L592" i="1"/>
  <c r="M592" i="1"/>
  <c r="J592" i="1"/>
  <c r="K592" i="1" s="1"/>
  <c r="J639" i="1"/>
  <c r="K639" i="1" s="1"/>
  <c r="M639" i="1"/>
  <c r="L799" i="1"/>
  <c r="L570" i="1"/>
  <c r="K570" i="1"/>
  <c r="L663" i="1"/>
  <c r="K534" i="1"/>
  <c r="M534" i="1"/>
  <c r="M503" i="1"/>
  <c r="K503" i="1"/>
  <c r="L635" i="1"/>
  <c r="AQ382" i="1"/>
  <c r="AQ381" i="1"/>
  <c r="AQ380" i="1"/>
  <c r="AQ379" i="1"/>
  <c r="M511" i="1"/>
  <c r="K511" i="1"/>
  <c r="J543" i="1"/>
  <c r="K543" i="1" s="1"/>
  <c r="M543" i="1"/>
  <c r="L543" i="1"/>
  <c r="M547" i="1"/>
  <c r="M555" i="1"/>
  <c r="L445" i="1"/>
  <c r="M341" i="1"/>
  <c r="J307" i="1"/>
  <c r="K307" i="1" s="1"/>
  <c r="K326" i="1"/>
  <c r="M326" i="1"/>
  <c r="M551" i="1"/>
  <c r="L422" i="1"/>
  <c r="L364" i="1"/>
  <c r="L561" i="1"/>
  <c r="J440" i="1"/>
  <c r="K440" i="1" s="1"/>
  <c r="M440" i="1"/>
  <c r="M453" i="1"/>
  <c r="L453" i="1"/>
  <c r="J453" i="1"/>
  <c r="K453" i="1" s="1"/>
  <c r="M432" i="1"/>
  <c r="H168" i="1"/>
  <c r="G168" i="1"/>
  <c r="L487" i="1"/>
  <c r="L360" i="1"/>
  <c r="G166" i="1"/>
  <c r="H166" i="1"/>
  <c r="M197" i="1"/>
  <c r="K290" i="1"/>
  <c r="L290" i="1"/>
  <c r="K118" i="1"/>
  <c r="L118" i="1"/>
  <c r="L284" i="1"/>
  <c r="L203" i="1"/>
  <c r="L107" i="1"/>
  <c r="L341" i="1"/>
  <c r="K275" i="1"/>
  <c r="M275" i="1"/>
  <c r="M151" i="1"/>
  <c r="L261" i="1"/>
  <c r="L380" i="1"/>
  <c r="L222" i="1"/>
  <c r="L194" i="1"/>
  <c r="H82" i="1"/>
  <c r="G82" i="1"/>
  <c r="L320" i="1"/>
  <c r="L381" i="1"/>
  <c r="M222" i="1"/>
  <c r="L152" i="1"/>
  <c r="L267" i="1"/>
  <c r="M233" i="1"/>
  <c r="L204" i="1"/>
  <c r="L106" i="1"/>
  <c r="L45" i="1"/>
  <c r="M9" i="1"/>
  <c r="L46" i="1"/>
  <c r="L60" i="1"/>
  <c r="M57" i="1"/>
  <c r="L19" i="1"/>
  <c r="M8" i="1"/>
  <c r="L48" i="1"/>
  <c r="L51" i="1"/>
  <c r="L161" i="1"/>
  <c r="L41" i="1"/>
  <c r="M112" i="1"/>
  <c r="L71" i="1"/>
  <c r="L42" i="1"/>
  <c r="L151" i="1"/>
  <c r="L24" i="1"/>
  <c r="M372" i="5"/>
  <c r="R136" i="5"/>
  <c r="R35" i="5"/>
  <c r="L834" i="1"/>
  <c r="M822" i="1"/>
  <c r="K822" i="1"/>
  <c r="M808" i="1"/>
  <c r="K792" i="1"/>
  <c r="M792" i="1"/>
  <c r="Q106" i="5"/>
  <c r="M725" i="1"/>
  <c r="R123" i="5"/>
  <c r="L812" i="1"/>
  <c r="L785" i="1"/>
  <c r="M746" i="1"/>
  <c r="J821" i="1"/>
  <c r="K821" i="1" s="1"/>
  <c r="L721" i="1"/>
  <c r="R47" i="5"/>
  <c r="L824" i="1"/>
  <c r="L776" i="1"/>
  <c r="R54" i="5"/>
  <c r="R8" i="5"/>
  <c r="M766" i="1"/>
  <c r="L696" i="1"/>
  <c r="M612" i="1"/>
  <c r="K612" i="1"/>
  <c r="L838" i="1"/>
  <c r="L644" i="1"/>
  <c r="L844" i="1"/>
  <c r="L747" i="1"/>
  <c r="K742" i="1"/>
  <c r="L742" i="1"/>
  <c r="L613" i="1"/>
  <c r="K613" i="1"/>
  <c r="M682" i="1"/>
  <c r="L664" i="1"/>
  <c r="M846" i="1"/>
  <c r="M817" i="1"/>
  <c r="M730" i="1"/>
  <c r="J642" i="1"/>
  <c r="K642" i="1" s="1"/>
  <c r="M619" i="1"/>
  <c r="M679" i="1"/>
  <c r="J607" i="1"/>
  <c r="K607" i="1" s="1"/>
  <c r="M607" i="1"/>
  <c r="L607" i="1"/>
  <c r="K594" i="1"/>
  <c r="M594" i="1"/>
  <c r="K562" i="1"/>
  <c r="L562" i="1"/>
  <c r="J604" i="1"/>
  <c r="K604" i="1" s="1"/>
  <c r="L716" i="1"/>
  <c r="M663" i="1"/>
  <c r="L546" i="1"/>
  <c r="L534" i="1"/>
  <c r="L503" i="1"/>
  <c r="M635" i="1"/>
  <c r="J559" i="1"/>
  <c r="K559" i="1" s="1"/>
  <c r="L524" i="1"/>
  <c r="L831" i="1"/>
  <c r="L550" i="1"/>
  <c r="L511" i="1"/>
  <c r="J541" i="1"/>
  <c r="K541" i="1" s="1"/>
  <c r="L541" i="1"/>
  <c r="K624" i="1"/>
  <c r="M624" i="1"/>
  <c r="J484" i="1"/>
  <c r="K484" i="1" s="1"/>
  <c r="M484" i="1"/>
  <c r="M445" i="1"/>
  <c r="J303" i="1"/>
  <c r="K303" i="1" s="1"/>
  <c r="M303" i="1"/>
  <c r="L303" i="1"/>
  <c r="L384" i="1"/>
  <c r="K384" i="1"/>
  <c r="L551" i="1"/>
  <c r="M422" i="1"/>
  <c r="M364" i="1"/>
  <c r="M561" i="1"/>
  <c r="M388" i="1"/>
  <c r="L373" i="1"/>
  <c r="L339" i="1"/>
  <c r="K339" i="1"/>
  <c r="J305" i="1"/>
  <c r="K305" i="1" s="1"/>
  <c r="M305" i="1"/>
  <c r="L305" i="1"/>
  <c r="H164" i="1"/>
  <c r="G164" i="1"/>
  <c r="M487" i="1"/>
  <c r="L431" i="1"/>
  <c r="J431" i="1"/>
  <c r="K431" i="1" s="1"/>
  <c r="L396" i="1"/>
  <c r="K396" i="1"/>
  <c r="M360" i="1"/>
  <c r="M165" i="1"/>
  <c r="L165" i="1"/>
  <c r="J165" i="1"/>
  <c r="K165" i="1" s="1"/>
  <c r="J135" i="1"/>
  <c r="K135" i="1" s="1"/>
  <c r="L135" i="1"/>
  <c r="M562" i="1"/>
  <c r="L345" i="1"/>
  <c r="M284" i="1"/>
  <c r="K225" i="1"/>
  <c r="L225" i="1"/>
  <c r="M203" i="1"/>
  <c r="M260" i="1"/>
  <c r="L193" i="1"/>
  <c r="M261" i="1"/>
  <c r="M380" i="1"/>
  <c r="M5" i="1"/>
  <c r="L5" i="1"/>
  <c r="J5" i="1"/>
  <c r="K5" i="1" s="1"/>
  <c r="L200" i="1"/>
  <c r="M381" i="1"/>
  <c r="M267" i="1"/>
  <c r="G167" i="1"/>
  <c r="H167" i="1"/>
  <c r="M204" i="1"/>
  <c r="M106" i="1"/>
  <c r="M67" i="1"/>
  <c r="M45" i="1"/>
  <c r="L9" i="1"/>
  <c r="M46" i="1"/>
  <c r="M60" i="1"/>
  <c r="M19" i="1"/>
  <c r="L8" i="1"/>
  <c r="M51" i="1"/>
  <c r="M41" i="1"/>
  <c r="M845" i="1"/>
  <c r="K845" i="1"/>
  <c r="M805" i="1"/>
  <c r="K805" i="1"/>
  <c r="J674" i="1"/>
  <c r="K674" i="1" s="1"/>
  <c r="L430" i="1"/>
  <c r="K430" i="1"/>
  <c r="L328" i="1"/>
  <c r="K328" i="1"/>
  <c r="L343" i="1"/>
  <c r="K343" i="1"/>
  <c r="M820" i="1"/>
  <c r="L820" i="1"/>
  <c r="J820" i="1"/>
  <c r="K820" i="1" s="1"/>
  <c r="J563" i="1"/>
  <c r="K563" i="1" s="1"/>
  <c r="L563" i="1"/>
  <c r="L497" i="1"/>
  <c r="K497" i="1"/>
  <c r="K369" i="1"/>
  <c r="M369" i="1"/>
  <c r="J335" i="1"/>
  <c r="K335" i="1" s="1"/>
  <c r="M335" i="1"/>
  <c r="L335" i="1"/>
  <c r="K164" i="1"/>
  <c r="L164" i="1"/>
  <c r="M186" i="1"/>
  <c r="L388" i="1"/>
  <c r="M383" i="5"/>
  <c r="R152" i="5"/>
  <c r="K830" i="1"/>
  <c r="M830" i="1"/>
  <c r="M816" i="1"/>
  <c r="L816" i="1"/>
  <c r="J816" i="1"/>
  <c r="K816" i="1" s="1"/>
  <c r="M815" i="1"/>
  <c r="L815" i="1"/>
  <c r="J815" i="1"/>
  <c r="K815" i="1" s="1"/>
  <c r="Q105" i="5"/>
  <c r="L808" i="1"/>
  <c r="M781" i="1"/>
  <c r="J781" i="1"/>
  <c r="K781" i="1" s="1"/>
  <c r="J771" i="1"/>
  <c r="K771" i="1" s="1"/>
  <c r="R34" i="5"/>
  <c r="J798" i="1"/>
  <c r="K798" i="1" s="1"/>
  <c r="R39" i="5"/>
  <c r="L763" i="1"/>
  <c r="L795" i="1"/>
  <c r="M676" i="1"/>
  <c r="M827" i="1"/>
  <c r="M783" i="1"/>
  <c r="M700" i="1"/>
  <c r="M727" i="1"/>
  <c r="K727" i="1"/>
  <c r="L685" i="1"/>
  <c r="L840" i="1"/>
  <c r="M711" i="1"/>
  <c r="L680" i="1"/>
  <c r="J658" i="1"/>
  <c r="K658" i="1" s="1"/>
  <c r="L846" i="1"/>
  <c r="L797" i="1"/>
  <c r="M819" i="1"/>
  <c r="L666" i="1"/>
  <c r="M640" i="1"/>
  <c r="J610" i="1"/>
  <c r="K610" i="1" s="1"/>
  <c r="M582" i="1"/>
  <c r="M735" i="1"/>
  <c r="L657" i="1"/>
  <c r="L679" i="1"/>
  <c r="M637" i="1"/>
  <c r="L605" i="1"/>
  <c r="L576" i="1"/>
  <c r="M842" i="1"/>
  <c r="M773" i="1"/>
  <c r="M643" i="1"/>
  <c r="L544" i="1"/>
  <c r="J544" i="1"/>
  <c r="K544" i="1" s="1"/>
  <c r="M544" i="1"/>
  <c r="K516" i="1"/>
  <c r="L516" i="1"/>
  <c r="L515" i="1"/>
  <c r="M697" i="1"/>
  <c r="M620" i="1"/>
  <c r="M545" i="1"/>
  <c r="L474" i="1"/>
  <c r="L437" i="1"/>
  <c r="L415" i="1"/>
  <c r="L272" i="1"/>
  <c r="L413" i="1"/>
  <c r="K300" i="1"/>
  <c r="M300" i="1"/>
  <c r="L632" i="1"/>
  <c r="L532" i="1"/>
  <c r="L372" i="1"/>
  <c r="L369" i="1"/>
  <c r="M447" i="1"/>
  <c r="M420" i="1"/>
  <c r="L400" i="1"/>
  <c r="K400" i="1"/>
  <c r="L351" i="1"/>
  <c r="K351" i="1"/>
  <c r="J331" i="1"/>
  <c r="K331" i="1" s="1"/>
  <c r="L331" i="1"/>
  <c r="L299" i="1"/>
  <c r="K299" i="1"/>
  <c r="M460" i="1"/>
  <c r="M436" i="1"/>
  <c r="M392" i="1"/>
  <c r="M568" i="1"/>
  <c r="L429" i="1"/>
  <c r="M287" i="1"/>
  <c r="M472" i="1"/>
  <c r="M413" i="1"/>
  <c r="L330" i="1"/>
  <c r="L278" i="1"/>
  <c r="L253" i="1"/>
  <c r="M232" i="1"/>
  <c r="M146" i="1"/>
  <c r="K146" i="1"/>
  <c r="J126" i="1"/>
  <c r="K126" i="1" s="1"/>
  <c r="M170" i="1"/>
  <c r="M315" i="1"/>
  <c r="M180" i="1"/>
  <c r="K144" i="1"/>
  <c r="M144" i="1"/>
  <c r="L80" i="1"/>
  <c r="M295" i="1"/>
  <c r="L202" i="1"/>
  <c r="M272" i="1"/>
  <c r="L260" i="1"/>
  <c r="L190" i="1"/>
  <c r="M164" i="1"/>
  <c r="L66" i="1"/>
  <c r="M648" i="1"/>
  <c r="M255" i="1"/>
  <c r="L371" i="1"/>
  <c r="M448" i="1"/>
  <c r="L311" i="1"/>
  <c r="M235" i="1"/>
  <c r="M194" i="1"/>
  <c r="L150" i="1"/>
  <c r="L482" i="1"/>
  <c r="L446" i="1"/>
  <c r="L350" i="1"/>
  <c r="L287" i="1"/>
  <c r="L249" i="1"/>
  <c r="M177" i="1"/>
  <c r="M145" i="1"/>
  <c r="M85" i="1"/>
  <c r="L67" i="1"/>
  <c r="M17" i="1"/>
  <c r="M47" i="1"/>
  <c r="M3" i="1"/>
  <c r="M155" i="1"/>
  <c r="M66" i="1"/>
  <c r="M116" i="1"/>
  <c r="M97" i="1"/>
  <c r="M43" i="1"/>
  <c r="L39" i="1"/>
  <c r="M803" i="1"/>
  <c r="K803" i="1"/>
  <c r="K848" i="1"/>
  <c r="M848" i="1"/>
  <c r="K719" i="1"/>
  <c r="M719" i="1"/>
  <c r="M415" i="1"/>
  <c r="M167" i="1"/>
  <c r="M843" i="1"/>
  <c r="M804" i="1"/>
  <c r="K804" i="1"/>
  <c r="M788" i="1"/>
  <c r="K788" i="1"/>
  <c r="K800" i="1"/>
  <c r="M800" i="1"/>
  <c r="J796" i="1"/>
  <c r="K796" i="1" s="1"/>
  <c r="M832" i="1"/>
  <c r="K832" i="1"/>
  <c r="M811" i="1"/>
  <c r="K811" i="1"/>
  <c r="M763" i="1"/>
  <c r="L728" i="1"/>
  <c r="M795" i="1"/>
  <c r="L699" i="1"/>
  <c r="M693" i="1"/>
  <c r="M703" i="1"/>
  <c r="K684" i="1"/>
  <c r="L684" i="1"/>
  <c r="M797" i="1"/>
  <c r="L640" i="1"/>
  <c r="L582" i="1"/>
  <c r="L572" i="1"/>
  <c r="M605" i="1"/>
  <c r="L606" i="1"/>
  <c r="M701" i="1"/>
  <c r="J542" i="1"/>
  <c r="K542" i="1" s="1"/>
  <c r="L481" i="1"/>
  <c r="K481" i="1"/>
  <c r="M515" i="1"/>
  <c r="L697" i="1"/>
  <c r="L620" i="1"/>
  <c r="L529" i="1"/>
  <c r="L655" i="1"/>
  <c r="M474" i="1"/>
  <c r="M437" i="1"/>
  <c r="M405" i="1"/>
  <c r="J405" i="1"/>
  <c r="K405" i="1" s="1"/>
  <c r="L623" i="1"/>
  <c r="M532" i="1"/>
  <c r="M372" i="1"/>
  <c r="J461" i="1"/>
  <c r="K461" i="1" s="1"/>
  <c r="L441" i="1"/>
  <c r="L458" i="1"/>
  <c r="L427" i="1"/>
  <c r="M429" i="1"/>
  <c r="L355" i="1"/>
  <c r="K355" i="1"/>
  <c r="L363" i="1"/>
  <c r="M330" i="1"/>
  <c r="M253" i="1"/>
  <c r="M223" i="1"/>
  <c r="L186" i="1"/>
  <c r="M162" i="1"/>
  <c r="J162" i="1"/>
  <c r="K162" i="1" s="1"/>
  <c r="M202" i="1"/>
  <c r="K83" i="1"/>
  <c r="M83" i="1"/>
  <c r="AP380" i="1"/>
  <c r="L280" i="1"/>
  <c r="M190" i="1"/>
  <c r="L648" i="1"/>
  <c r="L177" i="1"/>
  <c r="K129" i="1"/>
  <c r="M129" i="1"/>
  <c r="M299" i="1"/>
  <c r="L233" i="1"/>
  <c r="M150" i="1"/>
  <c r="M482" i="1"/>
  <c r="L333" i="1"/>
  <c r="M249" i="1"/>
  <c r="M122" i="1"/>
  <c r="L167" i="1"/>
  <c r="L105" i="1"/>
  <c r="L31" i="1"/>
  <c r="M128" i="1"/>
  <c r="L33" i="1"/>
  <c r="M208" i="1"/>
  <c r="L64" i="1"/>
  <c r="L29" i="1"/>
  <c r="L230" i="1"/>
  <c r="L116" i="1"/>
  <c r="M80" i="1"/>
  <c r="L73" i="1"/>
  <c r="M50" i="1"/>
  <c r="L197" i="1"/>
  <c r="M100" i="1"/>
  <c r="L44" i="1"/>
  <c r="M39" i="1"/>
  <c r="L10" i="1"/>
  <c r="M2" i="1"/>
  <c r="K774" i="1"/>
  <c r="M774" i="1"/>
  <c r="J814" i="1"/>
  <c r="K814" i="1" s="1"/>
  <c r="M786" i="1"/>
  <c r="K786" i="1"/>
  <c r="L668" i="1"/>
  <c r="K668" i="1"/>
  <c r="M668" i="1"/>
  <c r="AP382" i="1"/>
  <c r="K394" i="1"/>
  <c r="L394" i="1"/>
  <c r="M455" i="1"/>
  <c r="J455" i="1"/>
  <c r="K455" i="1" s="1"/>
  <c r="J119" i="1"/>
  <c r="K119" i="1" s="1"/>
  <c r="M806" i="1"/>
  <c r="K806" i="1"/>
  <c r="M836" i="1"/>
  <c r="K836" i="1"/>
  <c r="K731" i="1"/>
  <c r="M731" i="1"/>
  <c r="K587" i="1"/>
  <c r="L587" i="1"/>
  <c r="K722" i="1"/>
  <c r="L722" i="1"/>
  <c r="M548" i="1"/>
  <c r="J548" i="1"/>
  <c r="K548" i="1" s="1"/>
  <c r="L548" i="1"/>
  <c r="K99" i="1"/>
  <c r="M99" i="1"/>
  <c r="R372" i="5"/>
  <c r="M360" i="5"/>
  <c r="R142" i="5"/>
  <c r="M813" i="1"/>
  <c r="K813" i="1"/>
  <c r="L804" i="1"/>
  <c r="M785" i="1"/>
  <c r="R143" i="5"/>
  <c r="L800" i="1"/>
  <c r="R22" i="5"/>
  <c r="L793" i="1"/>
  <c r="L780" i="1"/>
  <c r="R19" i="5"/>
  <c r="L770" i="1"/>
  <c r="L729" i="1"/>
  <c r="R21" i="5"/>
  <c r="L832" i="1"/>
  <c r="M790" i="1"/>
  <c r="K790" i="1"/>
  <c r="P78" i="5"/>
  <c r="M782" i="1"/>
  <c r="K718" i="1"/>
  <c r="L718" i="1"/>
  <c r="R10" i="5"/>
  <c r="M787" i="1"/>
  <c r="L755" i="1"/>
  <c r="M699" i="1"/>
  <c r="K675" i="1"/>
  <c r="L675" i="1"/>
  <c r="L827" i="1"/>
  <c r="L754" i="1"/>
  <c r="L693" i="1"/>
  <c r="L724" i="1"/>
  <c r="L703" i="1"/>
  <c r="M835" i="1"/>
  <c r="M678" i="1"/>
  <c r="R51" i="5"/>
  <c r="M772" i="1"/>
  <c r="L709" i="1"/>
  <c r="L779" i="1"/>
  <c r="M608" i="1"/>
  <c r="M628" i="1"/>
  <c r="K571" i="1"/>
  <c r="L571" i="1"/>
  <c r="L842" i="1"/>
  <c r="M652" i="1"/>
  <c r="M606" i="1"/>
  <c r="L636" i="1"/>
  <c r="M636" i="1"/>
  <c r="J636" i="1"/>
  <c r="K636" i="1" s="1"/>
  <c r="M714" i="1"/>
  <c r="J540" i="1"/>
  <c r="K540" i="1" s="1"/>
  <c r="L646" i="1"/>
  <c r="M536" i="1"/>
  <c r="K536" i="1"/>
  <c r="L597" i="1"/>
  <c r="J554" i="1"/>
  <c r="K554" i="1" s="1"/>
  <c r="L554" i="1"/>
  <c r="L818" i="1"/>
  <c r="M599" i="1"/>
  <c r="M556" i="1"/>
  <c r="J519" i="1"/>
  <c r="K519" i="1" s="1"/>
  <c r="M519" i="1"/>
  <c r="M581" i="1"/>
  <c r="M529" i="1"/>
  <c r="M527" i="1"/>
  <c r="L614" i="1"/>
  <c r="M577" i="1"/>
  <c r="L475" i="1"/>
  <c r="M623" i="1"/>
  <c r="M480" i="1"/>
  <c r="K438" i="1"/>
  <c r="L438" i="1"/>
  <c r="L488" i="1"/>
  <c r="M412" i="1"/>
  <c r="M382" i="1"/>
  <c r="L470" i="1"/>
  <c r="K470" i="1"/>
  <c r="M459" i="1"/>
  <c r="L459" i="1"/>
  <c r="J459" i="1"/>
  <c r="K459" i="1" s="1"/>
  <c r="M441" i="1"/>
  <c r="L398" i="1"/>
  <c r="K398" i="1"/>
  <c r="M370" i="1"/>
  <c r="L347" i="1"/>
  <c r="K347" i="1"/>
  <c r="M538" i="1"/>
  <c r="M458" i="1"/>
  <c r="M427" i="1"/>
  <c r="M356" i="1"/>
  <c r="M565" i="1"/>
  <c r="L472" i="1"/>
  <c r="M252" i="1"/>
  <c r="L243" i="1"/>
  <c r="M215" i="1"/>
  <c r="G162" i="1"/>
  <c r="H162" i="1"/>
  <c r="M248" i="1"/>
  <c r="L288" i="1"/>
  <c r="M219" i="1"/>
  <c r="M210" i="1"/>
  <c r="M280" i="1"/>
  <c r="L240" i="1"/>
  <c r="M159" i="1"/>
  <c r="J159" i="1"/>
  <c r="K159" i="1" s="1"/>
  <c r="M216" i="1"/>
  <c r="L172" i="1"/>
  <c r="J124" i="1"/>
  <c r="K124" i="1" s="1"/>
  <c r="L124" i="1"/>
  <c r="L448" i="1"/>
  <c r="M246" i="1"/>
  <c r="J158" i="1"/>
  <c r="K158" i="1" s="1"/>
  <c r="M386" i="1"/>
  <c r="M301" i="1"/>
  <c r="M286" i="1"/>
  <c r="L223" i="1"/>
  <c r="K156" i="1"/>
  <c r="M156" i="1"/>
  <c r="L110" i="1"/>
  <c r="L104" i="1"/>
  <c r="L53" i="1"/>
  <c r="M36" i="1"/>
  <c r="M31" i="1"/>
  <c r="L14" i="1"/>
  <c r="M87" i="1"/>
  <c r="L128" i="1"/>
  <c r="L62" i="1"/>
  <c r="M33" i="1"/>
  <c r="L78" i="1"/>
  <c r="L142" i="1"/>
  <c r="L68" i="1"/>
  <c r="L27" i="1"/>
  <c r="M64" i="1"/>
  <c r="L54" i="1"/>
  <c r="M20" i="1"/>
  <c r="M29" i="1"/>
  <c r="L191" i="1"/>
  <c r="L49" i="1"/>
  <c r="L30" i="1"/>
  <c r="L238" i="1"/>
  <c r="L113" i="1"/>
  <c r="L77" i="1"/>
  <c r="L50" i="1"/>
  <c r="M107" i="1"/>
  <c r="L196" i="1"/>
  <c r="L83" i="1"/>
  <c r="L32" i="1"/>
  <c r="M784" i="1"/>
  <c r="K784" i="1"/>
  <c r="K627" i="1"/>
  <c r="M627" i="1"/>
  <c r="L462" i="1"/>
  <c r="K462" i="1"/>
  <c r="L140" i="1"/>
  <c r="K140" i="1"/>
  <c r="J802" i="1"/>
  <c r="K802" i="1" s="1"/>
  <c r="K758" i="1"/>
  <c r="L758" i="1"/>
  <c r="L590" i="1"/>
  <c r="K590" i="1"/>
  <c r="K428" i="1"/>
  <c r="M428" i="1"/>
  <c r="R128" i="5"/>
  <c r="M826" i="1"/>
  <c r="K826" i="1"/>
  <c r="M812" i="1"/>
  <c r="L784" i="1"/>
  <c r="R124" i="5"/>
  <c r="M775" i="1"/>
  <c r="J775" i="1"/>
  <c r="K775" i="1" s="1"/>
  <c r="L847" i="1"/>
  <c r="M776" i="1"/>
  <c r="M828" i="1"/>
  <c r="K828" i="1"/>
  <c r="M807" i="1"/>
  <c r="K807" i="1"/>
  <c r="L786" i="1"/>
  <c r="J669" i="1"/>
  <c r="K669" i="1" s="1"/>
  <c r="L787" i="1"/>
  <c r="R18" i="5"/>
  <c r="M801" i="1"/>
  <c r="L627" i="1"/>
  <c r="L622" i="1"/>
  <c r="J622" i="1"/>
  <c r="K622" i="1" s="1"/>
  <c r="K573" i="1"/>
  <c r="L573" i="1"/>
  <c r="M799" i="1"/>
  <c r="L611" i="1"/>
  <c r="L654" i="1"/>
  <c r="M564" i="1"/>
  <c r="K478" i="1"/>
  <c r="L478" i="1"/>
  <c r="L574" i="1"/>
  <c r="K528" i="1"/>
  <c r="M528" i="1"/>
  <c r="M345" i="1"/>
  <c r="M311" i="1"/>
  <c r="L557" i="1"/>
  <c r="M462" i="1"/>
  <c r="M430" i="1"/>
  <c r="L402" i="1"/>
  <c r="K402" i="1"/>
  <c r="AP381" i="1"/>
  <c r="M328" i="1"/>
  <c r="L734" i="1"/>
  <c r="M394" i="1"/>
  <c r="M488" i="1"/>
  <c r="K377" i="1"/>
  <c r="M377" i="1"/>
  <c r="M320" i="1"/>
  <c r="J457" i="1"/>
  <c r="K457" i="1" s="1"/>
  <c r="L365" i="1"/>
  <c r="M343" i="1"/>
  <c r="J313" i="1"/>
  <c r="K313" i="1" s="1"/>
  <c r="M313" i="1"/>
  <c r="M501" i="1"/>
  <c r="L456" i="1"/>
  <c r="K417" i="1"/>
  <c r="M417" i="1"/>
  <c r="K322" i="1"/>
  <c r="L322" i="1"/>
  <c r="M464" i="1"/>
  <c r="M243" i="1"/>
  <c r="K169" i="1"/>
  <c r="M169" i="1"/>
  <c r="L208" i="1"/>
  <c r="L404" i="1"/>
  <c r="L473" i="1"/>
  <c r="M288" i="1"/>
  <c r="K217" i="1"/>
  <c r="L217" i="1"/>
  <c r="M240" i="1"/>
  <c r="M152" i="1"/>
  <c r="M118" i="1"/>
  <c r="L390" i="1"/>
  <c r="K228" i="1"/>
  <c r="L228" i="1"/>
  <c r="G158" i="1"/>
  <c r="H158" i="1"/>
  <c r="L215" i="1"/>
  <c r="H2" i="1"/>
  <c r="G2" i="1"/>
  <c r="M110" i="1"/>
  <c r="M104" i="1"/>
  <c r="M53" i="1"/>
  <c r="L36" i="1"/>
  <c r="M62" i="1"/>
  <c r="L18" i="1"/>
  <c r="M78" i="1"/>
  <c r="M68" i="1"/>
  <c r="M27" i="1"/>
  <c r="M90" i="1"/>
  <c r="M54" i="1"/>
  <c r="L20" i="1"/>
  <c r="M191" i="1"/>
  <c r="M108" i="1"/>
  <c r="M30" i="1"/>
  <c r="M193" i="1"/>
  <c r="L112" i="1"/>
  <c r="M77" i="1"/>
  <c r="M71" i="1"/>
  <c r="M196" i="1"/>
  <c r="M32" i="1"/>
  <c r="L4" i="1"/>
  <c r="L2" i="1"/>
  <c r="L457" i="1" l="1"/>
  <c r="L461" i="1"/>
  <c r="L796" i="1"/>
  <c r="M771" i="1"/>
  <c r="L674" i="1"/>
  <c r="L559" i="1"/>
  <c r="M821" i="1"/>
  <c r="M457" i="1"/>
  <c r="M124" i="1"/>
  <c r="L814" i="1"/>
  <c r="L162" i="1"/>
  <c r="M461" i="1"/>
  <c r="L542" i="1"/>
  <c r="M796" i="1"/>
  <c r="M126" i="1"/>
  <c r="M674" i="1"/>
  <c r="M541" i="1"/>
  <c r="M559" i="1"/>
  <c r="M604" i="1"/>
  <c r="L313" i="1"/>
  <c r="L158" i="1"/>
  <c r="L519" i="1"/>
  <c r="M119" i="1"/>
  <c r="M814" i="1"/>
  <c r="M542" i="1"/>
  <c r="L126" i="1"/>
  <c r="M610" i="1"/>
  <c r="L658" i="1"/>
  <c r="L781" i="1"/>
  <c r="L604" i="1"/>
  <c r="L798" i="1"/>
  <c r="M669" i="1"/>
  <c r="L802" i="1"/>
  <c r="M158" i="1"/>
  <c r="L119" i="1"/>
  <c r="M331" i="1"/>
  <c r="L610" i="1"/>
  <c r="M658" i="1"/>
  <c r="M798" i="1"/>
  <c r="L484" i="1"/>
  <c r="M642" i="1"/>
  <c r="M309" i="1"/>
  <c r="L669" i="1"/>
  <c r="L540" i="1"/>
  <c r="M563" i="1"/>
  <c r="M135" i="1"/>
  <c r="L307" i="1"/>
  <c r="M622" i="1"/>
  <c r="L775" i="1"/>
  <c r="M802" i="1"/>
  <c r="L159" i="1"/>
  <c r="M554" i="1"/>
  <c r="M540" i="1"/>
  <c r="L455" i="1"/>
  <c r="L405" i="1"/>
  <c r="L771" i="1"/>
  <c r="M431" i="1"/>
  <c r="L642" i="1"/>
  <c r="L821" i="1"/>
  <c r="L440" i="1"/>
  <c r="M307" i="1"/>
  <c r="L639" i="1"/>
  <c r="L777" i="1"/>
  <c r="L1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Petr Čala:
Main effect, private returns to schooling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Petr Čala:
Standard error</t>
        </r>
      </text>
    </comment>
    <comment ref="N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Petr Čala:
Estimate is a short run type</t>
        </r>
      </text>
    </comment>
    <comment ref="O1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Petr Čala:
Estimate is a long run type</t>
        </r>
      </text>
    </comment>
    <comment ref="P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Petr Čala:
Estimate can be aggregated on the level of a city</t>
        </r>
      </text>
    </comment>
    <comment ref="Q1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Petr Čala:
Estimate can be aggregated on the level of a small region</t>
        </r>
      </text>
    </comment>
    <comment ref="R1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Petr Čala:
Estimate can be aggregated on the level of a large region of countries</t>
        </r>
      </text>
    </comment>
    <comment ref="S1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Petr Čala:
Estimate can be aggregated on the level of a country</t>
        </r>
      </text>
    </comment>
    <comment ref="T1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Petr Čala:
Estimate can be aggregated on the level of a body of mass larger than a country</t>
        </r>
      </text>
    </comment>
    <comment ref="U1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Petr Čala:
Number of observations used in the estimation (put to log later)</t>
        </r>
      </text>
    </comment>
    <comment ref="V1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Petr Čala:
Number of regressands in the regression</t>
        </r>
      </text>
    </comment>
    <comment ref="W1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Petr Čala:
The number of Degrees of Freedom computed as "n_obs - regressands - 1" for a regression and "n_obs - 1" for means</t>
        </r>
      </text>
    </comment>
    <comment ref="X1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Petr Čala:
Number of estimates per this study</t>
        </r>
      </text>
    </comment>
    <comment ref="Y1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Petr Čala:
Mean years of schooling</t>
        </r>
      </text>
    </comment>
    <comment ref="Z1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Petr Čala:
Mean years of experience</t>
        </r>
      </text>
    </comment>
    <comment ref="AA1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Petr Čala:
The study reports the number of years directly (using years of schooling)</t>
        </r>
      </text>
    </comment>
    <comment ref="AB1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Petr Čala:
The study instead uses levels of schooling (primary, sec, …) in the mincer regression</t>
        </r>
      </text>
    </comment>
    <comment ref="AC1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Petr Čala:
Wage is defined as mean annual earnings per worker</t>
        </r>
      </text>
    </comment>
    <comment ref="AD1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Petr Čala:
Wage is defined as log hourly</t>
        </r>
      </text>
    </comment>
    <comment ref="AE1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 xml:space="preserve">Petr Čala:
Daily or weekly wage
</t>
        </r>
      </text>
    </comment>
    <comment ref="AF1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Petr Čala:
Placeholder for the wage dummy</t>
        </r>
      </text>
    </comment>
    <comment ref="AG1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Petr Čala:
Data are input micro data</t>
        </r>
      </text>
    </comment>
    <comment ref="AH1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Petr Čala:
Data come from a survey (household or employers, maybe split later)</t>
        </r>
      </text>
    </comment>
    <comment ref="AI1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Petr Čala:
Data come from a national register</t>
        </r>
      </text>
    </comment>
    <comment ref="AJ1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Petr Čala:
Data type = cross-section -&gt; snapshot of the population in a given year</t>
        </r>
      </text>
    </comment>
    <comment ref="AK1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Petr Čala:
Data type = panel -&gt; various countries, groups observed over their life</t>
        </r>
      </text>
    </comment>
    <comment ref="AL1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Petr Čala:
Average original year, DELETE LATER</t>
        </r>
      </text>
    </comment>
    <comment ref="AM1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Petr Čala:
Logarithm of the year the data sample was taken from - if more years, use average</t>
        </r>
      </text>
    </comment>
    <comment ref="AN1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Petr Čala:
Percentage of subjects with no education - country aggregated</t>
        </r>
      </text>
    </comment>
    <comment ref="AO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Petr Čala:
Percentage of subjects with primary education - country aggregated</t>
        </r>
      </text>
    </comment>
    <comment ref="AP1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Petr Čala:
Percentage of subjects with secondary education</t>
        </r>
      </text>
    </comment>
    <comment ref="AQ1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Petr Čala:
Percentage of subjects with higher education</t>
        </r>
      </text>
    </comment>
    <comment ref="AR1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Petr Čala:
Public school</t>
        </r>
      </text>
    </comment>
    <comment ref="AT1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Petr Čala:
Percentage of workers from sample, that are wage earners</t>
        </r>
      </text>
    </comment>
    <comment ref="AU1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Petr Čala:
Percentage of workers from sample, that are self employed</t>
        </r>
      </text>
    </comment>
    <comment ref="AX1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Petr Čala:
Percentage of workers from sample, that work in the private sector</t>
        </r>
      </text>
    </comment>
    <comment ref="AY1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Petr Čala:
Percentage of workers from sample, that work in the public sector</t>
        </r>
      </text>
    </comment>
    <comment ref="AZ1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Petr Čala:
Caucasion (european ancestry) ethnicity</t>
        </r>
      </text>
    </comment>
    <comment ref="BA1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Petr Čala:
Other ethnicity</t>
        </r>
      </text>
    </comment>
    <comment ref="BB1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Petr Čala:
Rural sector</t>
        </r>
      </text>
    </comment>
    <comment ref="BC1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Petr Čala:
Urban sector</t>
        </r>
      </text>
    </comment>
    <comment ref="BE1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Petr Čala:
Region - possibly dummify this</t>
        </r>
      </text>
    </comment>
    <comment ref="BO1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Petr Čala:
Median expenditure in the country in that year</t>
        </r>
      </text>
    </comment>
    <comment ref="BP1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Petr Čala:
Minimum wage for the country in said year</t>
        </r>
      </text>
    </comment>
    <comment ref="BQ1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Petr Čala:
Mean age of subjects</t>
        </r>
      </text>
    </comment>
    <comment ref="BS1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Petr Čala:
Double hurdle model</t>
        </r>
      </text>
    </comment>
    <comment ref="BT1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 xml:space="preserve">Petr Čala:
Cohort years to average out the individual effect (ability)
If not enough obs, merge with FE
</t>
        </r>
      </text>
    </comment>
    <comment ref="BU1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 xml:space="preserve">Petr Čala:
Fixed or random effects
</t>
        </r>
      </text>
    </comment>
    <comment ref="BW1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Petr Čala:
Heckman regression model</t>
        </r>
      </text>
    </comment>
    <comment ref="BZ1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Petr Čala:
Ability is measured directly by IQ or other measure</t>
        </r>
      </text>
    </comment>
    <comment ref="CA1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Petr Čala:
Innate ability is not measured in the equation, but a proxy is used to control for ability or ability bias</t>
        </r>
      </text>
    </comment>
    <comment ref="CB1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Petr Čala:
Ability or ability bias is not controlled for</t>
        </r>
      </text>
    </comment>
    <comment ref="CC1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Petr Čala:
ability bias is not mentioned anywhere in the study</t>
        </r>
      </text>
    </comment>
    <comment ref="CD1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Petr Čala:
The study uses parents' education as an instrument for the estimate</t>
        </r>
      </text>
    </comment>
    <comment ref="CE1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Petr Čala:
Distance to school or school per area</t>
        </r>
      </text>
    </comment>
    <comment ref="CF1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Petr Čala:
The instrument is a spouse education</t>
        </r>
      </text>
    </comment>
    <comment ref="CG1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Petr Čala:
The instrument is a marital status, i.e. whether the individual is married (dummy)</t>
        </r>
      </text>
    </comment>
    <comment ref="CH1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Petr Čala:
The study uses another instrument</t>
        </r>
      </text>
    </comment>
    <comment ref="CI1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Petr Čala:
Age is controlled for in the Mincer equation</t>
        </r>
      </text>
    </comment>
    <comment ref="CJ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Petr Čala:
Squared age is controlled for in the Mincer equation</t>
        </r>
      </text>
    </comment>
    <comment ref="CK1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Petr Čala:
Experience control in the Mincer equation</t>
        </r>
      </text>
    </comment>
    <comment ref="CL1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Petr Čala:
Experience squared control</t>
        </r>
      </text>
    </comment>
    <comment ref="CM1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Petr Čala:
Ethnicity control in the Mincer equation</t>
        </r>
      </text>
    </comment>
    <comment ref="CN1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Petr Čala:
Health control in the Mincer equation</t>
        </r>
      </text>
    </comment>
    <comment ref="CO1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Petr Čala:
Gender control in the Mincer equation</t>
        </r>
      </text>
    </comment>
    <comment ref="CP1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Petr Čala:
Occupation control in the Mincer equation</t>
        </r>
      </text>
    </comment>
    <comment ref="CQ1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Petr Čala:
Firm characteristics control in the Mincer equation</t>
        </r>
      </text>
    </comment>
    <comment ref="CR1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 xml:space="preserve">Petr Čala:
Urban/rural control
</t>
        </r>
      </text>
    </comment>
    <comment ref="CS1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Petr Čala:
Macroeconomic variables control in the Mincer equation, such as sector of activity</t>
        </r>
      </text>
    </comment>
    <comment ref="CT1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Petr Čala:
Impact factor, via tools</t>
        </r>
      </text>
    </comment>
    <comment ref="CU1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Petr Čala:
Log number of citations in google scholar</t>
        </r>
      </text>
    </comment>
    <comment ref="CV1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Petr Čala:
1 if published in journal, 0 if working/discussion paper</t>
        </r>
      </text>
    </comment>
    <comment ref="CX1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Petr Čala:
The year the study was published minus the minimum publication year of the sample</t>
        </r>
      </text>
    </comment>
    <comment ref="CY1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Petr Čala:
placeholder columns, for which data will be added during code preprocessing</t>
        </r>
      </text>
    </comment>
    <comment ref="D2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Petr Čala:
Calculated as a percentage returns to additional year of schooling from regressions, where the attained degree is used as a dependent variable, not years of schooling</t>
        </r>
      </text>
    </comment>
    <comment ref="F6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Petr Čala:
T statistic is obtained from table A2, giving the  precision of the estimated coefficient. From this, standard error is inferred, so that the precision (t-stat) remains the same, giving a valid error term to the main percentage effect</t>
        </r>
      </text>
    </comment>
    <comment ref="V69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Petr Čala:
Base set listed, then dummies, and interaction terms</t>
        </r>
      </text>
    </comment>
    <comment ref="D81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Petr Čala:
Calculated as "(exp(0.600) - exp(-0.195))/13", where the first is the return coefficient for university, the second for the basic education, and 13 is the number if years between the two, giving a return for a year of education in general</t>
        </r>
      </text>
    </comment>
    <comment ref="F81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Petr Čala:
Delta of the t ratio of the two statistics</t>
        </r>
      </text>
    </comment>
    <comment ref="Y84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Petr Čala:
Self calculated based on table A.1</t>
        </r>
      </text>
    </comment>
    <comment ref="D137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Petr Čala:
Calculated as
(exp(prim_ols)-1)/years prim</t>
        </r>
      </text>
    </comment>
    <comment ref="D138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Petr Čala:
Calculated as
(exp(sec_ols) - exp(prim_ols))/(years_sec - years_prim)</t>
        </r>
      </text>
    </comment>
    <comment ref="F138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Petr Čala:
SQRT(t_sec^2+t_prim^2)</t>
        </r>
      </text>
    </comment>
    <comment ref="AO211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Petr Čala:
Estimate</t>
        </r>
      </text>
    </comment>
    <comment ref="AO227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Petr Čala:
Estimate</t>
        </r>
      </text>
    </comment>
    <comment ref="AO231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Petr Čala:
Estimate</t>
        </r>
      </text>
    </comment>
    <comment ref="AO347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Petr Čala:
Roughly estimated - only clue is that 56 percent have education primary or less</t>
        </r>
      </text>
    </comment>
    <comment ref="AR398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Petr Čala:
Guesstimate based on the text</t>
        </r>
      </text>
    </comment>
    <comment ref="Z803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Petr Čala:
Apprenticeship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C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Petr Čala:
Later write validity checks for data values etc.</t>
        </r>
      </text>
    </comment>
    <comment ref="D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Petr Čala:
Variables grouping - e.g. dummy is one group</t>
        </r>
      </text>
    </comment>
    <comment ref="E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Petr Čala:
If TRUE, print out this variables' summary statistics.</t>
        </r>
      </text>
    </comment>
    <comment ref="F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Petr Čala:
If TRUE, print out the summary statistics for the main effect subsetted to this variables specific values. These are given in the 3 columns to the right</t>
        </r>
      </text>
    </comment>
    <comment ref="G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Petr Čala:
Print out the summary statistics for PCC only for those estimates, where this variable is equal to the given value - can NOT be used in conjunction with GTLT</t>
        </r>
      </text>
    </comment>
    <comment ref="H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Petr Čala:
Print out two summary statistics for PCC - one for those estimates when this variable is above and one below given value. Can NOT be used in conjunction with EQUAL.
MED = Median</t>
        </r>
      </text>
    </comment>
    <comment ref="I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Petr Čala:
If TRUE, include this variable in the BMA estimation</t>
        </r>
      </text>
    </comment>
    <comment ref="I25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Petr Čala:
maybe remove later</t>
        </r>
      </text>
    </comment>
    <comment ref="A104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Petr Čala:
placeholder columns, for which data will be added during code preprocessing</t>
        </r>
      </text>
    </comment>
  </commentList>
</comments>
</file>

<file path=xl/sharedStrings.xml><?xml version="1.0" encoding="utf-8"?>
<sst xmlns="http://schemas.openxmlformats.org/spreadsheetml/2006/main" count="9521" uniqueCount="636">
  <si>
    <t>obs_n</t>
  </si>
  <si>
    <t>study_id</t>
  </si>
  <si>
    <t>study_name</t>
  </si>
  <si>
    <t>effect_orig</t>
  </si>
  <si>
    <t>se_orig</t>
  </si>
  <si>
    <t>t_stat</t>
  </si>
  <si>
    <t>95_lower_orig</t>
  </si>
  <si>
    <t>95_upper_orig</t>
  </si>
  <si>
    <t>pcc</t>
  </si>
  <si>
    <t>se_pcc</t>
  </si>
  <si>
    <t>se_precision</t>
  </si>
  <si>
    <t>95_lower</t>
  </si>
  <si>
    <t>95_upper</t>
  </si>
  <si>
    <t>est_short_run</t>
  </si>
  <si>
    <t>est_long_run</t>
  </si>
  <si>
    <t>est_agg_city</t>
  </si>
  <si>
    <t>est_agg_subregion</t>
  </si>
  <si>
    <t>est_agg_region</t>
  </si>
  <si>
    <t>est_agg_country</t>
  </si>
  <si>
    <t>est_agg_continent</t>
  </si>
  <si>
    <t>n_obs</t>
  </si>
  <si>
    <t>regressands</t>
  </si>
  <si>
    <t>reg_df</t>
  </si>
  <si>
    <t>study_size</t>
  </si>
  <si>
    <t>years_of_schooling</t>
  </si>
  <si>
    <t>years_of_experience</t>
  </si>
  <si>
    <t>schooling_years</t>
  </si>
  <si>
    <t>schooling_levels</t>
  </si>
  <si>
    <t>wage_mean_annual_earnings</t>
  </si>
  <si>
    <t>wage_log_hourly</t>
  </si>
  <si>
    <t>wage_log_daily</t>
  </si>
  <si>
    <t>wage_log_monthly</t>
  </si>
  <si>
    <t>data_type_micro</t>
  </si>
  <si>
    <t>data_type_survey</t>
  </si>
  <si>
    <t>data_type_national_register</t>
  </si>
  <si>
    <t>data_cross_section</t>
  </si>
  <si>
    <t>data_panel</t>
  </si>
  <si>
    <t>TEMP_data_avgyear</t>
  </si>
  <si>
    <t>data_avgyear</t>
  </si>
  <si>
    <t>no_ed</t>
  </si>
  <si>
    <t>prim_ed</t>
  </si>
  <si>
    <t>sec_ed</t>
  </si>
  <si>
    <t>higher_ed</t>
  </si>
  <si>
    <t>school_public</t>
  </si>
  <si>
    <t>school_private</t>
  </si>
  <si>
    <t>wage_earners</t>
  </si>
  <si>
    <t>self_employed</t>
  </si>
  <si>
    <t>gender_male</t>
  </si>
  <si>
    <t>gender_female</t>
  </si>
  <si>
    <t>private_sector</t>
  </si>
  <si>
    <t>public_sector</t>
  </si>
  <si>
    <t>ethnicity_caucasian</t>
  </si>
  <si>
    <t>ethnicity_other</t>
  </si>
  <si>
    <t>sector_rural</t>
  </si>
  <si>
    <t>sector_urban</t>
  </si>
  <si>
    <t>country</t>
  </si>
  <si>
    <t>region_advanced_economies</t>
  </si>
  <si>
    <t>region_east_asia_and_pacific</t>
  </si>
  <si>
    <t>region_europe_and_central_asia</t>
  </si>
  <si>
    <t>region_latin_america_and_caribbean</t>
  </si>
  <si>
    <t>region_middle_east_and_north_africa</t>
  </si>
  <si>
    <t>region_south_asia</t>
  </si>
  <si>
    <t>region_sub_saharan_africa</t>
  </si>
  <si>
    <t>income_high</t>
  </si>
  <si>
    <t>income_middle</t>
  </si>
  <si>
    <t>income_low</t>
  </si>
  <si>
    <t>med_exp</t>
  </si>
  <si>
    <t>min_wage</t>
  </si>
  <si>
    <t>mean_age</t>
  </si>
  <si>
    <t>method_ols</t>
  </si>
  <si>
    <t>method_hurdle</t>
  </si>
  <si>
    <t>method_cohort</t>
  </si>
  <si>
    <t>method_fe</t>
  </si>
  <si>
    <t>method_2sls</t>
  </si>
  <si>
    <t>method_heckman</t>
  </si>
  <si>
    <t>method_probit</t>
  </si>
  <si>
    <t>method_IV</t>
  </si>
  <si>
    <t>ability_direct</t>
  </si>
  <si>
    <t>ability_proxy</t>
  </si>
  <si>
    <t>ability_uncontrolled</t>
  </si>
  <si>
    <t>ability_unmentioned</t>
  </si>
  <si>
    <t>instr_parents_ed</t>
  </si>
  <si>
    <t>instr_distance_to_school</t>
  </si>
  <si>
    <t>instr_spouse_ed</t>
  </si>
  <si>
    <t>instr_marital_status</t>
  </si>
  <si>
    <t>instr_other</t>
  </si>
  <si>
    <t>age_control</t>
  </si>
  <si>
    <t>age_sq_control</t>
  </si>
  <si>
    <t>exp_control</t>
  </si>
  <si>
    <t>exp_sq_control</t>
  </si>
  <si>
    <t>ethnicity_control</t>
  </si>
  <si>
    <t>health_control</t>
  </si>
  <si>
    <t>gender_control</t>
  </si>
  <si>
    <t>occupation_control</t>
  </si>
  <si>
    <t>firm_char_control</t>
  </si>
  <si>
    <t>area_control</t>
  </si>
  <si>
    <t>macro_var_control</t>
  </si>
  <si>
    <t>impact_factor</t>
  </si>
  <si>
    <t>citations</t>
  </si>
  <si>
    <t>published</t>
  </si>
  <si>
    <t>unpublished</t>
  </si>
  <si>
    <t>pub_year</t>
  </si>
  <si>
    <t>pcc_w</t>
  </si>
  <si>
    <t>se_pcc_w</t>
  </si>
  <si>
    <t>se_precision_w</t>
  </si>
  <si>
    <t>t_w</t>
  </si>
  <si>
    <t>significant_w</t>
  </si>
  <si>
    <t>Leigh (2008)</t>
  </si>
  <si>
    <t>.</t>
  </si>
  <si>
    <t>Australia</t>
  </si>
  <si>
    <t>X</t>
  </si>
  <si>
    <t>Bartolj et al. (2013)</t>
  </si>
  <si>
    <t>Slovenia</t>
  </si>
  <si>
    <t>Salas-Velasco (2006)</t>
  </si>
  <si>
    <t>Spain</t>
  </si>
  <si>
    <t>Lillo-Bañuls &amp; Casado-Díaz (2010)</t>
  </si>
  <si>
    <t>Wincenciak (2020)</t>
  </si>
  <si>
    <t>Poland</t>
  </si>
  <si>
    <t>Okuwa (2004)</t>
  </si>
  <si>
    <t>Nigeria</t>
  </si>
  <si>
    <t>Webbink (2004)</t>
  </si>
  <si>
    <t>Netherlands</t>
  </si>
  <si>
    <t>Kenayathulla (2013)</t>
  </si>
  <si>
    <t>Malaysia</t>
  </si>
  <si>
    <t>Asadullah (2006)</t>
  </si>
  <si>
    <t>Bangladesh</t>
  </si>
  <si>
    <t>Maluccio (1998)</t>
  </si>
  <si>
    <t>Philippines</t>
  </si>
  <si>
    <t>Depken et al. (2019)</t>
  </si>
  <si>
    <t>South Africa</t>
  </si>
  <si>
    <t>Purnastuti et al. (2015)</t>
  </si>
  <si>
    <t>Indonesia</t>
  </si>
  <si>
    <t>Umar et al. (2014)</t>
  </si>
  <si>
    <t>Sinning (2014)</t>
  </si>
  <si>
    <t>Aslam (2009)</t>
  </si>
  <si>
    <t>Pakistan</t>
  </si>
  <si>
    <t>Agrawal (2012)</t>
  </si>
  <si>
    <t>India</t>
  </si>
  <si>
    <t>Sackey (2008)</t>
  </si>
  <si>
    <t>Ghana</t>
  </si>
  <si>
    <t>Patrinos et al. (2021)</t>
  </si>
  <si>
    <t>Turkey</t>
  </si>
  <si>
    <t>Giles et al. (2019)</t>
  </si>
  <si>
    <t>China</t>
  </si>
  <si>
    <t>van der Hoeven (2013)</t>
  </si>
  <si>
    <t>Acemoglu &amp; Angrist (1999)</t>
  </si>
  <si>
    <t>United States</t>
  </si>
  <si>
    <t>Vivatsurakit &amp; Vechbanyongratana (2020)</t>
  </si>
  <si>
    <t>Thailand</t>
  </si>
  <si>
    <t>Qiu (2007)</t>
  </si>
  <si>
    <t>Mphuka &amp; Simumba (2012)</t>
  </si>
  <si>
    <t>Zambia</t>
  </si>
  <si>
    <t>Aslam (2007)</t>
  </si>
  <si>
    <t>Himaz &amp; Aturupane (2016)</t>
  </si>
  <si>
    <t>Sri Lanka</t>
  </si>
  <si>
    <t>Warunsiri &amp; McNown (2010)</t>
  </si>
  <si>
    <t>Aromolaran (2006)</t>
  </si>
  <si>
    <t>Salehi-Isfahani et al. (2009)</t>
  </si>
  <si>
    <t>Egypt</t>
  </si>
  <si>
    <t>Iran</t>
  </si>
  <si>
    <t>Botchorishvili (2007)</t>
  </si>
  <si>
    <t>Georgia</t>
  </si>
  <si>
    <t>Girma &amp; Kedir (2005)</t>
  </si>
  <si>
    <t>Ethiopia</t>
  </si>
  <si>
    <t>De Brauw &amp; Rozelle (2008)</t>
  </si>
  <si>
    <t>Chanis et al. (2021)</t>
  </si>
  <si>
    <t>Greece</t>
  </si>
  <si>
    <t>Paweenawat &amp; Vechbanyongratana (2015)</t>
  </si>
  <si>
    <t>Vasudeva Dutta (2006)</t>
  </si>
  <si>
    <t>Gibson &amp; Fatai (2006)</t>
  </si>
  <si>
    <t>Papua New Guinea</t>
  </si>
  <si>
    <t>Hawley (2004)</t>
  </si>
  <si>
    <t>Sohn (2013)</t>
  </si>
  <si>
    <t>Harmon et al. (2002)</t>
  </si>
  <si>
    <t>United Kingdom</t>
  </si>
  <si>
    <t>Lillo (2006)</t>
  </si>
  <si>
    <t>Zhong (2011)</t>
  </si>
  <si>
    <t>Krafft (2018)</t>
  </si>
  <si>
    <t>Walker &amp; Zhu (2008)</t>
  </si>
  <si>
    <t>Wambugu (2003)</t>
  </si>
  <si>
    <t>Kenya</t>
  </si>
  <si>
    <t>Aryal et al. (2022)</t>
  </si>
  <si>
    <t>Norway</t>
  </si>
  <si>
    <t>Bakis et al. (2013)</t>
  </si>
  <si>
    <t>Campaniello et al. (2016)</t>
  </si>
  <si>
    <t>Italy</t>
  </si>
  <si>
    <t>Joseph (2020)</t>
  </si>
  <si>
    <t>Tanzania</t>
  </si>
  <si>
    <t>Dumauli (2015)</t>
  </si>
  <si>
    <t>Fersterer et al. (2008)</t>
  </si>
  <si>
    <t>Austria</t>
  </si>
  <si>
    <t>Sinning (2017)</t>
  </si>
  <si>
    <t>Purnastuti (2013)</t>
  </si>
  <si>
    <t>Arkes (2010)</t>
  </si>
  <si>
    <t>Blundell et al. (2001)</t>
  </si>
  <si>
    <t>Ayyash et al. (2020)</t>
  </si>
  <si>
    <t>Palestine</t>
  </si>
  <si>
    <t>var_name</t>
  </si>
  <si>
    <t>var_name_verbose</t>
  </si>
  <si>
    <t>data_type</t>
  </si>
  <si>
    <t>group_category</t>
  </si>
  <si>
    <t>variable_summary</t>
  </si>
  <si>
    <t>pcc_sum_stats</t>
  </si>
  <si>
    <t>equal</t>
  </si>
  <si>
    <t>gtlt</t>
  </si>
  <si>
    <t>bma</t>
  </si>
  <si>
    <t>bpe</t>
  </si>
  <si>
    <t>Observation Number</t>
  </si>
  <si>
    <t>int</t>
  </si>
  <si>
    <t>Study ID</t>
  </si>
  <si>
    <t>Study Name</t>
  </si>
  <si>
    <t>category</t>
  </si>
  <si>
    <t>Original Effect</t>
  </si>
  <si>
    <t>float</t>
  </si>
  <si>
    <t>Effect Standard Error</t>
  </si>
  <si>
    <t>T-Statistic</t>
  </si>
  <si>
    <t>MED</t>
  </si>
  <si>
    <t>95% CI Lower Bound of Original Effect</t>
  </si>
  <si>
    <t>95% CI Upper Bound of Original Effect</t>
  </si>
  <si>
    <t>Partial Correlation Coefficient</t>
  </si>
  <si>
    <t>Standard Error of PCC</t>
  </si>
  <si>
    <t>Preicision</t>
  </si>
  <si>
    <t>95% Lower Bound for Precision</t>
  </si>
  <si>
    <t>95% Upper Bound for Precision</t>
  </si>
  <si>
    <t>Estimate - Short Run</t>
  </si>
  <si>
    <t>dummy</t>
  </si>
  <si>
    <t>Estimate - Long Run</t>
  </si>
  <si>
    <t>Estimate - City</t>
  </si>
  <si>
    <t>Estimate - Sub-region</t>
  </si>
  <si>
    <t>Estimate - Region</t>
  </si>
  <si>
    <t>Estimate - Country</t>
  </si>
  <si>
    <t>Estimate - Continent</t>
  </si>
  <si>
    <t>Number of Observations</t>
  </si>
  <si>
    <t>Number of Regressands</t>
  </si>
  <si>
    <t>Degrees of Freedom</t>
  </si>
  <si>
    <t>Study Size</t>
  </si>
  <si>
    <t>Years of Schooling</t>
  </si>
  <si>
    <t>Years of Experience</t>
  </si>
  <si>
    <t>Education - Years of Schooling</t>
  </si>
  <si>
    <t>Education - Levels of Schooling</t>
  </si>
  <si>
    <t>Wage - Mean Annual Earnings</t>
  </si>
  <si>
    <t>Wage - Log Hourly</t>
  </si>
  <si>
    <t>Wage - Log Daily</t>
  </si>
  <si>
    <t>Wage - Log Monthly</t>
  </si>
  <si>
    <t>Data Source - Micro</t>
  </si>
  <si>
    <t>Data Source - Survey</t>
  </si>
  <si>
    <t>Data Source - National Register</t>
  </si>
  <si>
    <t>Data Type - Cross Section</t>
  </si>
  <si>
    <t>Data Type - Panel</t>
  </si>
  <si>
    <t>TEMP - Data Year</t>
  </si>
  <si>
    <t>Data Year - Log of Avergage</t>
  </si>
  <si>
    <t>Attained Education - None</t>
  </si>
  <si>
    <t>perc</t>
  </si>
  <si>
    <t>Attained Education - Primary</t>
  </si>
  <si>
    <t>Attained Education - Secondary</t>
  </si>
  <si>
    <t>Attained Education - Higher</t>
  </si>
  <si>
    <t>School Type - Public</t>
  </si>
  <si>
    <t>School Type - Private</t>
  </si>
  <si>
    <t>Employees - Wage Earners</t>
  </si>
  <si>
    <t>Employees - Self-Employed</t>
  </si>
  <si>
    <t>Gender - Male</t>
  </si>
  <si>
    <t>Gender - Female</t>
  </si>
  <si>
    <t>Sector - Private</t>
  </si>
  <si>
    <t>Sector - Public</t>
  </si>
  <si>
    <t>Ethnicity - Caucasian</t>
  </si>
  <si>
    <t>Ethnicity - Other</t>
  </si>
  <si>
    <t>Sector - Rural</t>
  </si>
  <si>
    <t>Sector - Urban</t>
  </si>
  <si>
    <t>Country</t>
  </si>
  <si>
    <t>Region - Advanced Economies</t>
  </si>
  <si>
    <t>Region - East Asia and Pacific</t>
  </si>
  <si>
    <t>Region - Europe and Central Asia</t>
  </si>
  <si>
    <t>Region - Latin America and Caribbean</t>
  </si>
  <si>
    <t>Region - Middle East and North Africa</t>
  </si>
  <si>
    <t>Region - South Africa</t>
  </si>
  <si>
    <t>Region - Sub Saharan Africa</t>
  </si>
  <si>
    <t>Income - High</t>
  </si>
  <si>
    <t>Income - Middle</t>
  </si>
  <si>
    <t>Income - Low</t>
  </si>
  <si>
    <t>Median Expenditure</t>
  </si>
  <si>
    <t>Minimum Wage</t>
  </si>
  <si>
    <t>Mean Wage</t>
  </si>
  <si>
    <t>Method - OLS</t>
  </si>
  <si>
    <t>Method - Hurdle</t>
  </si>
  <si>
    <t>Method - Cohort</t>
  </si>
  <si>
    <t>Method - Fixed Effects</t>
  </si>
  <si>
    <t>Method - 2SLS</t>
  </si>
  <si>
    <t>Method - Heckman</t>
  </si>
  <si>
    <t>Method - Probit</t>
  </si>
  <si>
    <t>Method - IV</t>
  </si>
  <si>
    <t>Ability - Direct</t>
  </si>
  <si>
    <t>Ability - Proxied</t>
  </si>
  <si>
    <t>Ability - Uncontrolled</t>
  </si>
  <si>
    <t>Ability - Unmentioned</t>
  </si>
  <si>
    <t>Instrument - Parents Education</t>
  </si>
  <si>
    <t>Instrument - Distance to School</t>
  </si>
  <si>
    <t>Instrument - Spouse Education</t>
  </si>
  <si>
    <t>Instrument - Marital Status</t>
  </si>
  <si>
    <t>Instument - Other</t>
  </si>
  <si>
    <t>Control - Age</t>
  </si>
  <si>
    <t>Control - Age Squared</t>
  </si>
  <si>
    <t>Control - Experience</t>
  </si>
  <si>
    <t>Control - Experience Squared</t>
  </si>
  <si>
    <t>Control - Ethnicity</t>
  </si>
  <si>
    <t>Control - Health</t>
  </si>
  <si>
    <t>Control - Gender</t>
  </si>
  <si>
    <t>Control - Occupation</t>
  </si>
  <si>
    <t>Control - Firm Characteristics</t>
  </si>
  <si>
    <t>Control - Area</t>
  </si>
  <si>
    <t>Control - Macro Variables</t>
  </si>
  <si>
    <t>Impact Factor</t>
  </si>
  <si>
    <t>Citations</t>
  </si>
  <si>
    <t>Study - Published</t>
  </si>
  <si>
    <t>Study - Unpublished</t>
  </si>
  <si>
    <t>Publication Year</t>
  </si>
  <si>
    <t>Partial Correlation Coefficient - Winsorized</t>
  </si>
  <si>
    <t>PCC Standard Error - Winsorized</t>
  </si>
  <si>
    <t>Precision - Winsorized</t>
  </si>
  <si>
    <t>T-Statistic - Winsorized</t>
  </si>
  <si>
    <t>T-Statistic Is Significant - Winsorized</t>
  </si>
  <si>
    <t>Albania</t>
  </si>
  <si>
    <t>Algeria</t>
  </si>
  <si>
    <t>Argentina</t>
  </si>
  <si>
    <t>Azerbaijan</t>
  </si>
  <si>
    <t>Belarus</t>
  </si>
  <si>
    <t>Belgium</t>
  </si>
  <si>
    <t>Belize</t>
  </si>
  <si>
    <t>Bolivia</t>
  </si>
  <si>
    <t>Bosnia &amp;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</si>
  <si>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</si>
  <si>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</si>
  <si>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</si>
  <si>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</si>
  <si>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</si>
  <si>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</si>
  <si>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</si>
  <si>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</si>
  <si>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</si>
  <si>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</si>
  <si>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</si>
  <si>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</si>
  <si>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</si>
  <si>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</si>
  <si>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</si>
  <si>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</si>
  <si>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</si>
  <si>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</si>
  <si>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El Salvador</t>
  </si>
  <si>
    <t>Eritrea</t>
  </si>
  <si>
    <t>Estonia</t>
  </si>
  <si>
    <t>Finland</t>
  </si>
  <si>
    <t>France</t>
  </si>
  <si>
    <t>Gambia</t>
  </si>
  <si>
    <t>Germany</t>
  </si>
  <si>
    <t>Great Britain</t>
  </si>
  <si>
    <t>Guatemala</t>
  </si>
  <si>
    <t>Honduras</t>
  </si>
  <si>
    <t>Hong Kong</t>
  </si>
  <si>
    <t>Hungary</t>
  </si>
  <si>
    <t>Iraq</t>
  </si>
  <si>
    <t>Ireland</t>
  </si>
  <si>
    <t>Israel</t>
  </si>
  <si>
    <t>Jamaica</t>
  </si>
  <si>
    <t>Japan</t>
  </si>
  <si>
    <t>Jordan</t>
  </si>
  <si>
    <t>Kazakhstan</t>
  </si>
  <si>
    <t>Korea</t>
  </si>
  <si>
    <t>Kuwait</t>
  </si>
  <si>
    <t>Kyrgyzstan</t>
  </si>
  <si>
    <t>Latvia</t>
  </si>
  <si>
    <t>Lesotho</t>
  </si>
  <si>
    <t>Madagascar</t>
  </si>
  <si>
    <t>Malawi</t>
  </si>
  <si>
    <t>Maldives</t>
  </si>
  <si>
    <t>Malta</t>
  </si>
  <si>
    <t>Mexico</t>
  </si>
  <si>
    <t>Moldova</t>
  </si>
  <si>
    <t>Mongolia</t>
  </si>
  <si>
    <t>Morocco</t>
  </si>
  <si>
    <t>Namibia</t>
  </si>
  <si>
    <t>Nepal</t>
  </si>
  <si>
    <t>New Zealand</t>
  </si>
  <si>
    <t>Nicaragua</t>
  </si>
  <si>
    <t>Niger</t>
  </si>
  <si>
    <t>Northern Ireland</t>
  </si>
  <si>
    <t>Panama</t>
  </si>
  <si>
    <t>Paraguay</t>
  </si>
  <si>
    <t>Peru</t>
  </si>
  <si>
    <t>Portugal</t>
  </si>
  <si>
    <t>Puerto Rico</t>
  </si>
  <si>
    <t>Romania</t>
  </si>
  <si>
    <t>Russia</t>
  </si>
  <si>
    <t>Rwanda</t>
  </si>
  <si>
    <t>Serbia</t>
  </si>
  <si>
    <t>Singapore</t>
  </si>
  <si>
    <t>Slovakia</t>
  </si>
  <si>
    <t>Sudan</t>
  </si>
  <si>
    <t>Sweden</t>
  </si>
  <si>
    <t>Switzerland</t>
  </si>
  <si>
    <t>Taiwan</t>
  </si>
  <si>
    <t>Tajikistan</t>
  </si>
  <si>
    <t>Timor-Leste</t>
  </si>
  <si>
    <t>Tunisia</t>
  </si>
  <si>
    <t>Uganda</t>
  </si>
  <si>
    <t>Ukraine</t>
  </si>
  <si>
    <t>United Arab Emirates</t>
  </si>
  <si>
    <t>Uruguay</t>
  </si>
  <si>
    <t>Venezuela</t>
  </si>
  <si>
    <t>Vietnam</t>
  </si>
  <si>
    <t>Zimbabwe</t>
  </si>
  <si>
    <t>Concept</t>
  </si>
  <si>
    <t>Cell</t>
  </si>
  <si>
    <t>Explanation</t>
  </si>
  <si>
    <t>A1</t>
  </si>
  <si>
    <t>Paper information</t>
  </si>
  <si>
    <t>D1</t>
  </si>
  <si>
    <t>Main estimate</t>
  </si>
  <si>
    <t>N1</t>
  </si>
  <si>
    <t>Estimate characteristics</t>
  </si>
  <si>
    <t>AK1</t>
  </si>
  <si>
    <t>Data characteristics</t>
  </si>
  <si>
    <t>For VAR_LIST</t>
  </si>
  <si>
    <t>AW1</t>
  </si>
  <si>
    <t>Spatial/structural variation</t>
  </si>
  <si>
    <t>CF1</t>
  </si>
  <si>
    <t>Estimation method</t>
  </si>
  <si>
    <t>Validity checks</t>
  </si>
  <si>
    <t>DE1</t>
  </si>
  <si>
    <t>Publication characteristics</t>
  </si>
  <si>
    <t>For bma, all but one variable from one dummy group are selected for bma (or none at all)</t>
  </si>
  <si>
    <t>Preprocess later</t>
  </si>
  <si>
    <t>summary statistics for categorical variables</t>
  </si>
  <si>
    <t>For variables == TRUE in BMA, construct the lm correlation test automatically first</t>
  </si>
  <si>
    <t>RAW DATA</t>
  </si>
  <si>
    <t>TABLE A2</t>
  </si>
  <si>
    <t>OUTCOME</t>
  </si>
  <si>
    <t>CORRECTED</t>
  </si>
  <si>
    <t>years</t>
  </si>
  <si>
    <t>group</t>
  </si>
  <si>
    <t>year</t>
  </si>
  <si>
    <t>ability</t>
  </si>
  <si>
    <t>coef</t>
  </si>
  <si>
    <t>se</t>
  </si>
  <si>
    <t>return</t>
  </si>
  <si>
    <t>tstat</t>
  </si>
  <si>
    <t>return_perc</t>
  </si>
  <si>
    <t>2yearUG</t>
  </si>
  <si>
    <t>male</t>
  </si>
  <si>
    <t>NO</t>
  </si>
  <si>
    <t>4yearUG</t>
  </si>
  <si>
    <t>MSC</t>
  </si>
  <si>
    <t>2</t>
  </si>
  <si>
    <t>PHD</t>
  </si>
  <si>
    <t>female</t>
  </si>
  <si>
    <t>YES</t>
  </si>
  <si>
    <t>TABLE 5</t>
  </si>
  <si>
    <t>sector</t>
  </si>
  <si>
    <t>se_new</t>
  </si>
  <si>
    <t>Primary</t>
  </si>
  <si>
    <t>All</t>
  </si>
  <si>
    <t>Middle</t>
  </si>
  <si>
    <t>Secondary</t>
  </si>
  <si>
    <t>Higher Secondary</t>
  </si>
  <si>
    <t>Graduate</t>
  </si>
  <si>
    <t>Rural</t>
  </si>
  <si>
    <t>Urban</t>
  </si>
  <si>
    <t>YEARS OF EDUCATION</t>
  </si>
  <si>
    <t>Education</t>
  </si>
  <si>
    <t>estimation type</t>
  </si>
  <si>
    <t>ratio</t>
  </si>
  <si>
    <t>obs</t>
  </si>
  <si>
    <t>None</t>
  </si>
  <si>
    <t>OLS</t>
  </si>
  <si>
    <t>OLS total</t>
  </si>
  <si>
    <t>Higher</t>
  </si>
  <si>
    <t>15</t>
  </si>
  <si>
    <t>Heckman</t>
  </si>
  <si>
    <t>Heckman total</t>
  </si>
  <si>
    <t>Table 2</t>
  </si>
  <si>
    <t>t-value</t>
  </si>
  <si>
    <t>5</t>
  </si>
  <si>
    <t>6</t>
  </si>
  <si>
    <t>Table 5</t>
  </si>
  <si>
    <t>Family background control</t>
  </si>
  <si>
    <t>control</t>
  </si>
  <si>
    <t>father</t>
  </si>
  <si>
    <t>mother</t>
  </si>
  <si>
    <t>Years of education (mean)</t>
  </si>
  <si>
    <t>Years</t>
  </si>
  <si>
    <t>Group</t>
  </si>
  <si>
    <t>Ratio</t>
  </si>
  <si>
    <t>Total</t>
  </si>
  <si>
    <t>Fem92</t>
  </si>
  <si>
    <t>21</t>
  </si>
  <si>
    <t>Male92</t>
  </si>
  <si>
    <t>Fem99</t>
  </si>
  <si>
    <t>Male99</t>
  </si>
  <si>
    <t>Table 3</t>
  </si>
  <si>
    <t>t</t>
  </si>
  <si>
    <t>College</t>
  </si>
  <si>
    <t>High</t>
  </si>
  <si>
    <t>Table 4</t>
  </si>
  <si>
    <t>ab_bias_control</t>
  </si>
  <si>
    <t>tier</t>
  </si>
  <si>
    <t>tval</t>
  </si>
  <si>
    <t>no educ</t>
  </si>
  <si>
    <t>no</t>
  </si>
  <si>
    <t>ref</t>
  </si>
  <si>
    <t>prim</t>
  </si>
  <si>
    <t>sec</t>
  </si>
  <si>
    <t>tert</t>
  </si>
  <si>
    <t>postgrad</t>
  </si>
  <si>
    <t xml:space="preserve">yes
</t>
  </si>
  <si>
    <t>Educational atttainment</t>
  </si>
  <si>
    <t>s1</t>
  </si>
  <si>
    <t>s2</t>
  </si>
  <si>
    <t>s3</t>
  </si>
  <si>
    <t>s4</t>
  </si>
  <si>
    <t>avg</t>
  </si>
  <si>
    <t>years of education</t>
  </si>
  <si>
    <t>weight</t>
  </si>
  <si>
    <t>none</t>
  </si>
  <si>
    <t>higher</t>
  </si>
  <si>
    <t>TOTAL</t>
  </si>
  <si>
    <t>Table 7</t>
  </si>
  <si>
    <t>Years abs</t>
  </si>
  <si>
    <t>years_accurate</t>
  </si>
  <si>
    <t>gender</t>
  </si>
  <si>
    <t>expected_return</t>
  </si>
  <si>
    <t>less_prim</t>
  </si>
  <si>
    <t>middle</t>
  </si>
  <si>
    <t>matric</t>
  </si>
  <si>
    <t>inter</t>
  </si>
  <si>
    <t>bachelor</t>
  </si>
  <si>
    <t>ma_more</t>
  </si>
  <si>
    <t>Table 8</t>
  </si>
  <si>
    <t>Aromolan (2006)</t>
  </si>
  <si>
    <t>Enrolment rate</t>
  </si>
  <si>
    <t>Status</t>
  </si>
  <si>
    <t>Gender</t>
  </si>
  <si>
    <t>Male</t>
  </si>
  <si>
    <t>Female</t>
  </si>
  <si>
    <t>Male total</t>
  </si>
  <si>
    <t>Female total</t>
  </si>
  <si>
    <t>Wage earner</t>
  </si>
  <si>
    <t>Self-emp</t>
  </si>
  <si>
    <t>Prim</t>
  </si>
  <si>
    <t>Sec</t>
  </si>
  <si>
    <t>Table 14</t>
  </si>
  <si>
    <t>Education levels (table 1)</t>
  </si>
  <si>
    <t>Transposed (static)</t>
  </si>
  <si>
    <t>Year</t>
  </si>
  <si>
    <t>no_educ</t>
  </si>
  <si>
    <t>pub_sec</t>
  </si>
  <si>
    <t>Illiterate</t>
  </si>
  <si>
    <t>Read and write</t>
  </si>
  <si>
    <t>Lower sec</t>
  </si>
  <si>
    <t>Upper sec</t>
  </si>
  <si>
    <t>Vocational high school</t>
  </si>
  <si>
    <t>Post sec</t>
  </si>
  <si>
    <t>Tertiary</t>
  </si>
  <si>
    <t>CALC</t>
  </si>
  <si>
    <t>No educ</t>
  </si>
  <si>
    <t>pub_sec_raw</t>
  </si>
  <si>
    <t>Pub/priv sector employees (table 3)</t>
  </si>
  <si>
    <t>EGYPT</t>
  </si>
  <si>
    <t>private</t>
  </si>
  <si>
    <t>public</t>
  </si>
  <si>
    <t>total</t>
  </si>
  <si>
    <t>perc_priv</t>
  </si>
  <si>
    <t>perc_pub</t>
  </si>
  <si>
    <t>OUT (static)</t>
  </si>
  <si>
    <t>Read</t>
  </si>
  <si>
    <t>pub</t>
  </si>
  <si>
    <t>priv</t>
  </si>
  <si>
    <t>Lower</t>
  </si>
  <si>
    <t>Upper</t>
  </si>
  <si>
    <t>Vocational</t>
  </si>
  <si>
    <t>Post</t>
  </si>
  <si>
    <t>IRAN</t>
  </si>
  <si>
    <t>TURKEY</t>
  </si>
  <si>
    <t>table</t>
  </si>
  <si>
    <t>pooled OLS</t>
  </si>
  <si>
    <t>master</t>
  </si>
  <si>
    <t>IV</t>
  </si>
  <si>
    <t>Men</t>
  </si>
  <si>
    <t>Women</t>
  </si>
  <si>
    <t>Education system</t>
  </si>
  <si>
    <t>Years total</t>
  </si>
  <si>
    <t>No ed</t>
  </si>
  <si>
    <t>Preparatory</t>
  </si>
  <si>
    <t>Voc. Sec.</t>
  </si>
  <si>
    <t>Gen. sec.</t>
  </si>
  <si>
    <t>Post sec inst</t>
  </si>
  <si>
    <t>Higher inst</t>
  </si>
  <si>
    <t>Uni</t>
  </si>
  <si>
    <t>Model</t>
  </si>
  <si>
    <t>prep</t>
  </si>
  <si>
    <t>voc</t>
  </si>
  <si>
    <t>gensengensec</t>
  </si>
  <si>
    <t>FE</t>
  </si>
  <si>
    <t>Degree</t>
  </si>
  <si>
    <t>Years Total</t>
  </si>
  <si>
    <t>Sector</t>
  </si>
  <si>
    <t>Full primary</t>
  </si>
  <si>
    <t>Public</t>
  </si>
  <si>
    <t>Full secondary</t>
  </si>
  <si>
    <t>University</t>
  </si>
  <si>
    <t>Private</t>
  </si>
  <si>
    <t>Informal</t>
  </si>
  <si>
    <t>c1</t>
  </si>
  <si>
    <t>se1</t>
  </si>
  <si>
    <t>c2</t>
  </si>
  <si>
    <t>se2</t>
  </si>
  <si>
    <t>O-level</t>
  </si>
  <si>
    <t>A-level</t>
  </si>
  <si>
    <t>OLS full</t>
  </si>
  <si>
    <t>IV spec i</t>
  </si>
  <si>
    <t>IV spec ii</t>
  </si>
  <si>
    <t>IV spec iii</t>
  </si>
  <si>
    <t>Education in palestine</t>
  </si>
  <si>
    <t>Type</t>
  </si>
  <si>
    <t>elementory</t>
  </si>
  <si>
    <t>preparatory</t>
  </si>
  <si>
    <t>secondary</t>
  </si>
  <si>
    <t>associate diploma</t>
  </si>
  <si>
    <t>higher diploma</t>
  </si>
  <si>
    <t>masters</t>
  </si>
  <si>
    <t>phd</t>
  </si>
  <si>
    <t>Measured against preparatory (10 years of education)</t>
  </si>
  <si>
    <t>School type</t>
  </si>
  <si>
    <t>Associate diploma</t>
  </si>
  <si>
    <t>BA\BSc</t>
  </si>
  <si>
    <t>Higher diploma</t>
  </si>
  <si>
    <t>Master degree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</si>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</sst>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otted">
        <color auto="1"/>
      </left>
      <right/>
      <top style="dashed">
        <color indexed="64"/>
      </top>
      <bottom/>
      <diagonal/>
    </border>
    <border>
      <left/>
      <right style="dotted">
        <color auto="1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tted">
        <color auto="1"/>
      </left>
      <right/>
      <top/>
      <bottom style="dashed">
        <color indexed="64"/>
      </bottom>
      <diagonal/>
    </border>
    <border>
      <left/>
      <right style="dotted">
        <color auto="1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/>
      <right style="dott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/>
      <right style="dott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indexed="64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dashed">
        <color auto="1"/>
      </bottom>
      <diagonal/>
    </border>
    <border>
      <left/>
      <right style="dott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/>
      <bottom style="dash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/>
      <right style="dotted">
        <color auto="1"/>
      </right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2" borderId="0" xfId="0" applyFill="1"/>
    <xf numFmtId="0" fontId="0" fillId="6" borderId="0" xfId="0" applyFill="1"/>
    <xf numFmtId="0" fontId="0" fillId="8" borderId="0" xfId="0" applyFill="1"/>
    <xf numFmtId="0" fontId="1" fillId="7" borderId="0" xfId="0" applyFont="1" applyFill="1"/>
    <xf numFmtId="1" fontId="0" fillId="5" borderId="2" xfId="0" applyNumberFormat="1" applyFill="1" applyBorder="1"/>
    <xf numFmtId="1" fontId="0" fillId="5" borderId="0" xfId="0" applyNumberFormat="1" applyFill="1"/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6" borderId="2" xfId="0" applyFill="1" applyBorder="1"/>
    <xf numFmtId="2" fontId="0" fillId="0" borderId="2" xfId="0" applyNumberFormat="1" applyBorder="1" applyAlignment="1">
      <alignment horizontal="center"/>
    </xf>
    <xf numFmtId="0" fontId="0" fillId="6" borderId="3" xfId="0" applyFill="1" applyBorder="1"/>
    <xf numFmtId="2" fontId="0" fillId="0" borderId="3" xfId="0" applyNumberFormat="1" applyBorder="1" applyAlignment="1">
      <alignment horizontal="center"/>
    </xf>
    <xf numFmtId="0" fontId="0" fillId="8" borderId="3" xfId="0" applyFill="1" applyBorder="1"/>
    <xf numFmtId="0" fontId="0" fillId="0" borderId="3" xfId="0" applyBorder="1"/>
    <xf numFmtId="0" fontId="1" fillId="7" borderId="3" xfId="0" applyFont="1" applyFill="1" applyBorder="1"/>
    <xf numFmtId="1" fontId="0" fillId="5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0" borderId="1" xfId="0" applyBorder="1"/>
    <xf numFmtId="0" fontId="1" fillId="7" borderId="1" xfId="0" applyFont="1" applyFill="1" applyBorder="1"/>
    <xf numFmtId="0" fontId="0" fillId="2" borderId="1" xfId="0" applyFill="1" applyBorder="1"/>
    <xf numFmtId="1" fontId="0" fillId="9" borderId="2" xfId="0" applyNumberFormat="1" applyFill="1" applyBorder="1"/>
    <xf numFmtId="1" fontId="0" fillId="9" borderId="0" xfId="0" applyNumberFormat="1" applyFill="1"/>
    <xf numFmtId="1" fontId="0" fillId="0" borderId="3" xfId="0" applyNumberFormat="1" applyBorder="1" applyAlignment="1">
      <alignment horizontal="center"/>
    </xf>
    <xf numFmtId="1" fontId="0" fillId="9" borderId="3" xfId="0" applyNumberForma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2" fillId="5" borderId="7" xfId="0" applyFont="1" applyFill="1" applyBorder="1"/>
    <xf numFmtId="0" fontId="0" fillId="10" borderId="1" xfId="0" applyFill="1" applyBorder="1"/>
    <xf numFmtId="0" fontId="0" fillId="8" borderId="4" xfId="0" applyFill="1" applyBorder="1"/>
    <xf numFmtId="164" fontId="0" fillId="0" borderId="0" xfId="0" applyNumberFormat="1"/>
    <xf numFmtId="164" fontId="0" fillId="0" borderId="3" xfId="0" applyNumberFormat="1" applyBorder="1"/>
    <xf numFmtId="0" fontId="0" fillId="8" borderId="2" xfId="0" applyFill="1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0" fontId="1" fillId="11" borderId="0" xfId="0" applyFont="1" applyFill="1"/>
    <xf numFmtId="0" fontId="1" fillId="11" borderId="1" xfId="0" applyFont="1" applyFill="1" applyBorder="1"/>
    <xf numFmtId="0" fontId="0" fillId="3" borderId="1" xfId="0" applyFill="1" applyBorder="1" applyAlignment="1">
      <alignment horizontal="center"/>
    </xf>
    <xf numFmtId="0" fontId="2" fillId="5" borderId="6" xfId="0" applyFont="1" applyFill="1" applyBorder="1"/>
    <xf numFmtId="0" fontId="2" fillId="5" borderId="5" xfId="0" applyFont="1" applyFill="1" applyBorder="1"/>
    <xf numFmtId="0" fontId="3" fillId="7" borderId="0" xfId="0" applyFont="1" applyFill="1"/>
    <xf numFmtId="0" fontId="3" fillId="7" borderId="3" xfId="0" applyFont="1" applyFill="1" applyBorder="1"/>
    <xf numFmtId="0" fontId="0" fillId="0" borderId="8" xfId="0" applyBorder="1"/>
    <xf numFmtId="0" fontId="0" fillId="0" borderId="9" xfId="0" applyBorder="1"/>
    <xf numFmtId="2" fontId="0" fillId="4" borderId="8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4" fontId="0" fillId="0" borderId="8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12" borderId="0" xfId="0" applyFill="1"/>
    <xf numFmtId="0" fontId="2" fillId="9" borderId="0" xfId="0" applyFont="1" applyFill="1"/>
    <xf numFmtId="0" fontId="2" fillId="5" borderId="0" xfId="0" applyFont="1" applyFill="1"/>
    <xf numFmtId="0" fontId="2" fillId="0" borderId="0" xfId="0" applyFont="1"/>
    <xf numFmtId="49" fontId="0" fillId="0" borderId="0" xfId="0" applyNumberFormat="1"/>
    <xf numFmtId="49" fontId="0" fillId="12" borderId="0" xfId="0" applyNumberFormat="1" applyFill="1"/>
    <xf numFmtId="0" fontId="0" fillId="13" borderId="1" xfId="0" applyFill="1" applyBorder="1"/>
    <xf numFmtId="0" fontId="0" fillId="13" borderId="9" xfId="0" applyFill="1" applyBorder="1"/>
    <xf numFmtId="0" fontId="0" fillId="0" borderId="1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14" borderId="1" xfId="0" applyFill="1" applyBorder="1"/>
    <xf numFmtId="0" fontId="0" fillId="0" borderId="14" xfId="0" applyBorder="1"/>
    <xf numFmtId="0" fontId="0" fillId="0" borderId="15" xfId="0" applyBorder="1"/>
    <xf numFmtId="0" fontId="0" fillId="11" borderId="0" xfId="0" applyFill="1"/>
    <xf numFmtId="0" fontId="0" fillId="11" borderId="14" xfId="0" applyFill="1" applyBorder="1"/>
    <xf numFmtId="0" fontId="0" fillId="0" borderId="17" xfId="0" applyBorder="1"/>
    <xf numFmtId="0" fontId="0" fillId="11" borderId="16" xfId="0" applyFill="1" applyBorder="1"/>
    <xf numFmtId="1" fontId="0" fillId="0" borderId="16" xfId="0" applyNumberFormat="1" applyBorder="1"/>
    <xf numFmtId="0" fontId="4" fillId="0" borderId="0" xfId="0" applyFont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2" fontId="0" fillId="0" borderId="1" xfId="0" applyNumberFormat="1" applyBorder="1"/>
    <xf numFmtId="0" fontId="0" fillId="0" borderId="18" xfId="0" applyBorder="1"/>
    <xf numFmtId="0" fontId="0" fillId="0" borderId="19" xfId="0" applyBorder="1"/>
    <xf numFmtId="2" fontId="0" fillId="4" borderId="18" xfId="0" applyNumberForma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4" borderId="18" xfId="0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0" fontId="0" fillId="0" borderId="22" xfId="0" applyBorder="1"/>
    <xf numFmtId="164" fontId="0" fillId="0" borderId="18" xfId="0" applyNumberFormat="1" applyBorder="1"/>
    <xf numFmtId="2" fontId="0" fillId="0" borderId="19" xfId="0" applyNumberFormat="1" applyBorder="1"/>
    <xf numFmtId="0" fontId="0" fillId="0" borderId="23" xfId="0" applyBorder="1"/>
    <xf numFmtId="0" fontId="0" fillId="0" borderId="24" xfId="0" applyBorder="1"/>
    <xf numFmtId="2" fontId="0" fillId="4" borderId="23" xfId="0" applyNumberForma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4" borderId="23" xfId="0" applyFill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5" xfId="0" applyBorder="1"/>
    <xf numFmtId="0" fontId="0" fillId="0" borderId="26" xfId="0" applyBorder="1"/>
    <xf numFmtId="164" fontId="0" fillId="0" borderId="26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2" fontId="0" fillId="4" borderId="28" xfId="0" applyNumberFormat="1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4" borderId="28" xfId="0" applyFill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0" borderId="30" xfId="0" applyBorder="1"/>
    <xf numFmtId="0" fontId="0" fillId="0" borderId="31" xfId="0" applyBorder="1"/>
    <xf numFmtId="164" fontId="0" fillId="0" borderId="31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4" borderId="33" xfId="0" applyNumberForma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4" borderId="33" xfId="0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0" borderId="35" xfId="0" applyBorder="1"/>
    <xf numFmtId="0" fontId="0" fillId="0" borderId="36" xfId="0" applyBorder="1"/>
    <xf numFmtId="164" fontId="0" fillId="0" borderId="36" xfId="0" applyNumberFormat="1" applyBorder="1"/>
    <xf numFmtId="2" fontId="0" fillId="0" borderId="34" xfId="0" applyNumberFormat="1" applyBorder="1"/>
    <xf numFmtId="0" fontId="0" fillId="0" borderId="37" xfId="0" applyBorder="1"/>
    <xf numFmtId="0" fontId="2" fillId="17" borderId="38" xfId="0" applyFont="1" applyFill="1" applyBorder="1"/>
    <xf numFmtId="0" fontId="0" fillId="0" borderId="38" xfId="0" applyBorder="1"/>
    <xf numFmtId="0" fontId="0" fillId="3" borderId="38" xfId="0" applyFill="1" applyBorder="1" applyAlignment="1">
      <alignment horizontal="left"/>
    </xf>
    <xf numFmtId="1" fontId="0" fillId="5" borderId="38" xfId="0" applyNumberFormat="1" applyFill="1" applyBorder="1"/>
    <xf numFmtId="0" fontId="0" fillId="6" borderId="38" xfId="0" applyFill="1" applyBorder="1"/>
    <xf numFmtId="0" fontId="1" fillId="7" borderId="38" xfId="0" applyFont="1" applyFill="1" applyBorder="1"/>
    <xf numFmtId="0" fontId="1" fillId="11" borderId="38" xfId="0" applyFont="1" applyFill="1" applyBorder="1"/>
    <xf numFmtId="0" fontId="2" fillId="12" borderId="2" xfId="0" applyFont="1" applyFill="1" applyBorder="1"/>
    <xf numFmtId="0" fontId="2" fillId="18" borderId="0" xfId="0" applyFont="1" applyFill="1"/>
    <xf numFmtId="0" fontId="4" fillId="6" borderId="1" xfId="0" applyFont="1" applyFill="1" applyBorder="1"/>
    <xf numFmtId="0" fontId="0" fillId="3" borderId="0" xfId="0" applyFill="1" applyAlignment="1">
      <alignment horizontal="left"/>
    </xf>
    <xf numFmtId="1" fontId="0" fillId="9" borderId="38" xfId="0" applyNumberFormat="1" applyFill="1" applyBorder="1"/>
    <xf numFmtId="0" fontId="0" fillId="8" borderId="38" xfId="0" applyFill="1" applyBorder="1"/>
    <xf numFmtId="0" fontId="5" fillId="19" borderId="4" xfId="0" applyFont="1" applyFill="1" applyBorder="1"/>
    <xf numFmtId="0" fontId="5" fillId="19" borderId="0" xfId="0" applyFont="1" applyFill="1"/>
    <xf numFmtId="0" fontId="5" fillId="19" borderId="38" xfId="0" applyFont="1" applyFill="1" applyBorder="1"/>
    <xf numFmtId="164" fontId="0" fillId="0" borderId="33" xfId="0" applyNumberFormat="1" applyBorder="1"/>
    <xf numFmtId="0" fontId="0" fillId="0" borderId="39" xfId="0" applyBorder="1"/>
    <xf numFmtId="0" fontId="0" fillId="0" borderId="40" xfId="0" applyBorder="1"/>
    <xf numFmtId="2" fontId="0" fillId="4" borderId="39" xfId="0" applyNumberFormat="1" applyFill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4" borderId="39" xfId="0" applyFill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41" xfId="0" applyBorder="1"/>
    <xf numFmtId="0" fontId="0" fillId="0" borderId="42" xfId="0" applyBorder="1"/>
    <xf numFmtId="164" fontId="0" fillId="0" borderId="42" xfId="0" applyNumberForma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2" fontId="0" fillId="4" borderId="44" xfId="0" applyNumberFormat="1" applyFill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0" fontId="0" fillId="4" borderId="44" xfId="0" applyFill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6" xfId="0" applyBorder="1"/>
    <xf numFmtId="0" fontId="0" fillId="0" borderId="47" xfId="0" applyBorder="1"/>
    <xf numFmtId="164" fontId="0" fillId="0" borderId="47" xfId="0" applyNumberFormat="1" applyBorder="1"/>
    <xf numFmtId="0" fontId="0" fillId="0" borderId="48" xfId="0" applyBorder="1"/>
    <xf numFmtId="0" fontId="6" fillId="0" borderId="49" xfId="0" applyFont="1" applyBorder="1" applyAlignment="1">
      <alignment horizontal="center" vertical="top"/>
    </xf>
    <xf numFmtId="0" fontId="6" fillId="0" borderId="50" xfId="0" applyFont="1" applyFill="1" applyBorder="1" applyAlignment="1">
      <alignment horizontal="center" vertical="top"/>
    </xf>
  </cellXfs>
  <cellStyles count="1">
    <cellStyle name="Normal" xfId="0" builtinId="0"/>
  </cellStyles>
  <dxfs count="3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ont>
        <strike val="0"/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D1685"/>
  <sheetViews>
    <sheetView workbookViewId="0">
      <pane xSplit="4" ySplit="1" topLeftCell="BE172" activePane="bottomRight" state="frozen"/>
      <selection activeCell="D526" sqref="D526"/>
      <selection pane="topRight" activeCell="D526" sqref="D526"/>
      <selection pane="bottomLeft" activeCell="D526" sqref="D526"/>
      <selection pane="bottomRight" activeCell="BP1" sqref="BP1"/>
    </sheetView>
  </sheetViews>
  <sheetFormatPr defaultRowHeight="15" x14ac:dyDescent="0.25"/>
  <cols>
    <col min="1" max="1" width="4.7109375" customWidth="1"/>
    <col min="2" max="2" width="4" customWidth="1"/>
    <col min="3" max="3" width="15" style="25" customWidth="1"/>
    <col min="4" max="4" width="8.7109375" style="32" customWidth="1"/>
    <col min="5" max="8" width="8.7109375" style="7" customWidth="1"/>
    <col min="9" max="9" width="8.7109375" style="32" customWidth="1"/>
    <col min="10" max="15" width="8.7109375" style="9" customWidth="1"/>
    <col min="16" max="16" width="8.7109375" style="8" customWidth="1"/>
    <col min="17" max="20" width="8.7109375" style="9" customWidth="1"/>
    <col min="21" max="21" width="9.28515625" style="8" bestFit="1" customWidth="1"/>
    <col min="22" max="22" width="8.7109375" style="9" customWidth="1"/>
    <col min="23" max="23" width="9.28515625" style="9" bestFit="1" customWidth="1"/>
    <col min="24" max="24" width="8.7109375" style="9" customWidth="1"/>
    <col min="25" max="26" width="8.7109375" style="7" customWidth="1"/>
    <col min="27" max="37" width="8.7109375" style="9" customWidth="1"/>
    <col min="38" max="38" width="8.7109375" style="23" customWidth="1"/>
    <col min="39" max="39" width="8.7109375" style="7" customWidth="1"/>
    <col min="40" max="42" width="8.7109375" style="33" customWidth="1"/>
    <col min="43" max="43" width="8.7109375" style="43" customWidth="1"/>
    <col min="44" max="44" width="8.7109375" style="33" customWidth="1"/>
    <col min="45" max="45" width="8.7109375" style="43" customWidth="1"/>
    <col min="46" max="46" width="8.7109375" style="42" customWidth="1"/>
    <col min="47" max="47" width="8.7109375" style="18" customWidth="1"/>
    <col min="48" max="48" width="8.7109375" customWidth="1"/>
    <col min="49" max="49" width="8.7109375" style="39" customWidth="1"/>
    <col min="50" max="50" width="8.7109375" customWidth="1"/>
    <col min="51" max="51" width="8.7109375" style="39" customWidth="1"/>
    <col min="52" max="68" width="8.7109375" customWidth="1"/>
    <col min="69" max="69" width="8.7109375" style="25" customWidth="1"/>
    <col min="70" max="77" width="8.7109375" customWidth="1"/>
    <col min="78" max="78" width="8.5703125" customWidth="1"/>
    <col min="79" max="102" width="8.7109375" customWidth="1"/>
    <col min="103" max="103" width="9.140625" style="34" customWidth="1"/>
    <col min="104" max="107" width="9.140625" customWidth="1"/>
  </cols>
  <sheetData>
    <row r="1" spans="1:108" x14ac:dyDescent="0.25">
      <c r="A1" s="1" t="s">
        <v>0</v>
      </c>
      <c r="B1" s="1" t="s">
        <v>1</v>
      </c>
      <c r="C1" s="27" t="s">
        <v>2</v>
      </c>
      <c r="D1" s="10" t="s">
        <v>3</v>
      </c>
      <c r="E1" s="28" t="s">
        <v>4</v>
      </c>
      <c r="F1" s="29" t="s">
        <v>5</v>
      </c>
      <c r="G1" s="29" t="s">
        <v>6</v>
      </c>
      <c r="H1" s="31" t="s">
        <v>7</v>
      </c>
      <c r="I1" s="10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3" t="s">
        <v>32</v>
      </c>
      <c r="AH1" s="2" t="s">
        <v>33</v>
      </c>
      <c r="AI1" s="15" t="s">
        <v>34</v>
      </c>
      <c r="AJ1" s="2" t="s">
        <v>35</v>
      </c>
      <c r="AK1" s="15" t="s">
        <v>36</v>
      </c>
      <c r="AL1" s="22" t="s">
        <v>37</v>
      </c>
      <c r="AM1" s="181" t="s">
        <v>38</v>
      </c>
      <c r="AN1" s="3" t="s">
        <v>39</v>
      </c>
      <c r="AO1" s="38" t="s">
        <v>40</v>
      </c>
      <c r="AP1" s="3" t="s">
        <v>41</v>
      </c>
      <c r="AQ1" s="17" t="s">
        <v>42</v>
      </c>
      <c r="AR1" s="3" t="s">
        <v>43</v>
      </c>
      <c r="AS1" s="17" t="s">
        <v>44</v>
      </c>
      <c r="AT1" s="41" t="s">
        <v>45</v>
      </c>
      <c r="AU1" s="17" t="s">
        <v>46</v>
      </c>
      <c r="AV1" s="3" t="s">
        <v>47</v>
      </c>
      <c r="AW1" s="17" t="s">
        <v>48</v>
      </c>
      <c r="AX1" s="3" t="s">
        <v>49</v>
      </c>
      <c r="AY1" s="17" t="s">
        <v>50</v>
      </c>
      <c r="AZ1" s="3" t="s">
        <v>51</v>
      </c>
      <c r="BA1" s="17" t="s">
        <v>52</v>
      </c>
      <c r="BB1" s="3" t="s">
        <v>53</v>
      </c>
      <c r="BC1" s="17" t="s">
        <v>54</v>
      </c>
      <c r="BD1" s="17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17" t="s">
        <v>62</v>
      </c>
      <c r="BL1" s="3" t="s">
        <v>63</v>
      </c>
      <c r="BM1" s="3" t="s">
        <v>64</v>
      </c>
      <c r="BN1" s="17" t="s">
        <v>65</v>
      </c>
      <c r="BO1" s="3" t="s">
        <v>66</v>
      </c>
      <c r="BP1" s="3" t="s">
        <v>67</v>
      </c>
      <c r="BQ1" s="2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19" t="s">
        <v>76</v>
      </c>
      <c r="BZ1" s="49" t="s">
        <v>77</v>
      </c>
      <c r="CA1" s="49" t="s">
        <v>78</v>
      </c>
      <c r="CB1" s="49" t="s">
        <v>79</v>
      </c>
      <c r="CC1" s="50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19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19" t="s">
        <v>96</v>
      </c>
      <c r="CT1" s="44" t="s">
        <v>97</v>
      </c>
      <c r="CU1" s="44" t="s">
        <v>98</v>
      </c>
      <c r="CV1" s="44" t="s">
        <v>99</v>
      </c>
      <c r="CW1" s="44" t="s">
        <v>100</v>
      </c>
      <c r="CX1" s="44" t="s">
        <v>101</v>
      </c>
      <c r="CY1" s="185" t="s">
        <v>102</v>
      </c>
      <c r="CZ1" s="186" t="s">
        <v>103</v>
      </c>
      <c r="DA1" s="186" t="s">
        <v>104</v>
      </c>
      <c r="DB1" s="186" t="s">
        <v>105</v>
      </c>
      <c r="DC1" s="186" t="s">
        <v>106</v>
      </c>
    </row>
    <row r="2" spans="1:108" ht="14.45" customHeight="1" x14ac:dyDescent="0.25">
      <c r="A2">
        <v>1</v>
      </c>
      <c r="B2">
        <v>1</v>
      </c>
      <c r="C2" s="25" t="s">
        <v>107</v>
      </c>
      <c r="D2" s="12">
        <v>11</v>
      </c>
      <c r="E2" s="14">
        <f>D2/F2</f>
        <v>0.83498349834983498</v>
      </c>
      <c r="F2" s="7">
        <f>303/23</f>
        <v>13.173913043478262</v>
      </c>
      <c r="G2" s="7">
        <f t="shared" ref="G2:G65" si="0">D2-E2</f>
        <v>10.165016501650165</v>
      </c>
      <c r="H2" s="16">
        <f t="shared" ref="H2:H65" si="1">D2+E2</f>
        <v>11.834983498349835</v>
      </c>
      <c r="I2" s="11">
        <f t="shared" ref="I2:I65" si="2">IFERROR(F2/SQRT(F2^2+W2), "X")</f>
        <v>0.12240880647423871</v>
      </c>
      <c r="J2" s="33">
        <f t="shared" ref="J2:J65" si="3">IFERROR(SQRT((1-I2^2)/W2), "X")</f>
        <v>9.291757587153433E-3</v>
      </c>
      <c r="K2" s="33">
        <f t="shared" ref="K2:K65" si="4">IFERROR(1/J2, "X")</f>
        <v>107.6222652840811</v>
      </c>
      <c r="L2" s="33">
        <f t="shared" ref="L2:L65" si="5">IFERROR(I2-J2, "X")</f>
        <v>0.11311704888708528</v>
      </c>
      <c r="M2" s="33">
        <f t="shared" ref="M2:M65" si="6">IFERROR(I2+J2, "X")</f>
        <v>0.13170056406139213</v>
      </c>
      <c r="N2" s="8">
        <v>1</v>
      </c>
      <c r="O2" s="9">
        <v>0</v>
      </c>
      <c r="P2" s="8">
        <v>0</v>
      </c>
      <c r="Q2" s="9">
        <v>0</v>
      </c>
      <c r="R2" s="9">
        <v>0</v>
      </c>
      <c r="S2" s="9">
        <v>1</v>
      </c>
      <c r="T2" s="9">
        <v>0</v>
      </c>
      <c r="U2" s="8">
        <v>11414</v>
      </c>
      <c r="V2" s="9">
        <v>4</v>
      </c>
      <c r="W2" s="9">
        <f t="shared" ref="W2:W33" si="7">U2-V2-1</f>
        <v>11409</v>
      </c>
      <c r="X2" s="9">
        <f t="shared" ref="X2:X65" si="8">COUNTIF(B:B,B2)</f>
        <v>4</v>
      </c>
      <c r="Y2" s="7">
        <v>15</v>
      </c>
      <c r="Z2" s="7">
        <f>BQ2-Y2-6</f>
        <v>23.5</v>
      </c>
      <c r="AA2" s="9">
        <v>0</v>
      </c>
      <c r="AB2" s="9">
        <v>1</v>
      </c>
      <c r="AC2" s="9">
        <v>0</v>
      </c>
      <c r="AD2" s="9">
        <v>1</v>
      </c>
      <c r="AE2" s="9">
        <v>0</v>
      </c>
      <c r="AF2" s="9">
        <v>0</v>
      </c>
      <c r="AG2" s="8">
        <v>0</v>
      </c>
      <c r="AH2" s="9">
        <v>1</v>
      </c>
      <c r="AI2" s="30">
        <v>0</v>
      </c>
      <c r="AJ2" s="9">
        <v>1</v>
      </c>
      <c r="AK2" s="30">
        <v>0</v>
      </c>
      <c r="AL2" s="21">
        <v>2003</v>
      </c>
      <c r="AM2" s="23">
        <f t="shared" ref="AM2:AM65" si="9">LN(AL2)</f>
        <v>7.6024013356658182</v>
      </c>
      <c r="AN2" s="33">
        <v>0</v>
      </c>
      <c r="AO2" s="33">
        <v>0</v>
      </c>
      <c r="AP2" s="33">
        <v>0</v>
      </c>
      <c r="AQ2" s="43">
        <v>1</v>
      </c>
      <c r="AR2" s="33" t="s">
        <v>108</v>
      </c>
      <c r="AS2" s="43" t="s">
        <v>108</v>
      </c>
      <c r="AT2" s="42" t="s">
        <v>108</v>
      </c>
      <c r="AU2" s="18" t="s">
        <v>108</v>
      </c>
      <c r="AV2" s="33" t="s">
        <v>108</v>
      </c>
      <c r="AW2" s="40" t="s">
        <v>108</v>
      </c>
      <c r="AX2" t="s">
        <v>108</v>
      </c>
      <c r="AY2" s="40" t="s">
        <v>108</v>
      </c>
      <c r="AZ2">
        <v>0</v>
      </c>
      <c r="BA2" s="18">
        <v>1</v>
      </c>
      <c r="BB2" t="s">
        <v>108</v>
      </c>
      <c r="BC2" s="18" t="s">
        <v>108</v>
      </c>
      <c r="BD2" s="18" t="s">
        <v>109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 s="18">
        <v>0</v>
      </c>
      <c r="BL2">
        <v>1</v>
      </c>
      <c r="BM2">
        <v>0</v>
      </c>
      <c r="BN2" s="18">
        <v>0</v>
      </c>
      <c r="BQ2" s="25">
        <v>44.5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18">
        <v>0</v>
      </c>
      <c r="BZ2">
        <v>0</v>
      </c>
      <c r="CA2">
        <v>1</v>
      </c>
      <c r="CB2">
        <v>0</v>
      </c>
      <c r="CC2" s="18">
        <v>0</v>
      </c>
      <c r="CD2">
        <v>0</v>
      </c>
      <c r="CE2">
        <v>0</v>
      </c>
      <c r="CF2">
        <v>0</v>
      </c>
      <c r="CG2">
        <v>0</v>
      </c>
      <c r="CH2" s="18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 s="18">
        <v>0</v>
      </c>
      <c r="CU2">
        <v>134</v>
      </c>
      <c r="DD2" s="34" t="s">
        <v>110</v>
      </c>
    </row>
    <row r="3" spans="1:108" ht="14.45" customHeight="1" x14ac:dyDescent="0.25">
      <c r="A3">
        <v>2</v>
      </c>
      <c r="B3">
        <v>1</v>
      </c>
      <c r="C3" s="25" t="s">
        <v>107</v>
      </c>
      <c r="D3" s="12">
        <v>15</v>
      </c>
      <c r="E3" s="14">
        <f>D3/F3</f>
        <v>1.2561576354679802</v>
      </c>
      <c r="F3" s="7">
        <f>406/34</f>
        <v>11.941176470588236</v>
      </c>
      <c r="G3" s="7">
        <f t="shared" si="0"/>
        <v>13.74384236453202</v>
      </c>
      <c r="H3" s="16">
        <f t="shared" si="1"/>
        <v>16.256157635467979</v>
      </c>
      <c r="I3" s="11">
        <f t="shared" si="2"/>
        <v>0.10718916127037026</v>
      </c>
      <c r="J3" s="33">
        <f t="shared" si="3"/>
        <v>8.9764322246122883E-3</v>
      </c>
      <c r="K3" s="33">
        <f t="shared" si="4"/>
        <v>111.4028352220074</v>
      </c>
      <c r="L3" s="33">
        <f t="shared" si="5"/>
        <v>9.8212729045757965E-2</v>
      </c>
      <c r="M3" s="33">
        <f t="shared" si="6"/>
        <v>0.11616559349498255</v>
      </c>
      <c r="N3" s="8">
        <v>1</v>
      </c>
      <c r="O3" s="9">
        <v>0</v>
      </c>
      <c r="P3" s="8">
        <v>0</v>
      </c>
      <c r="Q3" s="9">
        <v>0</v>
      </c>
      <c r="R3" s="9">
        <v>0</v>
      </c>
      <c r="S3" s="9">
        <v>1</v>
      </c>
      <c r="T3" s="9">
        <v>0</v>
      </c>
      <c r="U3" s="8">
        <v>12273</v>
      </c>
      <c r="V3" s="9">
        <v>4</v>
      </c>
      <c r="W3" s="9">
        <f t="shared" si="7"/>
        <v>12268</v>
      </c>
      <c r="X3" s="9">
        <f t="shared" si="8"/>
        <v>4</v>
      </c>
      <c r="Y3" s="7">
        <v>15</v>
      </c>
      <c r="Z3" s="7">
        <f>BQ3-Y3-6</f>
        <v>23.5</v>
      </c>
      <c r="AA3" s="9">
        <v>0</v>
      </c>
      <c r="AB3" s="9">
        <v>1</v>
      </c>
      <c r="AC3" s="9">
        <v>1</v>
      </c>
      <c r="AD3" s="9">
        <v>0</v>
      </c>
      <c r="AE3" s="9">
        <v>0</v>
      </c>
      <c r="AF3" s="9">
        <v>0</v>
      </c>
      <c r="AG3" s="8">
        <v>0</v>
      </c>
      <c r="AH3" s="9">
        <v>1</v>
      </c>
      <c r="AI3" s="30">
        <v>0</v>
      </c>
      <c r="AJ3" s="9">
        <v>1</v>
      </c>
      <c r="AK3" s="30">
        <v>0</v>
      </c>
      <c r="AL3" s="21">
        <v>2003</v>
      </c>
      <c r="AM3" s="23">
        <f t="shared" si="9"/>
        <v>7.6024013356658182</v>
      </c>
      <c r="AN3" s="33">
        <v>0</v>
      </c>
      <c r="AO3" s="33">
        <v>0</v>
      </c>
      <c r="AP3" s="33">
        <v>0</v>
      </c>
      <c r="AQ3" s="43">
        <v>1</v>
      </c>
      <c r="AR3" s="33" t="s">
        <v>108</v>
      </c>
      <c r="AS3" s="43" t="s">
        <v>108</v>
      </c>
      <c r="AT3" s="42" t="s">
        <v>108</v>
      </c>
      <c r="AU3" s="18" t="s">
        <v>108</v>
      </c>
      <c r="AV3" s="33" t="s">
        <v>108</v>
      </c>
      <c r="AW3" s="40" t="s">
        <v>108</v>
      </c>
      <c r="AX3" t="s">
        <v>108</v>
      </c>
      <c r="AY3" s="40" t="s">
        <v>108</v>
      </c>
      <c r="AZ3">
        <v>0</v>
      </c>
      <c r="BA3" s="18">
        <v>1</v>
      </c>
      <c r="BB3" t="s">
        <v>108</v>
      </c>
      <c r="BC3" s="18" t="s">
        <v>108</v>
      </c>
      <c r="BD3" s="18" t="s">
        <v>109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 s="18">
        <v>0</v>
      </c>
      <c r="BL3">
        <v>1</v>
      </c>
      <c r="BM3">
        <v>0</v>
      </c>
      <c r="BN3" s="18">
        <v>0</v>
      </c>
      <c r="BQ3" s="25">
        <v>44.5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18">
        <v>0</v>
      </c>
      <c r="BZ3">
        <v>0</v>
      </c>
      <c r="CA3">
        <v>1</v>
      </c>
      <c r="CB3">
        <v>0</v>
      </c>
      <c r="CC3" s="18">
        <v>0</v>
      </c>
      <c r="CD3">
        <v>0</v>
      </c>
      <c r="CE3">
        <v>0</v>
      </c>
      <c r="CF3">
        <v>0</v>
      </c>
      <c r="CG3">
        <v>0</v>
      </c>
      <c r="CH3" s="18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 s="18">
        <v>0</v>
      </c>
      <c r="CU3">
        <v>134</v>
      </c>
      <c r="DD3" s="34" t="s">
        <v>110</v>
      </c>
    </row>
    <row r="4" spans="1:108" ht="14.45" customHeight="1" x14ac:dyDescent="0.25">
      <c r="A4">
        <v>3</v>
      </c>
      <c r="B4">
        <v>1</v>
      </c>
      <c r="C4" s="25" t="s">
        <v>107</v>
      </c>
      <c r="D4" s="12">
        <v>8</v>
      </c>
      <c r="E4" s="14">
        <f>D4/F4</f>
        <v>0.75067024128686333</v>
      </c>
      <c r="F4" s="7">
        <f>373/35</f>
        <v>10.657142857142857</v>
      </c>
      <c r="G4" s="7">
        <f t="shared" si="0"/>
        <v>7.2493297587131362</v>
      </c>
      <c r="H4" s="16">
        <f t="shared" si="1"/>
        <v>8.7506702412868638</v>
      </c>
      <c r="I4" s="11">
        <f t="shared" si="2"/>
        <v>9.9280972227489342E-2</v>
      </c>
      <c r="J4" s="33">
        <f t="shared" si="3"/>
        <v>9.3159089221504753E-3</v>
      </c>
      <c r="K4" s="33">
        <f t="shared" si="4"/>
        <v>107.34325639683917</v>
      </c>
      <c r="L4" s="33">
        <f t="shared" si="5"/>
        <v>8.9965063305338863E-2</v>
      </c>
      <c r="M4" s="33">
        <f t="shared" si="6"/>
        <v>0.10859688114963982</v>
      </c>
      <c r="N4" s="8">
        <v>1</v>
      </c>
      <c r="O4" s="9">
        <v>0</v>
      </c>
      <c r="P4" s="8">
        <v>0</v>
      </c>
      <c r="Q4" s="9">
        <v>0</v>
      </c>
      <c r="R4" s="9">
        <v>0</v>
      </c>
      <c r="S4" s="9">
        <v>1</v>
      </c>
      <c r="T4" s="9">
        <v>0</v>
      </c>
      <c r="U4" s="8">
        <v>11414</v>
      </c>
      <c r="V4" s="9">
        <v>4</v>
      </c>
      <c r="W4" s="9">
        <f t="shared" si="7"/>
        <v>11409</v>
      </c>
      <c r="X4" s="9">
        <f t="shared" si="8"/>
        <v>4</v>
      </c>
      <c r="Y4" s="7">
        <v>17</v>
      </c>
      <c r="Z4" s="7">
        <f>BQ4-Y4-6</f>
        <v>21.5</v>
      </c>
      <c r="AA4" s="9">
        <v>0</v>
      </c>
      <c r="AB4" s="9">
        <v>1</v>
      </c>
      <c r="AC4" s="9">
        <v>0</v>
      </c>
      <c r="AD4" s="9">
        <v>1</v>
      </c>
      <c r="AE4" s="9">
        <v>0</v>
      </c>
      <c r="AF4" s="9">
        <v>0</v>
      </c>
      <c r="AG4" s="8">
        <v>0</v>
      </c>
      <c r="AH4" s="9">
        <v>1</v>
      </c>
      <c r="AI4" s="30">
        <v>0</v>
      </c>
      <c r="AJ4" s="9">
        <v>1</v>
      </c>
      <c r="AK4" s="30">
        <v>0</v>
      </c>
      <c r="AL4" s="21">
        <v>2003</v>
      </c>
      <c r="AM4" s="23">
        <f t="shared" si="9"/>
        <v>7.6024013356658182</v>
      </c>
      <c r="AN4" s="33">
        <v>0</v>
      </c>
      <c r="AO4" s="33">
        <v>0</v>
      </c>
      <c r="AP4" s="33">
        <v>0</v>
      </c>
      <c r="AQ4" s="43">
        <v>1</v>
      </c>
      <c r="AR4" s="33" t="s">
        <v>108</v>
      </c>
      <c r="AS4" s="43" t="s">
        <v>108</v>
      </c>
      <c r="AT4" s="42" t="s">
        <v>108</v>
      </c>
      <c r="AU4" s="18" t="s">
        <v>108</v>
      </c>
      <c r="AV4" s="33" t="s">
        <v>108</v>
      </c>
      <c r="AW4" s="40" t="s">
        <v>108</v>
      </c>
      <c r="AX4" t="s">
        <v>108</v>
      </c>
      <c r="AY4" s="40" t="s">
        <v>108</v>
      </c>
      <c r="AZ4">
        <v>0</v>
      </c>
      <c r="BA4" s="18">
        <v>1</v>
      </c>
      <c r="BB4" t="s">
        <v>108</v>
      </c>
      <c r="BC4" s="18" t="s">
        <v>108</v>
      </c>
      <c r="BD4" s="18" t="s">
        <v>109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 s="18">
        <v>0</v>
      </c>
      <c r="BL4">
        <v>1</v>
      </c>
      <c r="BM4">
        <v>0</v>
      </c>
      <c r="BN4" s="18">
        <v>0</v>
      </c>
      <c r="BQ4" s="25">
        <v>44.5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18">
        <v>0</v>
      </c>
      <c r="BZ4">
        <v>0</v>
      </c>
      <c r="CA4">
        <v>1</v>
      </c>
      <c r="CB4">
        <v>0</v>
      </c>
      <c r="CC4" s="18">
        <v>0</v>
      </c>
      <c r="CD4">
        <v>0</v>
      </c>
      <c r="CE4">
        <v>0</v>
      </c>
      <c r="CF4">
        <v>0</v>
      </c>
      <c r="CG4">
        <v>0</v>
      </c>
      <c r="CH4" s="18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 s="18">
        <v>0</v>
      </c>
      <c r="CU4">
        <v>134</v>
      </c>
      <c r="DD4" s="34" t="s">
        <v>110</v>
      </c>
    </row>
    <row r="5" spans="1:108" s="51" customFormat="1" ht="14.45" customHeight="1" x14ac:dyDescent="0.25">
      <c r="A5" s="51">
        <v>4</v>
      </c>
      <c r="B5" s="51">
        <v>1</v>
      </c>
      <c r="C5" s="52" t="s">
        <v>107</v>
      </c>
      <c r="D5" s="53">
        <v>13</v>
      </c>
      <c r="E5" s="54">
        <f>D5/F5</f>
        <v>1.2224231464737794</v>
      </c>
      <c r="F5" s="55">
        <f>553/52</f>
        <v>10.634615384615385</v>
      </c>
      <c r="G5" s="55">
        <f t="shared" si="0"/>
        <v>11.77757685352622</v>
      </c>
      <c r="H5" s="56">
        <f t="shared" si="1"/>
        <v>14.22242314647378</v>
      </c>
      <c r="I5" s="57">
        <f t="shared" si="2"/>
        <v>9.5574549348597881E-2</v>
      </c>
      <c r="J5" s="58">
        <f t="shared" si="3"/>
        <v>8.9871185644251183E-3</v>
      </c>
      <c r="K5" s="58">
        <f t="shared" si="4"/>
        <v>111.27036912124763</v>
      </c>
      <c r="L5" s="58">
        <f t="shared" si="5"/>
        <v>8.6587430784172761E-2</v>
      </c>
      <c r="M5" s="58">
        <f t="shared" si="6"/>
        <v>0.104561667913023</v>
      </c>
      <c r="N5" s="59">
        <v>1</v>
      </c>
      <c r="O5" s="60">
        <v>0</v>
      </c>
      <c r="P5" s="59">
        <v>0</v>
      </c>
      <c r="Q5" s="60">
        <v>0</v>
      </c>
      <c r="R5" s="60">
        <v>0</v>
      </c>
      <c r="S5" s="60">
        <v>1</v>
      </c>
      <c r="T5" s="60">
        <v>0</v>
      </c>
      <c r="U5" s="59">
        <v>12273</v>
      </c>
      <c r="V5" s="60">
        <v>4</v>
      </c>
      <c r="W5" s="60">
        <f t="shared" si="7"/>
        <v>12268</v>
      </c>
      <c r="X5" s="60">
        <f t="shared" si="8"/>
        <v>4</v>
      </c>
      <c r="Y5" s="55">
        <v>17</v>
      </c>
      <c r="Z5" s="55">
        <f>BQ5-Y5-6</f>
        <v>21.5</v>
      </c>
      <c r="AA5" s="60">
        <v>0</v>
      </c>
      <c r="AB5" s="60">
        <v>1</v>
      </c>
      <c r="AC5" s="60">
        <v>1</v>
      </c>
      <c r="AD5" s="60">
        <v>0</v>
      </c>
      <c r="AE5" s="60">
        <v>0</v>
      </c>
      <c r="AF5" s="60">
        <v>0</v>
      </c>
      <c r="AG5" s="59">
        <v>0</v>
      </c>
      <c r="AH5" s="60">
        <v>1</v>
      </c>
      <c r="AI5" s="61">
        <v>0</v>
      </c>
      <c r="AJ5" s="60">
        <v>1</v>
      </c>
      <c r="AK5" s="61">
        <v>0</v>
      </c>
      <c r="AL5" s="62">
        <v>2003</v>
      </c>
      <c r="AM5" s="63">
        <f t="shared" si="9"/>
        <v>7.6024013356658182</v>
      </c>
      <c r="AN5" s="58">
        <v>0</v>
      </c>
      <c r="AO5" s="58">
        <v>0</v>
      </c>
      <c r="AP5" s="58">
        <v>0</v>
      </c>
      <c r="AQ5" s="64">
        <v>1</v>
      </c>
      <c r="AR5" s="58" t="s">
        <v>108</v>
      </c>
      <c r="AS5" s="64" t="s">
        <v>108</v>
      </c>
      <c r="AT5" s="65" t="s">
        <v>108</v>
      </c>
      <c r="AU5" s="66" t="s">
        <v>108</v>
      </c>
      <c r="AV5" s="58" t="s">
        <v>108</v>
      </c>
      <c r="AW5" s="67" t="s">
        <v>108</v>
      </c>
      <c r="AX5" s="51" t="s">
        <v>108</v>
      </c>
      <c r="AY5" s="67" t="s">
        <v>108</v>
      </c>
      <c r="AZ5">
        <v>0</v>
      </c>
      <c r="BA5" s="66">
        <v>1</v>
      </c>
      <c r="BB5" s="51" t="s">
        <v>108</v>
      </c>
      <c r="BC5" s="66" t="s">
        <v>108</v>
      </c>
      <c r="BD5" s="66" t="s">
        <v>109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 s="66">
        <v>0</v>
      </c>
      <c r="BL5">
        <v>1</v>
      </c>
      <c r="BM5">
        <v>0</v>
      </c>
      <c r="BN5" s="66">
        <v>0</v>
      </c>
      <c r="BQ5" s="52">
        <v>44.5</v>
      </c>
      <c r="BR5" s="51">
        <v>1</v>
      </c>
      <c r="BS5" s="51">
        <v>0</v>
      </c>
      <c r="BT5" s="51">
        <v>0</v>
      </c>
      <c r="BU5" s="51">
        <v>0</v>
      </c>
      <c r="BV5" s="51">
        <v>0</v>
      </c>
      <c r="BW5" s="51">
        <v>0</v>
      </c>
      <c r="BX5" s="51">
        <v>0</v>
      </c>
      <c r="BY5" s="66">
        <v>0</v>
      </c>
      <c r="BZ5" s="51">
        <v>0</v>
      </c>
      <c r="CA5" s="51">
        <v>1</v>
      </c>
      <c r="CB5" s="51">
        <v>0</v>
      </c>
      <c r="CC5" s="66">
        <v>0</v>
      </c>
      <c r="CD5" s="51">
        <v>0</v>
      </c>
      <c r="CE5" s="51">
        <v>0</v>
      </c>
      <c r="CF5" s="51">
        <v>0</v>
      </c>
      <c r="CG5" s="51">
        <v>0</v>
      </c>
      <c r="CH5" s="66">
        <v>0</v>
      </c>
      <c r="CI5" s="51">
        <v>0</v>
      </c>
      <c r="CJ5" s="51">
        <v>0</v>
      </c>
      <c r="CK5" s="51">
        <v>1</v>
      </c>
      <c r="CL5" s="51">
        <v>0</v>
      </c>
      <c r="CM5" s="51">
        <v>0</v>
      </c>
      <c r="CN5" s="51">
        <v>0</v>
      </c>
      <c r="CO5" s="51">
        <v>1</v>
      </c>
      <c r="CP5" s="51">
        <v>0</v>
      </c>
      <c r="CQ5" s="51">
        <v>0</v>
      </c>
      <c r="CR5" s="51">
        <v>0</v>
      </c>
      <c r="CS5" s="66">
        <v>0</v>
      </c>
      <c r="CU5">
        <v>134</v>
      </c>
      <c r="CY5" s="68"/>
      <c r="DD5" s="68" t="s">
        <v>110</v>
      </c>
    </row>
    <row r="6" spans="1:108" ht="14.45" customHeight="1" x14ac:dyDescent="0.25">
      <c r="A6">
        <v>5</v>
      </c>
      <c r="B6">
        <v>2</v>
      </c>
      <c r="C6" s="25" t="s">
        <v>111</v>
      </c>
      <c r="D6" s="12">
        <v>10.08258261360147</v>
      </c>
      <c r="E6" s="14">
        <v>1.750867639487679</v>
      </c>
      <c r="F6" s="7">
        <v>5.7586206896551726</v>
      </c>
      <c r="G6" s="7">
        <f t="shared" si="0"/>
        <v>8.3317149741137921</v>
      </c>
      <c r="H6" s="16">
        <f t="shared" si="1"/>
        <v>11.833450253089149</v>
      </c>
      <c r="I6" s="11">
        <f t="shared" si="2"/>
        <v>3.5306277345475935E-3</v>
      </c>
      <c r="J6" s="33">
        <f t="shared" si="3"/>
        <v>6.1310301977173767E-4</v>
      </c>
      <c r="K6" s="33">
        <f t="shared" si="4"/>
        <v>1631.0472591903178</v>
      </c>
      <c r="L6" s="33">
        <f t="shared" si="5"/>
        <v>2.917524714775856E-3</v>
      </c>
      <c r="M6" s="33">
        <f t="shared" si="6"/>
        <v>4.1437307543193309E-3</v>
      </c>
      <c r="N6" s="8">
        <v>1</v>
      </c>
      <c r="O6" s="9">
        <v>0</v>
      </c>
      <c r="P6" s="8">
        <v>0</v>
      </c>
      <c r="Q6" s="9">
        <v>0</v>
      </c>
      <c r="R6" s="9">
        <v>0</v>
      </c>
      <c r="S6" s="9">
        <v>1</v>
      </c>
      <c r="T6" s="9">
        <v>0</v>
      </c>
      <c r="U6" s="8">
        <f t="shared" ref="U6:U17" si="10">ROUND(5194050*AV6,0)</f>
        <v>2660289</v>
      </c>
      <c r="V6" s="9">
        <v>6</v>
      </c>
      <c r="W6" s="9">
        <f t="shared" si="7"/>
        <v>2660282</v>
      </c>
      <c r="X6" s="9">
        <f t="shared" si="8"/>
        <v>48</v>
      </c>
      <c r="Y6" s="7">
        <v>16</v>
      </c>
      <c r="Z6" s="7">
        <v>18.079999999999998</v>
      </c>
      <c r="AA6" s="9">
        <v>0</v>
      </c>
      <c r="AB6" s="9">
        <v>1</v>
      </c>
      <c r="AC6" s="9">
        <v>1</v>
      </c>
      <c r="AD6" s="9">
        <v>0</v>
      </c>
      <c r="AE6" s="9">
        <v>0</v>
      </c>
      <c r="AF6" s="9">
        <v>0</v>
      </c>
      <c r="AG6" s="8">
        <v>0</v>
      </c>
      <c r="AH6" s="9">
        <v>0</v>
      </c>
      <c r="AI6" s="30">
        <v>1</v>
      </c>
      <c r="AJ6" s="9">
        <v>0</v>
      </c>
      <c r="AK6" s="30">
        <v>1</v>
      </c>
      <c r="AL6" s="21">
        <v>2004</v>
      </c>
      <c r="AM6" s="23">
        <f t="shared" si="9"/>
        <v>7.6029004622047553</v>
      </c>
      <c r="AN6" s="33">
        <v>0</v>
      </c>
      <c r="AO6" s="33">
        <v>0</v>
      </c>
      <c r="AP6" s="33">
        <v>0</v>
      </c>
      <c r="AQ6" s="43">
        <v>1</v>
      </c>
      <c r="AR6" s="33" t="s">
        <v>108</v>
      </c>
      <c r="AS6" s="43" t="s">
        <v>108</v>
      </c>
      <c r="AT6" s="42" t="s">
        <v>108</v>
      </c>
      <c r="AU6" s="18" t="s">
        <v>108</v>
      </c>
      <c r="AV6" s="39">
        <f t="shared" ref="AV6:AV37" si="11">1-AW6</f>
        <v>0.51218000000000008</v>
      </c>
      <c r="AW6" s="40">
        <v>0.48781999999999998</v>
      </c>
      <c r="AX6">
        <v>0.52400000000000002</v>
      </c>
      <c r="AY6" s="40">
        <v>0.47599999999999998</v>
      </c>
      <c r="AZ6">
        <v>1</v>
      </c>
      <c r="BA6" s="18">
        <v>0</v>
      </c>
      <c r="BB6" t="s">
        <v>108</v>
      </c>
      <c r="BC6" s="18" t="s">
        <v>108</v>
      </c>
      <c r="BD6" s="18" t="s">
        <v>112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 s="18">
        <v>0</v>
      </c>
      <c r="BL6">
        <v>1</v>
      </c>
      <c r="BM6">
        <v>0</v>
      </c>
      <c r="BN6" s="18">
        <v>0</v>
      </c>
      <c r="BQ6" s="25">
        <v>38.43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18">
        <v>0</v>
      </c>
      <c r="BZ6">
        <v>0</v>
      </c>
      <c r="CA6">
        <v>0</v>
      </c>
      <c r="CB6">
        <v>1</v>
      </c>
      <c r="CC6" s="18">
        <v>0</v>
      </c>
      <c r="CD6">
        <v>0</v>
      </c>
      <c r="CE6">
        <v>0</v>
      </c>
      <c r="CF6">
        <v>0</v>
      </c>
      <c r="CG6">
        <v>0</v>
      </c>
      <c r="CH6" s="18">
        <v>0</v>
      </c>
      <c r="CI6">
        <v>0</v>
      </c>
      <c r="CJ6">
        <v>0</v>
      </c>
      <c r="CK6">
        <v>1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 s="18">
        <v>0</v>
      </c>
      <c r="CU6">
        <v>16</v>
      </c>
      <c r="DD6" s="34" t="s">
        <v>110</v>
      </c>
    </row>
    <row r="7" spans="1:108" ht="14.45" customHeight="1" x14ac:dyDescent="0.25">
      <c r="A7">
        <v>6</v>
      </c>
      <c r="B7">
        <v>2</v>
      </c>
      <c r="C7" s="25" t="s">
        <v>111</v>
      </c>
      <c r="D7" s="12">
        <v>9.4270241253097353</v>
      </c>
      <c r="E7" s="14">
        <v>0.34792180427329428</v>
      </c>
      <c r="F7" s="7">
        <v>27.095238095238091</v>
      </c>
      <c r="G7" s="7">
        <f t="shared" si="0"/>
        <v>9.0791023210364408</v>
      </c>
      <c r="H7" s="16">
        <f t="shared" si="1"/>
        <v>9.7749459295830299</v>
      </c>
      <c r="I7" s="11">
        <f t="shared" si="2"/>
        <v>1.6609984085194363E-2</v>
      </c>
      <c r="J7" s="33">
        <f t="shared" si="3"/>
        <v>6.1302225973476566E-4</v>
      </c>
      <c r="K7" s="33">
        <f t="shared" si="4"/>
        <v>1631.2621346452684</v>
      </c>
      <c r="L7" s="33">
        <f t="shared" si="5"/>
        <v>1.5996961825459597E-2</v>
      </c>
      <c r="M7" s="33">
        <f t="shared" si="6"/>
        <v>1.7223006344929129E-2</v>
      </c>
      <c r="N7" s="8">
        <v>1</v>
      </c>
      <c r="O7" s="9">
        <v>0</v>
      </c>
      <c r="P7" s="8">
        <v>0</v>
      </c>
      <c r="Q7" s="9">
        <v>0</v>
      </c>
      <c r="R7" s="9">
        <v>0</v>
      </c>
      <c r="S7" s="9">
        <v>1</v>
      </c>
      <c r="T7" s="9">
        <v>0</v>
      </c>
      <c r="U7" s="8">
        <f t="shared" si="10"/>
        <v>2660289</v>
      </c>
      <c r="V7" s="9">
        <v>6</v>
      </c>
      <c r="W7" s="9">
        <f t="shared" si="7"/>
        <v>2660282</v>
      </c>
      <c r="X7" s="9">
        <f t="shared" si="8"/>
        <v>48</v>
      </c>
      <c r="Y7" s="7">
        <v>18</v>
      </c>
      <c r="Z7" s="7">
        <v>18.079999999999998</v>
      </c>
      <c r="AA7" s="9">
        <v>0</v>
      </c>
      <c r="AB7" s="9">
        <v>1</v>
      </c>
      <c r="AC7" s="9">
        <v>1</v>
      </c>
      <c r="AD7" s="9">
        <v>0</v>
      </c>
      <c r="AE7" s="9">
        <v>0</v>
      </c>
      <c r="AF7" s="9">
        <v>0</v>
      </c>
      <c r="AG7" s="8">
        <v>0</v>
      </c>
      <c r="AH7" s="9">
        <v>0</v>
      </c>
      <c r="AI7" s="30">
        <v>1</v>
      </c>
      <c r="AJ7" s="9">
        <v>0</v>
      </c>
      <c r="AK7" s="30">
        <v>1</v>
      </c>
      <c r="AL7" s="21">
        <v>2004</v>
      </c>
      <c r="AM7" s="23">
        <f t="shared" si="9"/>
        <v>7.6029004622047553</v>
      </c>
      <c r="AN7" s="33">
        <v>0</v>
      </c>
      <c r="AO7" s="33">
        <v>0</v>
      </c>
      <c r="AP7" s="33">
        <v>0</v>
      </c>
      <c r="AQ7" s="43">
        <v>1</v>
      </c>
      <c r="AR7" s="33" t="s">
        <v>108</v>
      </c>
      <c r="AS7" s="43" t="s">
        <v>108</v>
      </c>
      <c r="AT7" s="42" t="s">
        <v>108</v>
      </c>
      <c r="AU7" s="18" t="s">
        <v>108</v>
      </c>
      <c r="AV7" s="39">
        <f t="shared" si="11"/>
        <v>0.51218000000000008</v>
      </c>
      <c r="AW7" s="40">
        <v>0.48781999999999998</v>
      </c>
      <c r="AX7">
        <v>0.52400000000000002</v>
      </c>
      <c r="AY7" s="40">
        <v>0.47599999999999998</v>
      </c>
      <c r="AZ7">
        <v>1</v>
      </c>
      <c r="BA7" s="18">
        <v>0</v>
      </c>
      <c r="BB7" t="s">
        <v>108</v>
      </c>
      <c r="BC7" s="18" t="s">
        <v>108</v>
      </c>
      <c r="BD7" s="18" t="s">
        <v>112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 s="18">
        <v>0</v>
      </c>
      <c r="BL7">
        <v>1</v>
      </c>
      <c r="BM7">
        <v>0</v>
      </c>
      <c r="BN7" s="18">
        <v>0</v>
      </c>
      <c r="BQ7" s="25">
        <v>38.43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s="18">
        <v>0</v>
      </c>
      <c r="BZ7">
        <v>0</v>
      </c>
      <c r="CA7">
        <v>0</v>
      </c>
      <c r="CB7">
        <v>1</v>
      </c>
      <c r="CC7" s="18">
        <v>0</v>
      </c>
      <c r="CD7">
        <v>0</v>
      </c>
      <c r="CE7">
        <v>0</v>
      </c>
      <c r="CF7">
        <v>0</v>
      </c>
      <c r="CG7">
        <v>0</v>
      </c>
      <c r="CH7" s="18">
        <v>0</v>
      </c>
      <c r="CI7">
        <v>0</v>
      </c>
      <c r="CJ7">
        <v>0</v>
      </c>
      <c r="CK7">
        <v>1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 s="18">
        <v>0</v>
      </c>
      <c r="CU7">
        <v>16</v>
      </c>
      <c r="DD7" s="34" t="s">
        <v>110</v>
      </c>
    </row>
    <row r="8" spans="1:108" ht="14.45" customHeight="1" x14ac:dyDescent="0.25">
      <c r="A8">
        <v>7</v>
      </c>
      <c r="B8">
        <v>2</v>
      </c>
      <c r="C8" s="25" t="s">
        <v>111</v>
      </c>
      <c r="D8" s="12">
        <v>21.983605455815258</v>
      </c>
      <c r="E8" s="14">
        <v>1.8302339452334371</v>
      </c>
      <c r="F8" s="7">
        <v>12.01136363636364</v>
      </c>
      <c r="G8" s="7">
        <f t="shared" si="0"/>
        <v>20.15337151058182</v>
      </c>
      <c r="H8" s="16">
        <f t="shared" si="1"/>
        <v>23.813839401048696</v>
      </c>
      <c r="I8" s="11">
        <f t="shared" si="2"/>
        <v>7.3640495346074218E-3</v>
      </c>
      <c r="J8" s="33">
        <f t="shared" si="3"/>
        <v>6.1309021669390051E-4</v>
      </c>
      <c r="K8" s="33">
        <f t="shared" si="4"/>
        <v>1631.0813201236795</v>
      </c>
      <c r="L8" s="33">
        <f t="shared" si="5"/>
        <v>6.750959317913521E-3</v>
      </c>
      <c r="M8" s="33">
        <f t="shared" si="6"/>
        <v>7.9771397513013226E-3</v>
      </c>
      <c r="N8" s="8">
        <v>1</v>
      </c>
      <c r="O8" s="9">
        <v>0</v>
      </c>
      <c r="P8" s="8">
        <v>0</v>
      </c>
      <c r="Q8" s="9">
        <v>0</v>
      </c>
      <c r="R8" s="9">
        <v>0</v>
      </c>
      <c r="S8" s="9">
        <v>1</v>
      </c>
      <c r="T8" s="9">
        <v>0</v>
      </c>
      <c r="U8" s="8">
        <f t="shared" si="10"/>
        <v>2660289</v>
      </c>
      <c r="V8" s="9">
        <v>6</v>
      </c>
      <c r="W8" s="9">
        <f t="shared" si="7"/>
        <v>2660282</v>
      </c>
      <c r="X8" s="9">
        <f t="shared" si="8"/>
        <v>48</v>
      </c>
      <c r="Y8" s="7">
        <v>20</v>
      </c>
      <c r="Z8" s="7">
        <v>18.079999999999998</v>
      </c>
      <c r="AA8" s="9">
        <v>0</v>
      </c>
      <c r="AB8" s="9">
        <v>1</v>
      </c>
      <c r="AC8" s="9">
        <v>1</v>
      </c>
      <c r="AD8" s="9">
        <v>0</v>
      </c>
      <c r="AE8" s="9">
        <v>0</v>
      </c>
      <c r="AF8" s="9">
        <v>0</v>
      </c>
      <c r="AG8" s="8">
        <v>0</v>
      </c>
      <c r="AH8" s="9">
        <v>0</v>
      </c>
      <c r="AI8" s="30">
        <v>1</v>
      </c>
      <c r="AJ8" s="9">
        <v>0</v>
      </c>
      <c r="AK8" s="30">
        <v>1</v>
      </c>
      <c r="AL8" s="21">
        <v>2004</v>
      </c>
      <c r="AM8" s="23">
        <f t="shared" si="9"/>
        <v>7.6029004622047553</v>
      </c>
      <c r="AN8" s="33">
        <v>0</v>
      </c>
      <c r="AO8" s="33">
        <v>0</v>
      </c>
      <c r="AP8" s="33">
        <v>0</v>
      </c>
      <c r="AQ8" s="43">
        <v>1</v>
      </c>
      <c r="AR8" s="33" t="s">
        <v>108</v>
      </c>
      <c r="AS8" s="43" t="s">
        <v>108</v>
      </c>
      <c r="AT8" s="42" t="s">
        <v>108</v>
      </c>
      <c r="AU8" s="18" t="s">
        <v>108</v>
      </c>
      <c r="AV8" s="39">
        <f t="shared" si="11"/>
        <v>0.51218000000000008</v>
      </c>
      <c r="AW8" s="40">
        <v>0.48781999999999998</v>
      </c>
      <c r="AX8">
        <v>0.52400000000000002</v>
      </c>
      <c r="AY8" s="40">
        <v>0.47599999999999998</v>
      </c>
      <c r="AZ8">
        <v>1</v>
      </c>
      <c r="BA8" s="18">
        <v>0</v>
      </c>
      <c r="BB8" t="s">
        <v>108</v>
      </c>
      <c r="BC8" s="18" t="s">
        <v>108</v>
      </c>
      <c r="BD8" s="18" t="s">
        <v>112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 s="18">
        <v>0</v>
      </c>
      <c r="BL8">
        <v>1</v>
      </c>
      <c r="BM8">
        <v>0</v>
      </c>
      <c r="BN8" s="18">
        <v>0</v>
      </c>
      <c r="BQ8" s="25">
        <v>38.43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s="18">
        <v>0</v>
      </c>
      <c r="BZ8">
        <v>0</v>
      </c>
      <c r="CA8">
        <v>0</v>
      </c>
      <c r="CB8">
        <v>1</v>
      </c>
      <c r="CC8" s="18">
        <v>0</v>
      </c>
      <c r="CD8">
        <v>0</v>
      </c>
      <c r="CE8">
        <v>0</v>
      </c>
      <c r="CF8">
        <v>0</v>
      </c>
      <c r="CG8">
        <v>0</v>
      </c>
      <c r="CH8" s="18">
        <v>0</v>
      </c>
      <c r="CI8">
        <v>0</v>
      </c>
      <c r="CJ8">
        <v>0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 s="18">
        <v>0</v>
      </c>
      <c r="CU8">
        <v>16</v>
      </c>
      <c r="DD8" s="34" t="s">
        <v>110</v>
      </c>
    </row>
    <row r="9" spans="1:108" ht="14.45" customHeight="1" x14ac:dyDescent="0.25">
      <c r="A9">
        <v>8</v>
      </c>
      <c r="B9">
        <v>2</v>
      </c>
      <c r="C9" s="25" t="s">
        <v>111</v>
      </c>
      <c r="D9" s="12">
        <v>9.3160555453772211</v>
      </c>
      <c r="E9" s="14">
        <v>2.098344779390076</v>
      </c>
      <c r="F9" s="7">
        <v>4.4397163120567376</v>
      </c>
      <c r="G9" s="7">
        <f t="shared" si="0"/>
        <v>7.2177107659871451</v>
      </c>
      <c r="H9" s="16">
        <f t="shared" si="1"/>
        <v>11.414400324767296</v>
      </c>
      <c r="I9" s="11">
        <f t="shared" si="2"/>
        <v>2.7220103591425464E-3</v>
      </c>
      <c r="J9" s="33">
        <f t="shared" si="3"/>
        <v>6.1310456971102082E-4</v>
      </c>
      <c r="K9" s="33">
        <f t="shared" si="4"/>
        <v>1631.0431358737669</v>
      </c>
      <c r="L9" s="33">
        <f t="shared" si="5"/>
        <v>2.1089057894315257E-3</v>
      </c>
      <c r="M9" s="33">
        <f t="shared" si="6"/>
        <v>3.3351149288535671E-3</v>
      </c>
      <c r="N9" s="8">
        <v>1</v>
      </c>
      <c r="O9" s="9">
        <v>0</v>
      </c>
      <c r="P9" s="8">
        <v>0</v>
      </c>
      <c r="Q9" s="9">
        <v>0</v>
      </c>
      <c r="R9" s="9">
        <v>0</v>
      </c>
      <c r="S9" s="9">
        <v>1</v>
      </c>
      <c r="T9" s="9">
        <v>0</v>
      </c>
      <c r="U9" s="8">
        <f t="shared" si="10"/>
        <v>2660289</v>
      </c>
      <c r="V9" s="9">
        <v>6</v>
      </c>
      <c r="W9" s="9">
        <f t="shared" si="7"/>
        <v>2660282</v>
      </c>
      <c r="X9" s="9">
        <f t="shared" si="8"/>
        <v>48</v>
      </c>
      <c r="Y9" s="7">
        <v>22</v>
      </c>
      <c r="Z9" s="7">
        <v>18.079999999999998</v>
      </c>
      <c r="AA9" s="9">
        <v>0</v>
      </c>
      <c r="AB9" s="9">
        <v>1</v>
      </c>
      <c r="AC9" s="9">
        <v>1</v>
      </c>
      <c r="AD9" s="9">
        <v>0</v>
      </c>
      <c r="AE9" s="9">
        <v>0</v>
      </c>
      <c r="AF9" s="9">
        <v>0</v>
      </c>
      <c r="AG9" s="8">
        <v>0</v>
      </c>
      <c r="AH9" s="9">
        <v>0</v>
      </c>
      <c r="AI9" s="30">
        <v>1</v>
      </c>
      <c r="AJ9" s="9">
        <v>0</v>
      </c>
      <c r="AK9" s="30">
        <v>1</v>
      </c>
      <c r="AL9" s="21">
        <v>2004</v>
      </c>
      <c r="AM9" s="23">
        <f t="shared" si="9"/>
        <v>7.6029004622047553</v>
      </c>
      <c r="AN9" s="33">
        <v>0</v>
      </c>
      <c r="AO9" s="33">
        <v>0</v>
      </c>
      <c r="AP9" s="33">
        <v>0</v>
      </c>
      <c r="AQ9" s="43">
        <v>1</v>
      </c>
      <c r="AR9" s="33" t="s">
        <v>108</v>
      </c>
      <c r="AS9" s="43" t="s">
        <v>108</v>
      </c>
      <c r="AT9" s="42" t="s">
        <v>108</v>
      </c>
      <c r="AU9" s="18" t="s">
        <v>108</v>
      </c>
      <c r="AV9" s="39">
        <f t="shared" si="11"/>
        <v>0.51218000000000008</v>
      </c>
      <c r="AW9" s="40">
        <v>0.48781999999999998</v>
      </c>
      <c r="AX9">
        <v>0.52400000000000002</v>
      </c>
      <c r="AY9" s="40">
        <v>0.47599999999999998</v>
      </c>
      <c r="AZ9">
        <v>1</v>
      </c>
      <c r="BA9" s="18">
        <v>0</v>
      </c>
      <c r="BB9" t="s">
        <v>108</v>
      </c>
      <c r="BC9" s="18" t="s">
        <v>108</v>
      </c>
      <c r="BD9" s="18" t="s">
        <v>112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 s="18">
        <v>0</v>
      </c>
      <c r="BL9">
        <v>1</v>
      </c>
      <c r="BM9">
        <v>0</v>
      </c>
      <c r="BN9" s="18">
        <v>0</v>
      </c>
      <c r="BQ9" s="25">
        <v>38.43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s="18">
        <v>0</v>
      </c>
      <c r="BZ9">
        <v>0</v>
      </c>
      <c r="CA9">
        <v>0</v>
      </c>
      <c r="CB9">
        <v>1</v>
      </c>
      <c r="CC9" s="18">
        <v>0</v>
      </c>
      <c r="CD9">
        <v>0</v>
      </c>
      <c r="CE9">
        <v>0</v>
      </c>
      <c r="CF9">
        <v>0</v>
      </c>
      <c r="CG9">
        <v>0</v>
      </c>
      <c r="CH9" s="18">
        <v>0</v>
      </c>
      <c r="CI9">
        <v>0</v>
      </c>
      <c r="CJ9">
        <v>0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 s="18">
        <v>0</v>
      </c>
      <c r="CU9">
        <v>16</v>
      </c>
      <c r="DD9" s="34" t="s">
        <v>110</v>
      </c>
    </row>
    <row r="10" spans="1:108" x14ac:dyDescent="0.25">
      <c r="A10">
        <v>9</v>
      </c>
      <c r="B10">
        <v>2</v>
      </c>
      <c r="C10" s="25" t="s">
        <v>111</v>
      </c>
      <c r="D10" s="12">
        <v>10.055068845243881</v>
      </c>
      <c r="E10" s="14">
        <v>1.2682068813821099</v>
      </c>
      <c r="F10" s="7">
        <v>7.9285714285714288</v>
      </c>
      <c r="G10" s="7">
        <f t="shared" si="0"/>
        <v>8.7868619638617709</v>
      </c>
      <c r="H10" s="16">
        <f t="shared" si="1"/>
        <v>11.32327572662599</v>
      </c>
      <c r="I10" s="11">
        <f t="shared" si="2"/>
        <v>4.8610039505774397E-3</v>
      </c>
      <c r="J10" s="33">
        <f t="shared" si="3"/>
        <v>6.1309959737012752E-4</v>
      </c>
      <c r="K10" s="33">
        <f t="shared" si="4"/>
        <v>1631.0563639080342</v>
      </c>
      <c r="L10" s="33">
        <f t="shared" si="5"/>
        <v>4.2479043532073126E-3</v>
      </c>
      <c r="M10" s="33">
        <f t="shared" si="6"/>
        <v>5.4741035479475668E-3</v>
      </c>
      <c r="N10" s="8">
        <v>1</v>
      </c>
      <c r="O10" s="9">
        <v>0</v>
      </c>
      <c r="P10" s="8">
        <v>0</v>
      </c>
      <c r="Q10" s="9">
        <v>0</v>
      </c>
      <c r="R10" s="9">
        <v>0</v>
      </c>
      <c r="S10" s="9">
        <v>1</v>
      </c>
      <c r="T10" s="9">
        <v>0</v>
      </c>
      <c r="U10" s="8">
        <f t="shared" si="10"/>
        <v>2660289</v>
      </c>
      <c r="V10" s="9">
        <v>6</v>
      </c>
      <c r="W10" s="9">
        <f t="shared" si="7"/>
        <v>2660282</v>
      </c>
      <c r="X10" s="9">
        <f t="shared" si="8"/>
        <v>48</v>
      </c>
      <c r="Y10" s="7">
        <v>16</v>
      </c>
      <c r="Z10" s="7">
        <v>18.079999999999998</v>
      </c>
      <c r="AA10" s="9">
        <v>0</v>
      </c>
      <c r="AB10" s="9">
        <v>1</v>
      </c>
      <c r="AC10" s="9">
        <v>1</v>
      </c>
      <c r="AD10" s="9">
        <v>0</v>
      </c>
      <c r="AE10" s="9">
        <v>0</v>
      </c>
      <c r="AF10" s="9">
        <v>0</v>
      </c>
      <c r="AG10" s="8">
        <v>0</v>
      </c>
      <c r="AH10" s="9">
        <v>0</v>
      </c>
      <c r="AI10" s="30">
        <v>1</v>
      </c>
      <c r="AJ10" s="9">
        <v>0</v>
      </c>
      <c r="AK10" s="30">
        <v>1</v>
      </c>
      <c r="AL10" s="21">
        <v>2006</v>
      </c>
      <c r="AM10" s="23">
        <f t="shared" si="9"/>
        <v>7.6038979685218813</v>
      </c>
      <c r="AN10" s="33">
        <v>0</v>
      </c>
      <c r="AO10" s="33">
        <v>0</v>
      </c>
      <c r="AP10" s="33">
        <v>0</v>
      </c>
      <c r="AQ10" s="43">
        <v>1</v>
      </c>
      <c r="AR10" s="33" t="s">
        <v>108</v>
      </c>
      <c r="AS10" s="43" t="s">
        <v>108</v>
      </c>
      <c r="AT10" s="42" t="s">
        <v>108</v>
      </c>
      <c r="AU10" s="18" t="s">
        <v>108</v>
      </c>
      <c r="AV10" s="39">
        <f t="shared" si="11"/>
        <v>0.51218000000000008</v>
      </c>
      <c r="AW10" s="40">
        <v>0.48781999999999998</v>
      </c>
      <c r="AX10">
        <v>0.52400000000000002</v>
      </c>
      <c r="AY10" s="40">
        <v>0.47599999999999998</v>
      </c>
      <c r="AZ10">
        <v>1</v>
      </c>
      <c r="BA10" s="18">
        <v>0</v>
      </c>
      <c r="BB10" t="s">
        <v>108</v>
      </c>
      <c r="BC10" s="18" t="s">
        <v>108</v>
      </c>
      <c r="BD10" s="18" t="s">
        <v>112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 s="18">
        <v>0</v>
      </c>
      <c r="BL10">
        <v>1</v>
      </c>
      <c r="BM10">
        <v>0</v>
      </c>
      <c r="BN10" s="18">
        <v>0</v>
      </c>
      <c r="BQ10" s="25">
        <v>38.43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 s="18">
        <v>0</v>
      </c>
      <c r="BZ10">
        <v>0</v>
      </c>
      <c r="CA10">
        <v>0</v>
      </c>
      <c r="CB10">
        <v>1</v>
      </c>
      <c r="CC10" s="18">
        <v>0</v>
      </c>
      <c r="CD10">
        <v>0</v>
      </c>
      <c r="CE10">
        <v>0</v>
      </c>
      <c r="CF10">
        <v>0</v>
      </c>
      <c r="CG10">
        <v>0</v>
      </c>
      <c r="CH10" s="18">
        <v>0</v>
      </c>
      <c r="CI10">
        <v>0</v>
      </c>
      <c r="CJ10">
        <v>0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 s="18">
        <v>0</v>
      </c>
      <c r="CU10">
        <v>16</v>
      </c>
      <c r="DD10" s="34" t="s">
        <v>110</v>
      </c>
    </row>
    <row r="11" spans="1:108" x14ac:dyDescent="0.25">
      <c r="A11">
        <v>10</v>
      </c>
      <c r="B11">
        <v>2</v>
      </c>
      <c r="C11" s="25" t="s">
        <v>111</v>
      </c>
      <c r="D11" s="12">
        <v>9.3011973943858628</v>
      </c>
      <c r="E11" s="14">
        <v>0.2325299348596466</v>
      </c>
      <c r="F11" s="7">
        <v>40</v>
      </c>
      <c r="G11" s="7">
        <f t="shared" si="0"/>
        <v>9.0686674595262158</v>
      </c>
      <c r="H11" s="16">
        <f t="shared" si="1"/>
        <v>9.5337273292455098</v>
      </c>
      <c r="I11" s="11">
        <f t="shared" si="2"/>
        <v>2.4516902028434182E-2</v>
      </c>
      <c r="J11" s="33">
        <f t="shared" si="3"/>
        <v>6.1292255071085453E-4</v>
      </c>
      <c r="K11" s="33">
        <f t="shared" si="4"/>
        <v>1631.527505131311</v>
      </c>
      <c r="L11" s="33">
        <f t="shared" si="5"/>
        <v>2.3903979477723328E-2</v>
      </c>
      <c r="M11" s="33">
        <f t="shared" si="6"/>
        <v>2.5129824579145036E-2</v>
      </c>
      <c r="N11" s="8">
        <v>1</v>
      </c>
      <c r="O11" s="9">
        <v>0</v>
      </c>
      <c r="P11" s="8">
        <v>0</v>
      </c>
      <c r="Q11" s="9">
        <v>0</v>
      </c>
      <c r="R11" s="9">
        <v>0</v>
      </c>
      <c r="S11" s="9">
        <v>1</v>
      </c>
      <c r="T11" s="9">
        <v>0</v>
      </c>
      <c r="U11" s="8">
        <f t="shared" si="10"/>
        <v>2660289</v>
      </c>
      <c r="V11" s="9">
        <v>6</v>
      </c>
      <c r="W11" s="9">
        <f t="shared" si="7"/>
        <v>2660282</v>
      </c>
      <c r="X11" s="9">
        <f t="shared" si="8"/>
        <v>48</v>
      </c>
      <c r="Y11" s="7">
        <v>18</v>
      </c>
      <c r="Z11" s="7">
        <v>18.079999999999998</v>
      </c>
      <c r="AA11" s="9">
        <v>0</v>
      </c>
      <c r="AB11" s="9">
        <v>1</v>
      </c>
      <c r="AC11" s="9">
        <v>1</v>
      </c>
      <c r="AD11" s="9">
        <v>0</v>
      </c>
      <c r="AE11" s="9">
        <v>0</v>
      </c>
      <c r="AF11" s="9">
        <v>0</v>
      </c>
      <c r="AG11" s="8">
        <v>0</v>
      </c>
      <c r="AH11" s="9">
        <v>0</v>
      </c>
      <c r="AI11" s="30">
        <v>1</v>
      </c>
      <c r="AJ11" s="9">
        <v>0</v>
      </c>
      <c r="AK11" s="30">
        <v>1</v>
      </c>
      <c r="AL11" s="21">
        <v>2006</v>
      </c>
      <c r="AM11" s="23">
        <f t="shared" si="9"/>
        <v>7.6038979685218813</v>
      </c>
      <c r="AN11" s="33">
        <v>0</v>
      </c>
      <c r="AO11" s="33">
        <v>0</v>
      </c>
      <c r="AP11" s="33">
        <v>0</v>
      </c>
      <c r="AQ11" s="43">
        <v>1</v>
      </c>
      <c r="AR11" s="33" t="s">
        <v>108</v>
      </c>
      <c r="AS11" s="43" t="s">
        <v>108</v>
      </c>
      <c r="AT11" s="42" t="s">
        <v>108</v>
      </c>
      <c r="AU11" s="18" t="s">
        <v>108</v>
      </c>
      <c r="AV11" s="39">
        <f t="shared" si="11"/>
        <v>0.51218000000000008</v>
      </c>
      <c r="AW11" s="40">
        <v>0.48781999999999998</v>
      </c>
      <c r="AX11">
        <v>0.52400000000000002</v>
      </c>
      <c r="AY11" s="40">
        <v>0.47599999999999998</v>
      </c>
      <c r="AZ11">
        <v>1</v>
      </c>
      <c r="BA11" s="18">
        <v>0</v>
      </c>
      <c r="BB11" t="s">
        <v>108</v>
      </c>
      <c r="BC11" s="18" t="s">
        <v>108</v>
      </c>
      <c r="BD11" s="18" t="s">
        <v>112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 s="18">
        <v>0</v>
      </c>
      <c r="BL11">
        <v>1</v>
      </c>
      <c r="BM11">
        <v>0</v>
      </c>
      <c r="BN11" s="18">
        <v>0</v>
      </c>
      <c r="BQ11" s="25">
        <v>38.43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 s="18">
        <v>0</v>
      </c>
      <c r="BZ11">
        <v>0</v>
      </c>
      <c r="CA11">
        <v>0</v>
      </c>
      <c r="CB11">
        <v>1</v>
      </c>
      <c r="CC11" s="18">
        <v>0</v>
      </c>
      <c r="CD11">
        <v>0</v>
      </c>
      <c r="CE11">
        <v>0</v>
      </c>
      <c r="CF11">
        <v>0</v>
      </c>
      <c r="CG11">
        <v>0</v>
      </c>
      <c r="CH11" s="18">
        <v>0</v>
      </c>
      <c r="CI11">
        <v>0</v>
      </c>
      <c r="CJ11">
        <v>0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 s="18">
        <v>0</v>
      </c>
      <c r="CU11">
        <v>16</v>
      </c>
      <c r="DD11" s="34" t="s">
        <v>110</v>
      </c>
    </row>
    <row r="12" spans="1:108" x14ac:dyDescent="0.25">
      <c r="A12">
        <v>11</v>
      </c>
      <c r="B12">
        <v>2</v>
      </c>
      <c r="C12" s="25" t="s">
        <v>111</v>
      </c>
      <c r="D12" s="12">
        <v>16.017240098185411</v>
      </c>
      <c r="E12" s="14">
        <v>0.81323735597850888</v>
      </c>
      <c r="F12" s="7">
        <v>19.695652173913039</v>
      </c>
      <c r="G12" s="7">
        <f t="shared" si="0"/>
        <v>15.204002742206903</v>
      </c>
      <c r="H12" s="16">
        <f t="shared" si="1"/>
        <v>16.830477454163919</v>
      </c>
      <c r="I12" s="11">
        <f t="shared" si="2"/>
        <v>1.2074658764142871E-2</v>
      </c>
      <c r="J12" s="33">
        <f t="shared" si="3"/>
        <v>6.1306214475780594E-4</v>
      </c>
      <c r="K12" s="33">
        <f t="shared" si="4"/>
        <v>1631.1560068597228</v>
      </c>
      <c r="L12" s="33">
        <f t="shared" si="5"/>
        <v>1.1461596619385065E-2</v>
      </c>
      <c r="M12" s="33">
        <f t="shared" si="6"/>
        <v>1.2687720908900676E-2</v>
      </c>
      <c r="N12" s="8">
        <v>1</v>
      </c>
      <c r="O12" s="9">
        <v>0</v>
      </c>
      <c r="P12" s="8">
        <v>0</v>
      </c>
      <c r="Q12" s="9">
        <v>0</v>
      </c>
      <c r="R12" s="9">
        <v>0</v>
      </c>
      <c r="S12" s="9">
        <v>1</v>
      </c>
      <c r="T12" s="9">
        <v>0</v>
      </c>
      <c r="U12" s="8">
        <f t="shared" si="10"/>
        <v>2660289</v>
      </c>
      <c r="V12" s="9">
        <v>6</v>
      </c>
      <c r="W12" s="9">
        <f t="shared" si="7"/>
        <v>2660282</v>
      </c>
      <c r="X12" s="9">
        <f t="shared" si="8"/>
        <v>48</v>
      </c>
      <c r="Y12" s="7">
        <v>20</v>
      </c>
      <c r="Z12" s="7">
        <v>18.079999999999998</v>
      </c>
      <c r="AA12" s="9">
        <v>0</v>
      </c>
      <c r="AB12" s="9">
        <v>1</v>
      </c>
      <c r="AC12" s="9">
        <v>1</v>
      </c>
      <c r="AD12" s="9">
        <v>0</v>
      </c>
      <c r="AE12" s="9">
        <v>0</v>
      </c>
      <c r="AF12" s="9">
        <v>0</v>
      </c>
      <c r="AG12" s="8">
        <v>0</v>
      </c>
      <c r="AH12" s="9">
        <v>0</v>
      </c>
      <c r="AI12" s="30">
        <v>1</v>
      </c>
      <c r="AJ12" s="9">
        <v>0</v>
      </c>
      <c r="AK12" s="30">
        <v>1</v>
      </c>
      <c r="AL12" s="21">
        <v>2006</v>
      </c>
      <c r="AM12" s="23">
        <f t="shared" si="9"/>
        <v>7.6038979685218813</v>
      </c>
      <c r="AN12" s="33">
        <v>0</v>
      </c>
      <c r="AO12" s="33">
        <v>0</v>
      </c>
      <c r="AP12" s="33">
        <v>0</v>
      </c>
      <c r="AQ12" s="43">
        <v>1</v>
      </c>
      <c r="AR12" s="33" t="s">
        <v>108</v>
      </c>
      <c r="AS12" s="43" t="s">
        <v>108</v>
      </c>
      <c r="AT12" s="42" t="s">
        <v>108</v>
      </c>
      <c r="AU12" s="18" t="s">
        <v>108</v>
      </c>
      <c r="AV12" s="39">
        <f t="shared" si="11"/>
        <v>0.51218000000000008</v>
      </c>
      <c r="AW12" s="40">
        <v>0.48781999999999998</v>
      </c>
      <c r="AX12">
        <v>0.52400000000000002</v>
      </c>
      <c r="AY12" s="40">
        <v>0.47599999999999998</v>
      </c>
      <c r="AZ12">
        <v>1</v>
      </c>
      <c r="BA12" s="18">
        <v>0</v>
      </c>
      <c r="BB12" t="s">
        <v>108</v>
      </c>
      <c r="BC12" s="18" t="s">
        <v>108</v>
      </c>
      <c r="BD12" s="18" t="s">
        <v>112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 s="18">
        <v>0</v>
      </c>
      <c r="BL12">
        <v>1</v>
      </c>
      <c r="BM12">
        <v>0</v>
      </c>
      <c r="BN12" s="18">
        <v>0</v>
      </c>
      <c r="BQ12" s="25">
        <v>38.43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s="18">
        <v>0</v>
      </c>
      <c r="BZ12">
        <v>0</v>
      </c>
      <c r="CA12">
        <v>0</v>
      </c>
      <c r="CB12">
        <v>1</v>
      </c>
      <c r="CC12" s="18">
        <v>0</v>
      </c>
      <c r="CD12">
        <v>0</v>
      </c>
      <c r="CE12">
        <v>0</v>
      </c>
      <c r="CF12">
        <v>0</v>
      </c>
      <c r="CG12">
        <v>0</v>
      </c>
      <c r="CH12" s="18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 s="18">
        <v>0</v>
      </c>
      <c r="CU12">
        <v>16</v>
      </c>
      <c r="DD12" s="34" t="s">
        <v>110</v>
      </c>
    </row>
    <row r="13" spans="1:108" x14ac:dyDescent="0.25">
      <c r="A13">
        <v>12</v>
      </c>
      <c r="B13">
        <v>2</v>
      </c>
      <c r="C13" s="25" t="s">
        <v>111</v>
      </c>
      <c r="D13" s="12">
        <v>4.690018626419179</v>
      </c>
      <c r="E13" s="14">
        <v>0.40253652881442048</v>
      </c>
      <c r="F13" s="7">
        <v>11.651162790697679</v>
      </c>
      <c r="G13" s="7">
        <f t="shared" si="0"/>
        <v>4.2874820976047587</v>
      </c>
      <c r="H13" s="16">
        <f t="shared" si="1"/>
        <v>5.0925551552335993</v>
      </c>
      <c r="I13" s="11">
        <f t="shared" si="2"/>
        <v>7.143225362542467E-3</v>
      </c>
      <c r="J13" s="33">
        <f t="shared" si="3"/>
        <v>6.1309119878108964E-4</v>
      </c>
      <c r="K13" s="33">
        <f t="shared" si="4"/>
        <v>1631.0787073573047</v>
      </c>
      <c r="L13" s="33">
        <f t="shared" si="5"/>
        <v>6.5301341637613777E-3</v>
      </c>
      <c r="M13" s="33">
        <f t="shared" si="6"/>
        <v>7.7563165613235563E-3</v>
      </c>
      <c r="N13" s="8">
        <v>1</v>
      </c>
      <c r="O13" s="9">
        <v>0</v>
      </c>
      <c r="P13" s="8">
        <v>0</v>
      </c>
      <c r="Q13" s="9">
        <v>0</v>
      </c>
      <c r="R13" s="9">
        <v>0</v>
      </c>
      <c r="S13" s="9">
        <v>1</v>
      </c>
      <c r="T13" s="9">
        <v>0</v>
      </c>
      <c r="U13" s="8">
        <f t="shared" si="10"/>
        <v>2660289</v>
      </c>
      <c r="V13" s="9">
        <v>6</v>
      </c>
      <c r="W13" s="9">
        <f t="shared" si="7"/>
        <v>2660282</v>
      </c>
      <c r="X13" s="9">
        <f t="shared" si="8"/>
        <v>48</v>
      </c>
      <c r="Y13" s="7">
        <v>22</v>
      </c>
      <c r="Z13" s="7">
        <v>18.079999999999998</v>
      </c>
      <c r="AA13" s="9">
        <v>0</v>
      </c>
      <c r="AB13" s="9">
        <v>1</v>
      </c>
      <c r="AC13" s="9">
        <v>1</v>
      </c>
      <c r="AD13" s="9">
        <v>0</v>
      </c>
      <c r="AE13" s="9">
        <v>0</v>
      </c>
      <c r="AF13" s="9">
        <v>0</v>
      </c>
      <c r="AG13" s="8">
        <v>0</v>
      </c>
      <c r="AH13" s="9">
        <v>0</v>
      </c>
      <c r="AI13" s="30">
        <v>1</v>
      </c>
      <c r="AJ13" s="9">
        <v>0</v>
      </c>
      <c r="AK13" s="30">
        <v>1</v>
      </c>
      <c r="AL13" s="21">
        <v>2006</v>
      </c>
      <c r="AM13" s="23">
        <f t="shared" si="9"/>
        <v>7.6038979685218813</v>
      </c>
      <c r="AN13" s="33">
        <v>0</v>
      </c>
      <c r="AO13" s="33">
        <v>0</v>
      </c>
      <c r="AP13" s="33">
        <v>0</v>
      </c>
      <c r="AQ13" s="43">
        <v>1</v>
      </c>
      <c r="AR13" s="33" t="s">
        <v>108</v>
      </c>
      <c r="AS13" s="43" t="s">
        <v>108</v>
      </c>
      <c r="AT13" s="42" t="s">
        <v>108</v>
      </c>
      <c r="AU13" s="18" t="s">
        <v>108</v>
      </c>
      <c r="AV13" s="39">
        <f t="shared" si="11"/>
        <v>0.51218000000000008</v>
      </c>
      <c r="AW13" s="40">
        <v>0.48781999999999998</v>
      </c>
      <c r="AX13">
        <v>0.52400000000000002</v>
      </c>
      <c r="AY13" s="40">
        <v>0.47599999999999998</v>
      </c>
      <c r="AZ13">
        <v>1</v>
      </c>
      <c r="BA13" s="18">
        <v>0</v>
      </c>
      <c r="BB13" t="s">
        <v>108</v>
      </c>
      <c r="BC13" s="18" t="s">
        <v>108</v>
      </c>
      <c r="BD13" s="18" t="s">
        <v>112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 s="18">
        <v>0</v>
      </c>
      <c r="BL13">
        <v>1</v>
      </c>
      <c r="BM13">
        <v>0</v>
      </c>
      <c r="BN13" s="18">
        <v>0</v>
      </c>
      <c r="BQ13" s="25">
        <v>38.43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 s="18">
        <v>0</v>
      </c>
      <c r="BZ13">
        <v>0</v>
      </c>
      <c r="CA13">
        <v>0</v>
      </c>
      <c r="CB13">
        <v>1</v>
      </c>
      <c r="CC13" s="18">
        <v>0</v>
      </c>
      <c r="CD13">
        <v>0</v>
      </c>
      <c r="CE13">
        <v>0</v>
      </c>
      <c r="CF13">
        <v>0</v>
      </c>
      <c r="CG13">
        <v>0</v>
      </c>
      <c r="CH13" s="18">
        <v>0</v>
      </c>
      <c r="CI13">
        <v>0</v>
      </c>
      <c r="CJ13">
        <v>0</v>
      </c>
      <c r="CK13">
        <v>1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 s="18">
        <v>0</v>
      </c>
      <c r="CU13">
        <v>16</v>
      </c>
      <c r="DD13" s="34" t="s">
        <v>110</v>
      </c>
    </row>
    <row r="14" spans="1:108" x14ac:dyDescent="0.25">
      <c r="A14">
        <v>13</v>
      </c>
      <c r="B14">
        <v>2</v>
      </c>
      <c r="C14" s="25" t="s">
        <v>111</v>
      </c>
      <c r="D14" s="12">
        <v>6.0884511510989503</v>
      </c>
      <c r="E14" s="14">
        <v>1.0042806022431261</v>
      </c>
      <c r="F14" s="7">
        <v>6.0625</v>
      </c>
      <c r="G14" s="7">
        <f t="shared" si="0"/>
        <v>5.0841705488558242</v>
      </c>
      <c r="H14" s="16">
        <f t="shared" si="1"/>
        <v>7.0927317533420764</v>
      </c>
      <c r="I14" s="11">
        <f t="shared" si="2"/>
        <v>3.7169345478992978E-3</v>
      </c>
      <c r="J14" s="33">
        <f t="shared" si="3"/>
        <v>6.1310260583905939E-4</v>
      </c>
      <c r="K14" s="33">
        <f t="shared" si="4"/>
        <v>1631.0483603824414</v>
      </c>
      <c r="L14" s="33">
        <f t="shared" si="5"/>
        <v>3.1038319420602384E-3</v>
      </c>
      <c r="M14" s="33">
        <f t="shared" si="6"/>
        <v>4.3300371537383572E-3</v>
      </c>
      <c r="N14" s="8">
        <v>1</v>
      </c>
      <c r="O14" s="9">
        <v>0</v>
      </c>
      <c r="P14" s="8">
        <v>0</v>
      </c>
      <c r="Q14" s="9">
        <v>0</v>
      </c>
      <c r="R14" s="9">
        <v>0</v>
      </c>
      <c r="S14" s="9">
        <v>1</v>
      </c>
      <c r="T14" s="9">
        <v>0</v>
      </c>
      <c r="U14" s="8">
        <f t="shared" si="10"/>
        <v>2660289</v>
      </c>
      <c r="V14" s="9">
        <v>6</v>
      </c>
      <c r="W14" s="9">
        <f t="shared" si="7"/>
        <v>2660282</v>
      </c>
      <c r="X14" s="9">
        <f t="shared" si="8"/>
        <v>48</v>
      </c>
      <c r="Y14" s="7">
        <v>16</v>
      </c>
      <c r="Z14" s="7">
        <v>18.079999999999998</v>
      </c>
      <c r="AA14" s="9">
        <v>0</v>
      </c>
      <c r="AB14" s="9">
        <v>1</v>
      </c>
      <c r="AC14" s="9">
        <v>1</v>
      </c>
      <c r="AD14" s="9">
        <v>0</v>
      </c>
      <c r="AE14" s="9">
        <v>0</v>
      </c>
      <c r="AF14" s="9">
        <v>0</v>
      </c>
      <c r="AG14" s="8">
        <v>0</v>
      </c>
      <c r="AH14" s="9">
        <v>0</v>
      </c>
      <c r="AI14" s="30">
        <v>1</v>
      </c>
      <c r="AJ14" s="9">
        <v>0</v>
      </c>
      <c r="AK14" s="30">
        <v>1</v>
      </c>
      <c r="AL14" s="21">
        <v>2008</v>
      </c>
      <c r="AM14" s="23">
        <f t="shared" si="9"/>
        <v>7.6048944808116197</v>
      </c>
      <c r="AN14" s="33">
        <v>0</v>
      </c>
      <c r="AO14" s="33">
        <v>0</v>
      </c>
      <c r="AP14" s="33">
        <v>0</v>
      </c>
      <c r="AQ14" s="43">
        <v>1</v>
      </c>
      <c r="AR14" s="33" t="s">
        <v>108</v>
      </c>
      <c r="AS14" s="43" t="s">
        <v>108</v>
      </c>
      <c r="AT14" s="42" t="s">
        <v>108</v>
      </c>
      <c r="AU14" s="18" t="s">
        <v>108</v>
      </c>
      <c r="AV14" s="39">
        <f t="shared" si="11"/>
        <v>0.51218000000000008</v>
      </c>
      <c r="AW14" s="40">
        <v>0.48781999999999998</v>
      </c>
      <c r="AX14">
        <v>0.52400000000000002</v>
      </c>
      <c r="AY14" s="40">
        <v>0.47599999999999998</v>
      </c>
      <c r="AZ14">
        <v>1</v>
      </c>
      <c r="BA14" s="18">
        <v>0</v>
      </c>
      <c r="BB14" t="s">
        <v>108</v>
      </c>
      <c r="BC14" s="18" t="s">
        <v>108</v>
      </c>
      <c r="BD14" s="18" t="s">
        <v>112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 s="18">
        <v>0</v>
      </c>
      <c r="BL14">
        <v>1</v>
      </c>
      <c r="BM14">
        <v>0</v>
      </c>
      <c r="BN14" s="18">
        <v>0</v>
      </c>
      <c r="BQ14" s="25">
        <v>38.43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s="18">
        <v>0</v>
      </c>
      <c r="BZ14">
        <v>0</v>
      </c>
      <c r="CA14">
        <v>0</v>
      </c>
      <c r="CB14">
        <v>1</v>
      </c>
      <c r="CC14" s="18">
        <v>0</v>
      </c>
      <c r="CD14">
        <v>0</v>
      </c>
      <c r="CE14">
        <v>0</v>
      </c>
      <c r="CF14">
        <v>0</v>
      </c>
      <c r="CG14">
        <v>0</v>
      </c>
      <c r="CH14" s="18">
        <v>0</v>
      </c>
      <c r="CI14">
        <v>0</v>
      </c>
      <c r="CJ14">
        <v>0</v>
      </c>
      <c r="CK14">
        <v>1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 s="18">
        <v>0</v>
      </c>
      <c r="CU14">
        <v>16</v>
      </c>
      <c r="DD14" s="34" t="s">
        <v>110</v>
      </c>
    </row>
    <row r="15" spans="1:108" x14ac:dyDescent="0.25">
      <c r="A15">
        <v>14</v>
      </c>
      <c r="B15">
        <v>2</v>
      </c>
      <c r="C15" s="25" t="s">
        <v>111</v>
      </c>
      <c r="D15" s="12">
        <v>8.8490569773641781</v>
      </c>
      <c r="E15" s="14">
        <v>0.16759577608644269</v>
      </c>
      <c r="F15" s="7">
        <v>52.8</v>
      </c>
      <c r="G15" s="7">
        <f t="shared" si="0"/>
        <v>8.6814612012777346</v>
      </c>
      <c r="H15" s="16">
        <f t="shared" si="1"/>
        <v>9.0166527534506216</v>
      </c>
      <c r="I15" s="11">
        <f t="shared" si="2"/>
        <v>3.2355092403702469E-2</v>
      </c>
      <c r="J15" s="33">
        <f t="shared" si="3"/>
        <v>6.1278584097921337E-4</v>
      </c>
      <c r="K15" s="33">
        <f t="shared" si="4"/>
        <v>1631.8914914907793</v>
      </c>
      <c r="L15" s="33">
        <f t="shared" si="5"/>
        <v>3.1742306562723255E-2</v>
      </c>
      <c r="M15" s="33">
        <f t="shared" si="6"/>
        <v>3.2967878244681684E-2</v>
      </c>
      <c r="N15" s="8">
        <v>1</v>
      </c>
      <c r="O15" s="9">
        <v>0</v>
      </c>
      <c r="P15" s="8">
        <v>0</v>
      </c>
      <c r="Q15" s="9">
        <v>0</v>
      </c>
      <c r="R15" s="9">
        <v>0</v>
      </c>
      <c r="S15" s="9">
        <v>1</v>
      </c>
      <c r="T15" s="9">
        <v>0</v>
      </c>
      <c r="U15" s="8">
        <f t="shared" si="10"/>
        <v>2660289</v>
      </c>
      <c r="V15" s="9">
        <v>6</v>
      </c>
      <c r="W15" s="9">
        <f t="shared" si="7"/>
        <v>2660282</v>
      </c>
      <c r="X15" s="9">
        <f t="shared" si="8"/>
        <v>48</v>
      </c>
      <c r="Y15" s="7">
        <v>18</v>
      </c>
      <c r="Z15" s="7">
        <v>18.079999999999998</v>
      </c>
      <c r="AA15" s="9">
        <v>0</v>
      </c>
      <c r="AB15" s="9">
        <v>1</v>
      </c>
      <c r="AC15" s="9">
        <v>1</v>
      </c>
      <c r="AD15" s="9">
        <v>0</v>
      </c>
      <c r="AE15" s="9">
        <v>0</v>
      </c>
      <c r="AF15" s="9">
        <v>0</v>
      </c>
      <c r="AG15" s="8">
        <v>0</v>
      </c>
      <c r="AH15" s="9">
        <v>0</v>
      </c>
      <c r="AI15" s="30">
        <v>1</v>
      </c>
      <c r="AJ15" s="9">
        <v>0</v>
      </c>
      <c r="AK15" s="30">
        <v>1</v>
      </c>
      <c r="AL15" s="21">
        <v>2008</v>
      </c>
      <c r="AM15" s="23">
        <f t="shared" si="9"/>
        <v>7.6048944808116197</v>
      </c>
      <c r="AN15" s="33">
        <v>0</v>
      </c>
      <c r="AO15" s="33">
        <v>0</v>
      </c>
      <c r="AP15" s="33">
        <v>0</v>
      </c>
      <c r="AQ15" s="43">
        <v>1</v>
      </c>
      <c r="AR15" s="33" t="s">
        <v>108</v>
      </c>
      <c r="AS15" s="43" t="s">
        <v>108</v>
      </c>
      <c r="AT15" s="42" t="s">
        <v>108</v>
      </c>
      <c r="AU15" s="18" t="s">
        <v>108</v>
      </c>
      <c r="AV15" s="39">
        <f t="shared" si="11"/>
        <v>0.51218000000000008</v>
      </c>
      <c r="AW15" s="40">
        <v>0.48781999999999998</v>
      </c>
      <c r="AX15">
        <v>0.52400000000000002</v>
      </c>
      <c r="AY15" s="40">
        <v>0.47599999999999998</v>
      </c>
      <c r="AZ15">
        <v>1</v>
      </c>
      <c r="BA15" s="18">
        <v>0</v>
      </c>
      <c r="BB15" t="s">
        <v>108</v>
      </c>
      <c r="BC15" s="18" t="s">
        <v>108</v>
      </c>
      <c r="BD15" s="18" t="s">
        <v>112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 s="18">
        <v>0</v>
      </c>
      <c r="BL15">
        <v>1</v>
      </c>
      <c r="BM15">
        <v>0</v>
      </c>
      <c r="BN15" s="18">
        <v>0</v>
      </c>
      <c r="BQ15" s="25">
        <v>38.43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s="18">
        <v>0</v>
      </c>
      <c r="BZ15">
        <v>0</v>
      </c>
      <c r="CA15">
        <v>0</v>
      </c>
      <c r="CB15">
        <v>1</v>
      </c>
      <c r="CC15" s="18">
        <v>0</v>
      </c>
      <c r="CD15">
        <v>0</v>
      </c>
      <c r="CE15">
        <v>0</v>
      </c>
      <c r="CF15">
        <v>0</v>
      </c>
      <c r="CG15">
        <v>0</v>
      </c>
      <c r="CH15" s="18">
        <v>0</v>
      </c>
      <c r="CI15">
        <v>0</v>
      </c>
      <c r="CJ15">
        <v>0</v>
      </c>
      <c r="CK15">
        <v>1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 s="18">
        <v>0</v>
      </c>
      <c r="CU15">
        <v>16</v>
      </c>
      <c r="DD15" s="34" t="s">
        <v>110</v>
      </c>
    </row>
    <row r="16" spans="1:108" x14ac:dyDescent="0.25">
      <c r="A16">
        <v>15</v>
      </c>
      <c r="B16">
        <v>2</v>
      </c>
      <c r="C16" s="25" t="s">
        <v>111</v>
      </c>
      <c r="D16" s="12">
        <v>15.758369027902241</v>
      </c>
      <c r="E16" s="14">
        <v>0.56279889385365145</v>
      </c>
      <c r="F16" s="7">
        <v>28</v>
      </c>
      <c r="G16" s="7">
        <f t="shared" si="0"/>
        <v>15.195570134048589</v>
      </c>
      <c r="H16" s="16">
        <f t="shared" si="1"/>
        <v>16.321167921755894</v>
      </c>
      <c r="I16" s="11">
        <f t="shared" si="2"/>
        <v>1.7164462504784629E-2</v>
      </c>
      <c r="J16" s="33">
        <f t="shared" si="3"/>
        <v>6.1301651802802247E-4</v>
      </c>
      <c r="K16" s="33">
        <f t="shared" si="4"/>
        <v>1631.2774135627576</v>
      </c>
      <c r="L16" s="33">
        <f t="shared" si="5"/>
        <v>1.6551445986756605E-2</v>
      </c>
      <c r="M16" s="33">
        <f t="shared" si="6"/>
        <v>1.7777479022812653E-2</v>
      </c>
      <c r="N16" s="8">
        <v>1</v>
      </c>
      <c r="O16" s="9">
        <v>0</v>
      </c>
      <c r="P16" s="8">
        <v>0</v>
      </c>
      <c r="Q16" s="9">
        <v>0</v>
      </c>
      <c r="R16" s="9">
        <v>0</v>
      </c>
      <c r="S16" s="9">
        <v>1</v>
      </c>
      <c r="T16" s="9">
        <v>0</v>
      </c>
      <c r="U16" s="8">
        <f t="shared" si="10"/>
        <v>2660289</v>
      </c>
      <c r="V16" s="9">
        <v>6</v>
      </c>
      <c r="W16" s="9">
        <f t="shared" si="7"/>
        <v>2660282</v>
      </c>
      <c r="X16" s="9">
        <f t="shared" si="8"/>
        <v>48</v>
      </c>
      <c r="Y16" s="7">
        <v>20</v>
      </c>
      <c r="Z16" s="7">
        <v>18.079999999999998</v>
      </c>
      <c r="AA16" s="9">
        <v>0</v>
      </c>
      <c r="AB16" s="9">
        <v>1</v>
      </c>
      <c r="AC16" s="9">
        <v>1</v>
      </c>
      <c r="AD16" s="9">
        <v>0</v>
      </c>
      <c r="AE16" s="9">
        <v>0</v>
      </c>
      <c r="AF16" s="9">
        <v>0</v>
      </c>
      <c r="AG16" s="8">
        <v>0</v>
      </c>
      <c r="AH16" s="9">
        <v>0</v>
      </c>
      <c r="AI16" s="30">
        <v>1</v>
      </c>
      <c r="AJ16" s="9">
        <v>0</v>
      </c>
      <c r="AK16" s="30">
        <v>1</v>
      </c>
      <c r="AL16" s="21">
        <v>2008</v>
      </c>
      <c r="AM16" s="23">
        <f t="shared" si="9"/>
        <v>7.6048944808116197</v>
      </c>
      <c r="AN16" s="33">
        <v>0</v>
      </c>
      <c r="AO16" s="33">
        <v>0</v>
      </c>
      <c r="AP16" s="33">
        <v>0</v>
      </c>
      <c r="AQ16" s="43">
        <v>1</v>
      </c>
      <c r="AR16" s="33" t="s">
        <v>108</v>
      </c>
      <c r="AS16" s="43" t="s">
        <v>108</v>
      </c>
      <c r="AT16" s="42" t="s">
        <v>108</v>
      </c>
      <c r="AU16" s="18" t="s">
        <v>108</v>
      </c>
      <c r="AV16" s="39">
        <f t="shared" si="11"/>
        <v>0.51218000000000008</v>
      </c>
      <c r="AW16" s="40">
        <v>0.48781999999999998</v>
      </c>
      <c r="AX16">
        <v>0.52400000000000002</v>
      </c>
      <c r="AY16" s="40">
        <v>0.47599999999999998</v>
      </c>
      <c r="AZ16">
        <v>1</v>
      </c>
      <c r="BA16" s="18">
        <v>0</v>
      </c>
      <c r="BB16" t="s">
        <v>108</v>
      </c>
      <c r="BC16" s="18" t="s">
        <v>108</v>
      </c>
      <c r="BD16" s="18" t="s">
        <v>112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 s="18">
        <v>0</v>
      </c>
      <c r="BL16">
        <v>1</v>
      </c>
      <c r="BM16">
        <v>0</v>
      </c>
      <c r="BN16" s="18">
        <v>0</v>
      </c>
      <c r="BQ16" s="25">
        <v>38.43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s="18">
        <v>0</v>
      </c>
      <c r="BZ16">
        <v>0</v>
      </c>
      <c r="CA16">
        <v>0</v>
      </c>
      <c r="CB16">
        <v>1</v>
      </c>
      <c r="CC16" s="18">
        <v>0</v>
      </c>
      <c r="CD16">
        <v>0</v>
      </c>
      <c r="CE16">
        <v>0</v>
      </c>
      <c r="CF16">
        <v>0</v>
      </c>
      <c r="CG16">
        <v>0</v>
      </c>
      <c r="CH16" s="18">
        <v>0</v>
      </c>
      <c r="CI16">
        <v>0</v>
      </c>
      <c r="CJ16">
        <v>0</v>
      </c>
      <c r="CK16">
        <v>1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 s="18">
        <v>0</v>
      </c>
      <c r="CU16">
        <v>16</v>
      </c>
      <c r="DD16" s="34" t="s">
        <v>110</v>
      </c>
    </row>
    <row r="17" spans="1:108" x14ac:dyDescent="0.25">
      <c r="A17">
        <v>16</v>
      </c>
      <c r="B17">
        <v>2</v>
      </c>
      <c r="C17" s="25" t="s">
        <v>111</v>
      </c>
      <c r="D17" s="12">
        <v>4.5466403094810204</v>
      </c>
      <c r="E17" s="14">
        <v>0.2081708362301404</v>
      </c>
      <c r="F17" s="7">
        <v>21.84090909090909</v>
      </c>
      <c r="G17" s="7">
        <f t="shared" si="0"/>
        <v>4.3384694732508802</v>
      </c>
      <c r="H17" s="16">
        <f t="shared" si="1"/>
        <v>4.7548111457111606</v>
      </c>
      <c r="I17" s="11">
        <f t="shared" si="2"/>
        <v>1.3389610361672894E-2</v>
      </c>
      <c r="J17" s="33">
        <f t="shared" si="3"/>
        <v>6.1305187920250516E-4</v>
      </c>
      <c r="K17" s="33">
        <f t="shared" si="4"/>
        <v>1631.1833205712708</v>
      </c>
      <c r="L17" s="33">
        <f t="shared" si="5"/>
        <v>1.2776558482470389E-2</v>
      </c>
      <c r="M17" s="33">
        <f t="shared" si="6"/>
        <v>1.40026622408754E-2</v>
      </c>
      <c r="N17" s="8">
        <v>1</v>
      </c>
      <c r="O17" s="9">
        <v>0</v>
      </c>
      <c r="P17" s="8">
        <v>0</v>
      </c>
      <c r="Q17" s="9">
        <v>0</v>
      </c>
      <c r="R17" s="9">
        <v>0</v>
      </c>
      <c r="S17" s="9">
        <v>1</v>
      </c>
      <c r="T17" s="9">
        <v>0</v>
      </c>
      <c r="U17" s="8">
        <f t="shared" si="10"/>
        <v>2660289</v>
      </c>
      <c r="V17" s="9">
        <v>6</v>
      </c>
      <c r="W17" s="9">
        <f t="shared" si="7"/>
        <v>2660282</v>
      </c>
      <c r="X17" s="9">
        <f t="shared" si="8"/>
        <v>48</v>
      </c>
      <c r="Y17" s="7">
        <v>22</v>
      </c>
      <c r="Z17" s="7">
        <v>18.079999999999998</v>
      </c>
      <c r="AA17" s="9">
        <v>0</v>
      </c>
      <c r="AB17" s="9">
        <v>1</v>
      </c>
      <c r="AC17" s="9">
        <v>1</v>
      </c>
      <c r="AD17" s="9">
        <v>0</v>
      </c>
      <c r="AE17" s="9">
        <v>0</v>
      </c>
      <c r="AF17" s="9">
        <v>0</v>
      </c>
      <c r="AG17" s="8">
        <v>0</v>
      </c>
      <c r="AH17" s="9">
        <v>0</v>
      </c>
      <c r="AI17" s="30">
        <v>1</v>
      </c>
      <c r="AJ17" s="9">
        <v>0</v>
      </c>
      <c r="AK17" s="30">
        <v>1</v>
      </c>
      <c r="AL17" s="21">
        <v>2008</v>
      </c>
      <c r="AM17" s="23">
        <f t="shared" si="9"/>
        <v>7.6048944808116197</v>
      </c>
      <c r="AN17" s="33">
        <v>0</v>
      </c>
      <c r="AO17" s="33">
        <v>0</v>
      </c>
      <c r="AP17" s="33">
        <v>0</v>
      </c>
      <c r="AQ17" s="43">
        <v>1</v>
      </c>
      <c r="AR17" s="33" t="s">
        <v>108</v>
      </c>
      <c r="AS17" s="43" t="s">
        <v>108</v>
      </c>
      <c r="AT17" s="42" t="s">
        <v>108</v>
      </c>
      <c r="AU17" s="18" t="s">
        <v>108</v>
      </c>
      <c r="AV17" s="39">
        <f t="shared" si="11"/>
        <v>0.51218000000000008</v>
      </c>
      <c r="AW17" s="40">
        <v>0.48781999999999998</v>
      </c>
      <c r="AX17">
        <v>0.52400000000000002</v>
      </c>
      <c r="AY17" s="40">
        <v>0.47599999999999998</v>
      </c>
      <c r="AZ17">
        <v>1</v>
      </c>
      <c r="BA17" s="18">
        <v>0</v>
      </c>
      <c r="BB17" t="s">
        <v>108</v>
      </c>
      <c r="BC17" s="18" t="s">
        <v>108</v>
      </c>
      <c r="BD17" s="18" t="s">
        <v>112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 s="18">
        <v>0</v>
      </c>
      <c r="BL17">
        <v>1</v>
      </c>
      <c r="BM17">
        <v>0</v>
      </c>
      <c r="BN17" s="18">
        <v>0</v>
      </c>
      <c r="BQ17" s="25">
        <v>38.43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s="18">
        <v>0</v>
      </c>
      <c r="BZ17">
        <v>0</v>
      </c>
      <c r="CA17">
        <v>0</v>
      </c>
      <c r="CB17">
        <v>1</v>
      </c>
      <c r="CC17" s="18">
        <v>0</v>
      </c>
      <c r="CD17">
        <v>0</v>
      </c>
      <c r="CE17">
        <v>0</v>
      </c>
      <c r="CF17">
        <v>0</v>
      </c>
      <c r="CG17">
        <v>0</v>
      </c>
      <c r="CH17" s="18">
        <v>0</v>
      </c>
      <c r="CI17">
        <v>0</v>
      </c>
      <c r="CJ17">
        <v>0</v>
      </c>
      <c r="CK17">
        <v>1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 s="18">
        <v>0</v>
      </c>
      <c r="CU17">
        <v>16</v>
      </c>
      <c r="DD17" s="34" t="s">
        <v>110</v>
      </c>
    </row>
    <row r="18" spans="1:108" x14ac:dyDescent="0.25">
      <c r="A18">
        <v>17</v>
      </c>
      <c r="B18">
        <v>2</v>
      </c>
      <c r="C18" s="25" t="s">
        <v>111</v>
      </c>
      <c r="D18" s="12">
        <v>4.9811001507905184</v>
      </c>
      <c r="E18" s="14">
        <v>1.776698142957128</v>
      </c>
      <c r="F18" s="7">
        <v>2.8035714285714279</v>
      </c>
      <c r="G18" s="7">
        <f t="shared" si="0"/>
        <v>3.2044020078333904</v>
      </c>
      <c r="H18" s="16">
        <f t="shared" si="1"/>
        <v>6.757798293747646</v>
      </c>
      <c r="I18" s="11">
        <f t="shared" si="2"/>
        <v>1.7612813163404189E-3</v>
      </c>
      <c r="J18" s="33">
        <f t="shared" si="3"/>
        <v>6.2822773066919418E-4</v>
      </c>
      <c r="K18" s="33">
        <f t="shared" si="4"/>
        <v>1591.7794633719693</v>
      </c>
      <c r="L18" s="33">
        <f t="shared" si="5"/>
        <v>1.1330535856712248E-3</v>
      </c>
      <c r="M18" s="33">
        <f t="shared" si="6"/>
        <v>2.3895090470096129E-3</v>
      </c>
      <c r="N18" s="8">
        <v>1</v>
      </c>
      <c r="O18" s="9">
        <v>0</v>
      </c>
      <c r="P18" s="8">
        <v>0</v>
      </c>
      <c r="Q18" s="9">
        <v>0</v>
      </c>
      <c r="R18" s="9">
        <v>0</v>
      </c>
      <c r="S18" s="9">
        <v>1</v>
      </c>
      <c r="T18" s="9">
        <v>0</v>
      </c>
      <c r="U18" s="8">
        <f t="shared" ref="U18:U29" si="12">ROUND(5194050*AW18,0)</f>
        <v>2533761</v>
      </c>
      <c r="V18" s="9">
        <v>6</v>
      </c>
      <c r="W18" s="9">
        <f t="shared" si="7"/>
        <v>2533754</v>
      </c>
      <c r="X18" s="9">
        <f t="shared" si="8"/>
        <v>48</v>
      </c>
      <c r="Y18" s="7">
        <v>16</v>
      </c>
      <c r="Z18" s="7">
        <v>18.079999999999998</v>
      </c>
      <c r="AA18" s="9">
        <v>0</v>
      </c>
      <c r="AB18" s="9">
        <v>1</v>
      </c>
      <c r="AC18" s="9">
        <v>1</v>
      </c>
      <c r="AD18" s="9">
        <v>0</v>
      </c>
      <c r="AE18" s="9">
        <v>0</v>
      </c>
      <c r="AF18" s="9">
        <v>0</v>
      </c>
      <c r="AG18" s="8">
        <v>0</v>
      </c>
      <c r="AH18" s="9">
        <v>0</v>
      </c>
      <c r="AI18" s="30">
        <v>1</v>
      </c>
      <c r="AJ18" s="9">
        <v>0</v>
      </c>
      <c r="AK18" s="30">
        <v>1</v>
      </c>
      <c r="AL18" s="21">
        <v>2004</v>
      </c>
      <c r="AM18" s="23">
        <f t="shared" si="9"/>
        <v>7.6029004622047553</v>
      </c>
      <c r="AN18" s="33">
        <v>0</v>
      </c>
      <c r="AO18" s="33">
        <v>0</v>
      </c>
      <c r="AP18" s="33">
        <v>0</v>
      </c>
      <c r="AQ18" s="43">
        <v>1</v>
      </c>
      <c r="AR18" s="33" t="s">
        <v>108</v>
      </c>
      <c r="AS18" s="43" t="s">
        <v>108</v>
      </c>
      <c r="AT18" s="42" t="s">
        <v>108</v>
      </c>
      <c r="AU18" s="18" t="s">
        <v>108</v>
      </c>
      <c r="AV18" s="39">
        <f t="shared" si="11"/>
        <v>0.51218000000000008</v>
      </c>
      <c r="AW18" s="40">
        <v>0.48781999999999998</v>
      </c>
      <c r="AX18">
        <v>0.52400000000000002</v>
      </c>
      <c r="AY18" s="40">
        <v>0.47599999999999998</v>
      </c>
      <c r="AZ18">
        <v>1</v>
      </c>
      <c r="BA18" s="18">
        <v>0</v>
      </c>
      <c r="BB18" t="s">
        <v>108</v>
      </c>
      <c r="BC18" s="18" t="s">
        <v>108</v>
      </c>
      <c r="BD18" s="18" t="s">
        <v>112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 s="18">
        <v>0</v>
      </c>
      <c r="BL18">
        <v>1</v>
      </c>
      <c r="BM18">
        <v>0</v>
      </c>
      <c r="BN18" s="18">
        <v>0</v>
      </c>
      <c r="BQ18" s="25">
        <v>38.43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 s="18">
        <v>0</v>
      </c>
      <c r="BZ18">
        <v>0</v>
      </c>
      <c r="CA18">
        <v>0</v>
      </c>
      <c r="CB18">
        <v>1</v>
      </c>
      <c r="CC18" s="18">
        <v>0</v>
      </c>
      <c r="CD18">
        <v>0</v>
      </c>
      <c r="CE18">
        <v>0</v>
      </c>
      <c r="CF18">
        <v>0</v>
      </c>
      <c r="CG18">
        <v>0</v>
      </c>
      <c r="CH18" s="18">
        <v>0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 s="18">
        <v>0</v>
      </c>
      <c r="CU18">
        <v>16</v>
      </c>
      <c r="DD18" s="34" t="s">
        <v>110</v>
      </c>
    </row>
    <row r="19" spans="1:108" x14ac:dyDescent="0.25">
      <c r="A19">
        <v>18</v>
      </c>
      <c r="B19">
        <v>2</v>
      </c>
      <c r="C19" s="25" t="s">
        <v>111</v>
      </c>
      <c r="D19" s="12">
        <v>8.3312525606173082</v>
      </c>
      <c r="E19" s="14">
        <v>0.3386688032771264</v>
      </c>
      <c r="F19" s="7">
        <v>24.6</v>
      </c>
      <c r="G19" s="7">
        <f t="shared" si="0"/>
        <v>7.9925837573401814</v>
      </c>
      <c r="H19" s="16">
        <f t="shared" si="1"/>
        <v>8.669921363894435</v>
      </c>
      <c r="I19" s="11">
        <f t="shared" si="2"/>
        <v>1.5452580913624531E-2</v>
      </c>
      <c r="J19" s="33">
        <f t="shared" si="3"/>
        <v>6.2815369567579388E-4</v>
      </c>
      <c r="K19" s="33">
        <f t="shared" si="4"/>
        <v>1591.9670725238007</v>
      </c>
      <c r="L19" s="33">
        <f t="shared" si="5"/>
        <v>1.4824427217948737E-2</v>
      </c>
      <c r="M19" s="33">
        <f t="shared" si="6"/>
        <v>1.6080734609300325E-2</v>
      </c>
      <c r="N19" s="8">
        <v>1</v>
      </c>
      <c r="O19" s="9">
        <v>0</v>
      </c>
      <c r="P19" s="8">
        <v>0</v>
      </c>
      <c r="Q19" s="9">
        <v>0</v>
      </c>
      <c r="R19" s="9">
        <v>0</v>
      </c>
      <c r="S19" s="9">
        <v>1</v>
      </c>
      <c r="T19" s="9">
        <v>0</v>
      </c>
      <c r="U19" s="8">
        <f t="shared" si="12"/>
        <v>2533761</v>
      </c>
      <c r="V19" s="9">
        <v>6</v>
      </c>
      <c r="W19" s="9">
        <f t="shared" si="7"/>
        <v>2533754</v>
      </c>
      <c r="X19" s="9">
        <f t="shared" si="8"/>
        <v>48</v>
      </c>
      <c r="Y19" s="7">
        <v>18</v>
      </c>
      <c r="Z19" s="7">
        <v>18.079999999999998</v>
      </c>
      <c r="AA19" s="9">
        <v>0</v>
      </c>
      <c r="AB19" s="9">
        <v>1</v>
      </c>
      <c r="AC19" s="9">
        <v>1</v>
      </c>
      <c r="AD19" s="9">
        <v>0</v>
      </c>
      <c r="AE19" s="9">
        <v>0</v>
      </c>
      <c r="AF19" s="9">
        <v>0</v>
      </c>
      <c r="AG19" s="8">
        <v>0</v>
      </c>
      <c r="AH19" s="9">
        <v>0</v>
      </c>
      <c r="AI19" s="30">
        <v>1</v>
      </c>
      <c r="AJ19" s="9">
        <v>0</v>
      </c>
      <c r="AK19" s="30">
        <v>1</v>
      </c>
      <c r="AL19" s="21">
        <v>2004</v>
      </c>
      <c r="AM19" s="23">
        <f t="shared" si="9"/>
        <v>7.6029004622047553</v>
      </c>
      <c r="AN19" s="33">
        <v>0</v>
      </c>
      <c r="AO19" s="33">
        <v>0</v>
      </c>
      <c r="AP19" s="33">
        <v>0</v>
      </c>
      <c r="AQ19" s="43">
        <v>1</v>
      </c>
      <c r="AR19" s="33" t="s">
        <v>108</v>
      </c>
      <c r="AS19" s="43" t="s">
        <v>108</v>
      </c>
      <c r="AT19" s="42" t="s">
        <v>108</v>
      </c>
      <c r="AU19" s="18" t="s">
        <v>108</v>
      </c>
      <c r="AV19" s="39">
        <f t="shared" si="11"/>
        <v>0.51218000000000008</v>
      </c>
      <c r="AW19" s="40">
        <v>0.48781999999999998</v>
      </c>
      <c r="AX19">
        <v>0.52400000000000002</v>
      </c>
      <c r="AY19" s="40">
        <v>0.47599999999999998</v>
      </c>
      <c r="AZ19">
        <v>1</v>
      </c>
      <c r="BA19" s="18">
        <v>0</v>
      </c>
      <c r="BB19" t="s">
        <v>108</v>
      </c>
      <c r="BC19" s="18" t="s">
        <v>108</v>
      </c>
      <c r="BD19" s="18" t="s">
        <v>112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 s="18">
        <v>0</v>
      </c>
      <c r="BL19">
        <v>1</v>
      </c>
      <c r="BM19">
        <v>0</v>
      </c>
      <c r="BN19" s="18">
        <v>0</v>
      </c>
      <c r="BQ19" s="25">
        <v>38.43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s="18">
        <v>0</v>
      </c>
      <c r="BZ19">
        <v>0</v>
      </c>
      <c r="CA19">
        <v>0</v>
      </c>
      <c r="CB19">
        <v>1</v>
      </c>
      <c r="CC19" s="18">
        <v>0</v>
      </c>
      <c r="CD19">
        <v>0</v>
      </c>
      <c r="CE19">
        <v>0</v>
      </c>
      <c r="CF19">
        <v>0</v>
      </c>
      <c r="CG19">
        <v>0</v>
      </c>
      <c r="CH19" s="18">
        <v>0</v>
      </c>
      <c r="CI19">
        <v>0</v>
      </c>
      <c r="CJ19">
        <v>0</v>
      </c>
      <c r="CK19">
        <v>1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 s="18">
        <v>0</v>
      </c>
      <c r="CU19">
        <v>16</v>
      </c>
      <c r="DD19" s="34" t="s">
        <v>110</v>
      </c>
    </row>
    <row r="20" spans="1:108" x14ac:dyDescent="0.25">
      <c r="A20">
        <v>19</v>
      </c>
      <c r="B20">
        <v>2</v>
      </c>
      <c r="C20" s="25" t="s">
        <v>111</v>
      </c>
      <c r="D20" s="12">
        <v>23.00406497347964</v>
      </c>
      <c r="E20" s="14">
        <v>2.1974032213473089</v>
      </c>
      <c r="F20" s="7">
        <v>10.46875</v>
      </c>
      <c r="G20" s="7">
        <f t="shared" si="0"/>
        <v>20.806661752132332</v>
      </c>
      <c r="H20" s="16">
        <f t="shared" si="1"/>
        <v>25.201468194826948</v>
      </c>
      <c r="I20" s="11">
        <f t="shared" si="2"/>
        <v>6.5766270255624027E-3</v>
      </c>
      <c r="J20" s="33">
        <f t="shared" si="3"/>
        <v>6.2821511885969216E-4</v>
      </c>
      <c r="K20" s="33">
        <f t="shared" si="4"/>
        <v>1591.8114193353942</v>
      </c>
      <c r="L20" s="33">
        <f t="shared" si="5"/>
        <v>5.9484119067027101E-3</v>
      </c>
      <c r="M20" s="33">
        <f t="shared" si="6"/>
        <v>7.2048421444220953E-3</v>
      </c>
      <c r="N20" s="8">
        <v>1</v>
      </c>
      <c r="O20" s="9">
        <v>0</v>
      </c>
      <c r="P20" s="8">
        <v>0</v>
      </c>
      <c r="Q20" s="9">
        <v>0</v>
      </c>
      <c r="R20" s="9">
        <v>0</v>
      </c>
      <c r="S20" s="9">
        <v>1</v>
      </c>
      <c r="T20" s="9">
        <v>0</v>
      </c>
      <c r="U20" s="8">
        <f t="shared" si="12"/>
        <v>2533761</v>
      </c>
      <c r="V20" s="9">
        <v>6</v>
      </c>
      <c r="W20" s="9">
        <f t="shared" si="7"/>
        <v>2533754</v>
      </c>
      <c r="X20" s="9">
        <f t="shared" si="8"/>
        <v>48</v>
      </c>
      <c r="Y20" s="7">
        <v>20</v>
      </c>
      <c r="Z20" s="7">
        <v>18.079999999999998</v>
      </c>
      <c r="AA20" s="9">
        <v>0</v>
      </c>
      <c r="AB20" s="9">
        <v>1</v>
      </c>
      <c r="AC20" s="9">
        <v>1</v>
      </c>
      <c r="AD20" s="9">
        <v>0</v>
      </c>
      <c r="AE20" s="9">
        <v>0</v>
      </c>
      <c r="AF20" s="9">
        <v>0</v>
      </c>
      <c r="AG20" s="8">
        <v>0</v>
      </c>
      <c r="AH20" s="9">
        <v>0</v>
      </c>
      <c r="AI20" s="30">
        <v>1</v>
      </c>
      <c r="AJ20" s="9">
        <v>0</v>
      </c>
      <c r="AK20" s="30">
        <v>1</v>
      </c>
      <c r="AL20" s="21">
        <v>2004</v>
      </c>
      <c r="AM20" s="23">
        <f t="shared" si="9"/>
        <v>7.6029004622047553</v>
      </c>
      <c r="AN20" s="33">
        <v>0</v>
      </c>
      <c r="AO20" s="33">
        <v>0</v>
      </c>
      <c r="AP20" s="33">
        <v>0</v>
      </c>
      <c r="AQ20" s="43">
        <v>1</v>
      </c>
      <c r="AR20" s="33" t="s">
        <v>108</v>
      </c>
      <c r="AS20" s="43" t="s">
        <v>108</v>
      </c>
      <c r="AT20" s="42" t="s">
        <v>108</v>
      </c>
      <c r="AU20" s="18" t="s">
        <v>108</v>
      </c>
      <c r="AV20" s="39">
        <f t="shared" si="11"/>
        <v>0.51218000000000008</v>
      </c>
      <c r="AW20" s="40">
        <v>0.48781999999999998</v>
      </c>
      <c r="AX20">
        <v>0.52400000000000002</v>
      </c>
      <c r="AY20" s="40">
        <v>0.47599999999999998</v>
      </c>
      <c r="AZ20">
        <v>1</v>
      </c>
      <c r="BA20" s="18">
        <v>0</v>
      </c>
      <c r="BB20" t="s">
        <v>108</v>
      </c>
      <c r="BC20" s="18" t="s">
        <v>108</v>
      </c>
      <c r="BD20" s="18" t="s">
        <v>112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 s="18">
        <v>0</v>
      </c>
      <c r="BL20">
        <v>1</v>
      </c>
      <c r="BM20">
        <v>0</v>
      </c>
      <c r="BN20" s="18">
        <v>0</v>
      </c>
      <c r="BQ20" s="25">
        <v>38.43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s="18">
        <v>0</v>
      </c>
      <c r="BZ20">
        <v>0</v>
      </c>
      <c r="CA20">
        <v>0</v>
      </c>
      <c r="CB20">
        <v>1</v>
      </c>
      <c r="CC20" s="18">
        <v>0</v>
      </c>
      <c r="CD20">
        <v>0</v>
      </c>
      <c r="CE20">
        <v>0</v>
      </c>
      <c r="CF20">
        <v>0</v>
      </c>
      <c r="CG20">
        <v>0</v>
      </c>
      <c r="CH20" s="18">
        <v>0</v>
      </c>
      <c r="CI20">
        <v>0</v>
      </c>
      <c r="CJ20">
        <v>0</v>
      </c>
      <c r="CK20">
        <v>1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 s="18">
        <v>0</v>
      </c>
      <c r="CU20">
        <v>16</v>
      </c>
      <c r="DD20" s="34" t="s">
        <v>110</v>
      </c>
    </row>
    <row r="21" spans="1:108" x14ac:dyDescent="0.25">
      <c r="A21">
        <v>20</v>
      </c>
      <c r="B21">
        <v>2</v>
      </c>
      <c r="C21" s="25" t="s">
        <v>111</v>
      </c>
      <c r="D21" s="12">
        <v>-2.7888895238820992</v>
      </c>
      <c r="E21" s="14">
        <v>2.052035554940618</v>
      </c>
      <c r="F21" s="7">
        <v>-1.3590844062947069</v>
      </c>
      <c r="G21" s="7">
        <f t="shared" si="0"/>
        <v>-4.8409250788227176</v>
      </c>
      <c r="H21" s="16">
        <f t="shared" si="1"/>
        <v>-0.73685396894148125</v>
      </c>
      <c r="I21" s="11">
        <f t="shared" si="2"/>
        <v>-8.5381552545522757E-4</v>
      </c>
      <c r="J21" s="33">
        <f t="shared" si="3"/>
        <v>6.2822847609810949E-4</v>
      </c>
      <c r="K21" s="33">
        <f t="shared" si="4"/>
        <v>1591.7775746348555</v>
      </c>
      <c r="L21" s="33">
        <f t="shared" si="5"/>
        <v>-1.482044001553337E-3</v>
      </c>
      <c r="M21" s="33">
        <f t="shared" si="6"/>
        <v>-2.2558704935711808E-4</v>
      </c>
      <c r="N21" s="8">
        <v>1</v>
      </c>
      <c r="O21" s="9">
        <v>0</v>
      </c>
      <c r="P21" s="8">
        <v>0</v>
      </c>
      <c r="Q21" s="9">
        <v>0</v>
      </c>
      <c r="R21" s="9">
        <v>0</v>
      </c>
      <c r="S21" s="9">
        <v>1</v>
      </c>
      <c r="T21" s="9">
        <v>0</v>
      </c>
      <c r="U21" s="8">
        <f t="shared" si="12"/>
        <v>2533761</v>
      </c>
      <c r="V21" s="9">
        <v>6</v>
      </c>
      <c r="W21" s="9">
        <f t="shared" si="7"/>
        <v>2533754</v>
      </c>
      <c r="X21" s="9">
        <f t="shared" si="8"/>
        <v>48</v>
      </c>
      <c r="Y21" s="7">
        <v>22</v>
      </c>
      <c r="Z21" s="7">
        <v>18.079999999999998</v>
      </c>
      <c r="AA21" s="9">
        <v>0</v>
      </c>
      <c r="AB21" s="9">
        <v>1</v>
      </c>
      <c r="AC21" s="9">
        <v>1</v>
      </c>
      <c r="AD21" s="9">
        <v>0</v>
      </c>
      <c r="AE21" s="9">
        <v>0</v>
      </c>
      <c r="AF21" s="9">
        <v>0</v>
      </c>
      <c r="AG21" s="8">
        <v>0</v>
      </c>
      <c r="AH21" s="9">
        <v>0</v>
      </c>
      <c r="AI21" s="30">
        <v>1</v>
      </c>
      <c r="AJ21" s="9">
        <v>0</v>
      </c>
      <c r="AK21" s="30">
        <v>1</v>
      </c>
      <c r="AL21" s="21">
        <v>2004</v>
      </c>
      <c r="AM21" s="23">
        <f t="shared" si="9"/>
        <v>7.6029004622047553</v>
      </c>
      <c r="AN21" s="33">
        <v>0</v>
      </c>
      <c r="AO21" s="33">
        <v>0</v>
      </c>
      <c r="AP21" s="33">
        <v>0</v>
      </c>
      <c r="AQ21" s="43">
        <v>1</v>
      </c>
      <c r="AR21" s="33" t="s">
        <v>108</v>
      </c>
      <c r="AS21" s="43" t="s">
        <v>108</v>
      </c>
      <c r="AT21" s="42" t="s">
        <v>108</v>
      </c>
      <c r="AU21" s="18" t="s">
        <v>108</v>
      </c>
      <c r="AV21" s="39">
        <f t="shared" si="11"/>
        <v>0.51218000000000008</v>
      </c>
      <c r="AW21" s="40">
        <v>0.48781999999999998</v>
      </c>
      <c r="AX21">
        <v>0.52400000000000002</v>
      </c>
      <c r="AY21" s="40">
        <v>0.47599999999999998</v>
      </c>
      <c r="AZ21">
        <v>1</v>
      </c>
      <c r="BA21" s="18">
        <v>0</v>
      </c>
      <c r="BB21" t="s">
        <v>108</v>
      </c>
      <c r="BC21" s="18" t="s">
        <v>108</v>
      </c>
      <c r="BD21" s="18" t="s">
        <v>112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 s="18">
        <v>0</v>
      </c>
      <c r="BL21">
        <v>1</v>
      </c>
      <c r="BM21">
        <v>0</v>
      </c>
      <c r="BN21" s="18">
        <v>0</v>
      </c>
      <c r="BQ21" s="25">
        <v>38.43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 s="18">
        <v>0</v>
      </c>
      <c r="BZ21">
        <v>0</v>
      </c>
      <c r="CA21">
        <v>0</v>
      </c>
      <c r="CB21">
        <v>1</v>
      </c>
      <c r="CC21" s="18">
        <v>0</v>
      </c>
      <c r="CD21">
        <v>0</v>
      </c>
      <c r="CE21">
        <v>0</v>
      </c>
      <c r="CF21">
        <v>0</v>
      </c>
      <c r="CG21">
        <v>0</v>
      </c>
      <c r="CH21" s="18">
        <v>0</v>
      </c>
      <c r="CI21">
        <v>0</v>
      </c>
      <c r="CJ21">
        <v>0</v>
      </c>
      <c r="CK21">
        <v>1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 s="18">
        <v>0</v>
      </c>
      <c r="CU21">
        <v>16</v>
      </c>
      <c r="DD21" s="34" t="s">
        <v>110</v>
      </c>
    </row>
    <row r="22" spans="1:108" x14ac:dyDescent="0.25">
      <c r="A22">
        <v>21</v>
      </c>
      <c r="B22">
        <v>2</v>
      </c>
      <c r="C22" s="25" t="s">
        <v>111</v>
      </c>
      <c r="D22" s="12">
        <v>5.8807249810217446</v>
      </c>
      <c r="E22" s="14">
        <v>1.3208045411920499</v>
      </c>
      <c r="F22" s="7">
        <v>4.4523809523809517</v>
      </c>
      <c r="G22" s="7">
        <f t="shared" si="0"/>
        <v>4.5599204398296944</v>
      </c>
      <c r="H22" s="16">
        <f t="shared" si="1"/>
        <v>7.2015295222137947</v>
      </c>
      <c r="I22" s="11">
        <f t="shared" si="2"/>
        <v>2.7971025782461555E-3</v>
      </c>
      <c r="J22" s="33">
        <f t="shared" si="3"/>
        <v>6.2822624752052704E-4</v>
      </c>
      <c r="K22" s="33">
        <f t="shared" si="4"/>
        <v>1591.7832213263669</v>
      </c>
      <c r="L22" s="33">
        <f t="shared" si="5"/>
        <v>2.1688763307256284E-3</v>
      </c>
      <c r="M22" s="33">
        <f t="shared" si="6"/>
        <v>3.4253288257666825E-3</v>
      </c>
      <c r="N22" s="8">
        <v>1</v>
      </c>
      <c r="O22" s="9">
        <v>0</v>
      </c>
      <c r="P22" s="8">
        <v>0</v>
      </c>
      <c r="Q22" s="9">
        <v>0</v>
      </c>
      <c r="R22" s="9">
        <v>0</v>
      </c>
      <c r="S22" s="9">
        <v>1</v>
      </c>
      <c r="T22" s="9">
        <v>0</v>
      </c>
      <c r="U22" s="8">
        <f t="shared" si="12"/>
        <v>2533761</v>
      </c>
      <c r="V22" s="9">
        <v>6</v>
      </c>
      <c r="W22" s="9">
        <f t="shared" si="7"/>
        <v>2533754</v>
      </c>
      <c r="X22" s="9">
        <f t="shared" si="8"/>
        <v>48</v>
      </c>
      <c r="Y22" s="7">
        <v>16</v>
      </c>
      <c r="Z22" s="7">
        <v>18.079999999999998</v>
      </c>
      <c r="AA22" s="9">
        <v>0</v>
      </c>
      <c r="AB22" s="9">
        <v>1</v>
      </c>
      <c r="AC22" s="9">
        <v>1</v>
      </c>
      <c r="AD22" s="9">
        <v>0</v>
      </c>
      <c r="AE22" s="9">
        <v>0</v>
      </c>
      <c r="AF22" s="9">
        <v>0</v>
      </c>
      <c r="AG22" s="8">
        <v>0</v>
      </c>
      <c r="AH22" s="9">
        <v>0</v>
      </c>
      <c r="AI22" s="30">
        <v>1</v>
      </c>
      <c r="AJ22" s="9">
        <v>0</v>
      </c>
      <c r="AK22" s="30">
        <v>1</v>
      </c>
      <c r="AL22" s="21">
        <v>2006</v>
      </c>
      <c r="AM22" s="23">
        <f t="shared" si="9"/>
        <v>7.6038979685218813</v>
      </c>
      <c r="AN22" s="33">
        <v>0</v>
      </c>
      <c r="AO22" s="33">
        <v>0</v>
      </c>
      <c r="AP22" s="33">
        <v>0</v>
      </c>
      <c r="AQ22" s="43">
        <v>1</v>
      </c>
      <c r="AR22" s="33" t="s">
        <v>108</v>
      </c>
      <c r="AS22" s="43" t="s">
        <v>108</v>
      </c>
      <c r="AT22" s="42" t="s">
        <v>108</v>
      </c>
      <c r="AU22" s="18" t="s">
        <v>108</v>
      </c>
      <c r="AV22" s="39">
        <f t="shared" si="11"/>
        <v>0.51218000000000008</v>
      </c>
      <c r="AW22" s="40">
        <v>0.48781999999999998</v>
      </c>
      <c r="AX22">
        <v>0.52400000000000002</v>
      </c>
      <c r="AY22" s="40">
        <v>0.47599999999999998</v>
      </c>
      <c r="AZ22">
        <v>1</v>
      </c>
      <c r="BA22" s="18">
        <v>0</v>
      </c>
      <c r="BB22" t="s">
        <v>108</v>
      </c>
      <c r="BC22" s="18" t="s">
        <v>108</v>
      </c>
      <c r="BD22" s="18" t="s">
        <v>112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 s="18">
        <v>0</v>
      </c>
      <c r="BL22">
        <v>1</v>
      </c>
      <c r="BM22">
        <v>0</v>
      </c>
      <c r="BN22" s="18">
        <v>0</v>
      </c>
      <c r="BQ22" s="25">
        <v>38.43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s="18">
        <v>0</v>
      </c>
      <c r="BZ22">
        <v>0</v>
      </c>
      <c r="CA22">
        <v>0</v>
      </c>
      <c r="CB22">
        <v>1</v>
      </c>
      <c r="CC22" s="18">
        <v>0</v>
      </c>
      <c r="CD22">
        <v>0</v>
      </c>
      <c r="CE22">
        <v>0</v>
      </c>
      <c r="CF22">
        <v>0</v>
      </c>
      <c r="CG22">
        <v>0</v>
      </c>
      <c r="CH22" s="18">
        <v>0</v>
      </c>
      <c r="CI22">
        <v>0</v>
      </c>
      <c r="CJ22">
        <v>0</v>
      </c>
      <c r="CK22">
        <v>1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 s="18">
        <v>0</v>
      </c>
      <c r="CU22">
        <v>16</v>
      </c>
      <c r="DD22" s="34" t="s">
        <v>110</v>
      </c>
    </row>
    <row r="23" spans="1:108" x14ac:dyDescent="0.25">
      <c r="A23">
        <v>22</v>
      </c>
      <c r="B23">
        <v>2</v>
      </c>
      <c r="C23" s="25" t="s">
        <v>111</v>
      </c>
      <c r="D23" s="12">
        <v>7.4305815657685006</v>
      </c>
      <c r="E23" s="14">
        <v>0.25860492688289449</v>
      </c>
      <c r="F23" s="7">
        <v>28.733333333333331</v>
      </c>
      <c r="G23" s="7">
        <f t="shared" si="0"/>
        <v>7.1719766388856065</v>
      </c>
      <c r="H23" s="16">
        <f t="shared" si="1"/>
        <v>7.6891864926513946</v>
      </c>
      <c r="I23" s="11">
        <f t="shared" si="2"/>
        <v>1.8048164603853674E-2</v>
      </c>
      <c r="J23" s="33">
        <f t="shared" si="3"/>
        <v>6.2812637832437379E-4</v>
      </c>
      <c r="K23" s="33">
        <f t="shared" si="4"/>
        <v>1592.0363075145128</v>
      </c>
      <c r="L23" s="33">
        <f t="shared" si="5"/>
        <v>1.7420038225529299E-2</v>
      </c>
      <c r="M23" s="33">
        <f t="shared" si="6"/>
        <v>1.8676290982178049E-2</v>
      </c>
      <c r="N23" s="8">
        <v>1</v>
      </c>
      <c r="O23" s="9">
        <v>0</v>
      </c>
      <c r="P23" s="8">
        <v>0</v>
      </c>
      <c r="Q23" s="9">
        <v>0</v>
      </c>
      <c r="R23" s="9">
        <v>0</v>
      </c>
      <c r="S23" s="9">
        <v>1</v>
      </c>
      <c r="T23" s="9">
        <v>0</v>
      </c>
      <c r="U23" s="8">
        <f t="shared" si="12"/>
        <v>2533761</v>
      </c>
      <c r="V23" s="9">
        <v>6</v>
      </c>
      <c r="W23" s="9">
        <f t="shared" si="7"/>
        <v>2533754</v>
      </c>
      <c r="X23" s="9">
        <f t="shared" si="8"/>
        <v>48</v>
      </c>
      <c r="Y23" s="7">
        <v>18</v>
      </c>
      <c r="Z23" s="7">
        <v>18.079999999999998</v>
      </c>
      <c r="AA23" s="9">
        <v>0</v>
      </c>
      <c r="AB23" s="9">
        <v>1</v>
      </c>
      <c r="AC23" s="9">
        <v>1</v>
      </c>
      <c r="AD23" s="9">
        <v>0</v>
      </c>
      <c r="AE23" s="9">
        <v>0</v>
      </c>
      <c r="AF23" s="9">
        <v>0</v>
      </c>
      <c r="AG23" s="8">
        <v>0</v>
      </c>
      <c r="AH23" s="9">
        <v>0</v>
      </c>
      <c r="AI23" s="30">
        <v>1</v>
      </c>
      <c r="AJ23" s="9">
        <v>0</v>
      </c>
      <c r="AK23" s="30">
        <v>1</v>
      </c>
      <c r="AL23" s="21">
        <v>2006</v>
      </c>
      <c r="AM23" s="23">
        <f t="shared" si="9"/>
        <v>7.6038979685218813</v>
      </c>
      <c r="AN23" s="33">
        <v>0</v>
      </c>
      <c r="AO23" s="33">
        <v>0</v>
      </c>
      <c r="AP23" s="33">
        <v>0</v>
      </c>
      <c r="AQ23" s="43">
        <v>1</v>
      </c>
      <c r="AR23" s="33" t="s">
        <v>108</v>
      </c>
      <c r="AS23" s="43" t="s">
        <v>108</v>
      </c>
      <c r="AT23" s="42" t="s">
        <v>108</v>
      </c>
      <c r="AU23" s="18" t="s">
        <v>108</v>
      </c>
      <c r="AV23" s="39">
        <f t="shared" si="11"/>
        <v>0.51218000000000008</v>
      </c>
      <c r="AW23" s="40">
        <v>0.48781999999999998</v>
      </c>
      <c r="AX23">
        <v>0.52400000000000002</v>
      </c>
      <c r="AY23" s="40">
        <v>0.47599999999999998</v>
      </c>
      <c r="AZ23">
        <v>1</v>
      </c>
      <c r="BA23" s="18">
        <v>0</v>
      </c>
      <c r="BB23" t="s">
        <v>108</v>
      </c>
      <c r="BC23" s="18" t="s">
        <v>108</v>
      </c>
      <c r="BD23" s="18" t="s">
        <v>112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 s="18">
        <v>0</v>
      </c>
      <c r="BL23">
        <v>1</v>
      </c>
      <c r="BM23">
        <v>0</v>
      </c>
      <c r="BN23" s="18">
        <v>0</v>
      </c>
      <c r="BQ23" s="25">
        <v>38.43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s="18">
        <v>0</v>
      </c>
      <c r="BZ23">
        <v>0</v>
      </c>
      <c r="CA23">
        <v>0</v>
      </c>
      <c r="CB23">
        <v>1</v>
      </c>
      <c r="CC23" s="18">
        <v>0</v>
      </c>
      <c r="CD23">
        <v>0</v>
      </c>
      <c r="CE23">
        <v>0</v>
      </c>
      <c r="CF23">
        <v>0</v>
      </c>
      <c r="CG23">
        <v>0</v>
      </c>
      <c r="CH23" s="18">
        <v>0</v>
      </c>
      <c r="CI23">
        <v>0</v>
      </c>
      <c r="CJ23">
        <v>0</v>
      </c>
      <c r="CK23">
        <v>1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 s="18">
        <v>0</v>
      </c>
      <c r="CU23">
        <v>16</v>
      </c>
      <c r="DD23" s="34" t="s">
        <v>110</v>
      </c>
    </row>
    <row r="24" spans="1:108" x14ac:dyDescent="0.25">
      <c r="A24">
        <v>23</v>
      </c>
      <c r="B24">
        <v>2</v>
      </c>
      <c r="C24" s="25" t="s">
        <v>111</v>
      </c>
      <c r="D24" s="12">
        <v>11.75866856758809</v>
      </c>
      <c r="E24" s="14">
        <v>0.88190014256910676</v>
      </c>
      <c r="F24" s="7">
        <v>13.333333333333339</v>
      </c>
      <c r="G24" s="7">
        <f t="shared" si="0"/>
        <v>10.876768425018984</v>
      </c>
      <c r="H24" s="16">
        <f t="shared" si="1"/>
        <v>12.640568710157197</v>
      </c>
      <c r="I24" s="11">
        <f t="shared" si="2"/>
        <v>8.3760888905969871E-3</v>
      </c>
      <c r="J24" s="33">
        <f t="shared" si="3"/>
        <v>6.2820666679477377E-4</v>
      </c>
      <c r="K24" s="33">
        <f t="shared" si="4"/>
        <v>1591.832836003133</v>
      </c>
      <c r="L24" s="33">
        <f t="shared" si="5"/>
        <v>7.7478822238022131E-3</v>
      </c>
      <c r="M24" s="33">
        <f t="shared" si="6"/>
        <v>9.0042955573917602E-3</v>
      </c>
      <c r="N24" s="8">
        <v>1</v>
      </c>
      <c r="O24" s="9">
        <v>0</v>
      </c>
      <c r="P24" s="8">
        <v>0</v>
      </c>
      <c r="Q24" s="9">
        <v>0</v>
      </c>
      <c r="R24" s="9">
        <v>0</v>
      </c>
      <c r="S24" s="9">
        <v>1</v>
      </c>
      <c r="T24" s="9">
        <v>0</v>
      </c>
      <c r="U24" s="8">
        <f t="shared" si="12"/>
        <v>2533761</v>
      </c>
      <c r="V24" s="9">
        <v>6</v>
      </c>
      <c r="W24" s="9">
        <f t="shared" si="7"/>
        <v>2533754</v>
      </c>
      <c r="X24" s="9">
        <f t="shared" si="8"/>
        <v>48</v>
      </c>
      <c r="Y24" s="7">
        <v>20</v>
      </c>
      <c r="Z24" s="7">
        <v>18.079999999999998</v>
      </c>
      <c r="AA24" s="9">
        <v>0</v>
      </c>
      <c r="AB24" s="9">
        <v>1</v>
      </c>
      <c r="AC24" s="9">
        <v>1</v>
      </c>
      <c r="AD24" s="9">
        <v>0</v>
      </c>
      <c r="AE24" s="9">
        <v>0</v>
      </c>
      <c r="AF24" s="9">
        <v>0</v>
      </c>
      <c r="AG24" s="8">
        <v>0</v>
      </c>
      <c r="AH24" s="9">
        <v>0</v>
      </c>
      <c r="AI24" s="30">
        <v>1</v>
      </c>
      <c r="AJ24" s="9">
        <v>0</v>
      </c>
      <c r="AK24" s="30">
        <v>1</v>
      </c>
      <c r="AL24" s="21">
        <v>2006</v>
      </c>
      <c r="AM24" s="23">
        <f t="shared" si="9"/>
        <v>7.6038979685218813</v>
      </c>
      <c r="AN24" s="33">
        <v>0</v>
      </c>
      <c r="AO24" s="33">
        <v>0</v>
      </c>
      <c r="AP24" s="33">
        <v>0</v>
      </c>
      <c r="AQ24" s="43">
        <v>1</v>
      </c>
      <c r="AR24" s="33" t="s">
        <v>108</v>
      </c>
      <c r="AS24" s="43" t="s">
        <v>108</v>
      </c>
      <c r="AT24" s="42" t="s">
        <v>108</v>
      </c>
      <c r="AU24" s="18" t="s">
        <v>108</v>
      </c>
      <c r="AV24" s="39">
        <f t="shared" si="11"/>
        <v>0.51218000000000008</v>
      </c>
      <c r="AW24" s="40">
        <v>0.48781999999999998</v>
      </c>
      <c r="AX24">
        <v>0.52400000000000002</v>
      </c>
      <c r="AY24" s="40">
        <v>0.47599999999999998</v>
      </c>
      <c r="AZ24">
        <v>1</v>
      </c>
      <c r="BA24" s="18">
        <v>0</v>
      </c>
      <c r="BB24" t="s">
        <v>108</v>
      </c>
      <c r="BC24" s="18" t="s">
        <v>108</v>
      </c>
      <c r="BD24" s="18" t="s">
        <v>112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 s="18">
        <v>0</v>
      </c>
      <c r="BL24">
        <v>1</v>
      </c>
      <c r="BM24">
        <v>0</v>
      </c>
      <c r="BN24" s="18">
        <v>0</v>
      </c>
      <c r="BQ24" s="25">
        <v>38.43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s="18">
        <v>0</v>
      </c>
      <c r="BZ24">
        <v>0</v>
      </c>
      <c r="CA24">
        <v>0</v>
      </c>
      <c r="CB24">
        <v>1</v>
      </c>
      <c r="CC24" s="18">
        <v>0</v>
      </c>
      <c r="CD24">
        <v>0</v>
      </c>
      <c r="CE24">
        <v>0</v>
      </c>
      <c r="CF24">
        <v>0</v>
      </c>
      <c r="CG24">
        <v>0</v>
      </c>
      <c r="CH24" s="18">
        <v>0</v>
      </c>
      <c r="CI24">
        <v>0</v>
      </c>
      <c r="CJ24">
        <v>0</v>
      </c>
      <c r="CK24">
        <v>1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 s="18">
        <v>0</v>
      </c>
      <c r="CU24">
        <v>16</v>
      </c>
      <c r="DD24" s="34" t="s">
        <v>110</v>
      </c>
    </row>
    <row r="25" spans="1:108" x14ac:dyDescent="0.25">
      <c r="A25">
        <v>24</v>
      </c>
      <c r="B25">
        <v>2</v>
      </c>
      <c r="C25" s="25" t="s">
        <v>111</v>
      </c>
      <c r="D25" s="12">
        <v>12.383272776690379</v>
      </c>
      <c r="E25" s="14">
        <v>1.8515816134818059</v>
      </c>
      <c r="F25" s="7">
        <v>6.6879432624113484</v>
      </c>
      <c r="G25" s="7">
        <f t="shared" si="0"/>
        <v>10.531691163208574</v>
      </c>
      <c r="H25" s="16">
        <f t="shared" si="1"/>
        <v>14.234854390172185</v>
      </c>
      <c r="I25" s="11">
        <f t="shared" si="2"/>
        <v>4.2015208506981754E-3</v>
      </c>
      <c r="J25" s="33">
        <f t="shared" si="3"/>
        <v>6.2822316007257967E-4</v>
      </c>
      <c r="K25" s="33">
        <f t="shared" si="4"/>
        <v>1591.7910442596042</v>
      </c>
      <c r="L25" s="33">
        <f t="shared" si="5"/>
        <v>3.5732976906255958E-3</v>
      </c>
      <c r="M25" s="33">
        <f t="shared" si="6"/>
        <v>4.8297440107707553E-3</v>
      </c>
      <c r="N25" s="8">
        <v>1</v>
      </c>
      <c r="O25" s="9">
        <v>0</v>
      </c>
      <c r="P25" s="8">
        <v>0</v>
      </c>
      <c r="Q25" s="9">
        <v>0</v>
      </c>
      <c r="R25" s="9">
        <v>0</v>
      </c>
      <c r="S25" s="9">
        <v>1</v>
      </c>
      <c r="T25" s="9">
        <v>0</v>
      </c>
      <c r="U25" s="8">
        <f t="shared" si="12"/>
        <v>2533761</v>
      </c>
      <c r="V25" s="9">
        <v>6</v>
      </c>
      <c r="W25" s="9">
        <f t="shared" si="7"/>
        <v>2533754</v>
      </c>
      <c r="X25" s="9">
        <f t="shared" si="8"/>
        <v>48</v>
      </c>
      <c r="Y25" s="7">
        <v>22</v>
      </c>
      <c r="Z25" s="7">
        <v>18.079999999999998</v>
      </c>
      <c r="AA25" s="9">
        <v>0</v>
      </c>
      <c r="AB25" s="9">
        <v>1</v>
      </c>
      <c r="AC25" s="9">
        <v>1</v>
      </c>
      <c r="AD25" s="9">
        <v>0</v>
      </c>
      <c r="AE25" s="9">
        <v>0</v>
      </c>
      <c r="AF25" s="9">
        <v>0</v>
      </c>
      <c r="AG25" s="8">
        <v>0</v>
      </c>
      <c r="AH25" s="9">
        <v>0</v>
      </c>
      <c r="AI25" s="30">
        <v>1</v>
      </c>
      <c r="AJ25" s="9">
        <v>0</v>
      </c>
      <c r="AK25" s="30">
        <v>1</v>
      </c>
      <c r="AL25" s="21">
        <v>2006</v>
      </c>
      <c r="AM25" s="23">
        <f t="shared" si="9"/>
        <v>7.6038979685218813</v>
      </c>
      <c r="AN25" s="33">
        <v>0</v>
      </c>
      <c r="AO25" s="33">
        <v>0</v>
      </c>
      <c r="AP25" s="33">
        <v>0</v>
      </c>
      <c r="AQ25" s="43">
        <v>1</v>
      </c>
      <c r="AR25" s="33" t="s">
        <v>108</v>
      </c>
      <c r="AS25" s="43" t="s">
        <v>108</v>
      </c>
      <c r="AT25" s="42" t="s">
        <v>108</v>
      </c>
      <c r="AU25" s="18" t="s">
        <v>108</v>
      </c>
      <c r="AV25" s="39">
        <f t="shared" si="11"/>
        <v>0.51218000000000008</v>
      </c>
      <c r="AW25" s="40">
        <v>0.48781999999999998</v>
      </c>
      <c r="AX25">
        <v>0.52400000000000002</v>
      </c>
      <c r="AY25" s="40">
        <v>0.47599999999999998</v>
      </c>
      <c r="AZ25">
        <v>1</v>
      </c>
      <c r="BA25" s="18">
        <v>0</v>
      </c>
      <c r="BB25" t="s">
        <v>108</v>
      </c>
      <c r="BC25" s="18" t="s">
        <v>108</v>
      </c>
      <c r="BD25" s="18" t="s">
        <v>112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 s="18">
        <v>0</v>
      </c>
      <c r="BL25">
        <v>1</v>
      </c>
      <c r="BM25">
        <v>0</v>
      </c>
      <c r="BN25" s="18">
        <v>0</v>
      </c>
      <c r="BQ25" s="25">
        <v>38.43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 s="18">
        <v>0</v>
      </c>
      <c r="BZ25">
        <v>0</v>
      </c>
      <c r="CA25">
        <v>0</v>
      </c>
      <c r="CB25">
        <v>1</v>
      </c>
      <c r="CC25" s="18">
        <v>0</v>
      </c>
      <c r="CD25">
        <v>0</v>
      </c>
      <c r="CE25">
        <v>0</v>
      </c>
      <c r="CF25">
        <v>0</v>
      </c>
      <c r="CG25">
        <v>0</v>
      </c>
      <c r="CH25" s="18">
        <v>0</v>
      </c>
      <c r="CI25">
        <v>0</v>
      </c>
      <c r="CJ25">
        <v>0</v>
      </c>
      <c r="CK25">
        <v>1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 s="18">
        <v>0</v>
      </c>
      <c r="CU25">
        <v>16</v>
      </c>
      <c r="DD25" s="34" t="s">
        <v>110</v>
      </c>
    </row>
    <row r="26" spans="1:108" x14ac:dyDescent="0.25">
      <c r="A26">
        <v>25</v>
      </c>
      <c r="B26">
        <v>2</v>
      </c>
      <c r="C26" s="25" t="s">
        <v>111</v>
      </c>
      <c r="D26" s="12">
        <v>4.3114431330610206</v>
      </c>
      <c r="E26" s="14">
        <v>1.0539083214149161</v>
      </c>
      <c r="F26" s="7">
        <v>4.0909090909090908</v>
      </c>
      <c r="G26" s="7">
        <f t="shared" si="0"/>
        <v>3.2575348116461047</v>
      </c>
      <c r="H26" s="16">
        <f t="shared" si="1"/>
        <v>5.3653514544759364</v>
      </c>
      <c r="I26" s="11">
        <f t="shared" si="2"/>
        <v>2.5700180332965724E-3</v>
      </c>
      <c r="J26" s="33">
        <f t="shared" si="3"/>
        <v>6.2822663036138425E-4</v>
      </c>
      <c r="K26" s="33">
        <f t="shared" si="4"/>
        <v>1591.7822512948153</v>
      </c>
      <c r="L26" s="33">
        <f t="shared" si="5"/>
        <v>1.9417914029351883E-3</v>
      </c>
      <c r="M26" s="33">
        <f t="shared" si="6"/>
        <v>3.1982446636579565E-3</v>
      </c>
      <c r="N26" s="8">
        <v>1</v>
      </c>
      <c r="O26" s="9">
        <v>0</v>
      </c>
      <c r="P26" s="8">
        <v>0</v>
      </c>
      <c r="Q26" s="9">
        <v>0</v>
      </c>
      <c r="R26" s="9">
        <v>0</v>
      </c>
      <c r="S26" s="9">
        <v>1</v>
      </c>
      <c r="T26" s="9">
        <v>0</v>
      </c>
      <c r="U26" s="8">
        <f t="shared" si="12"/>
        <v>2533761</v>
      </c>
      <c r="V26" s="9">
        <v>6</v>
      </c>
      <c r="W26" s="9">
        <f t="shared" si="7"/>
        <v>2533754</v>
      </c>
      <c r="X26" s="9">
        <f t="shared" si="8"/>
        <v>48</v>
      </c>
      <c r="Y26" s="7">
        <v>16</v>
      </c>
      <c r="Z26" s="7">
        <v>18.079999999999998</v>
      </c>
      <c r="AA26" s="9">
        <v>0</v>
      </c>
      <c r="AB26" s="9">
        <v>1</v>
      </c>
      <c r="AC26" s="9">
        <v>1</v>
      </c>
      <c r="AD26" s="9">
        <v>0</v>
      </c>
      <c r="AE26" s="9">
        <v>0</v>
      </c>
      <c r="AF26" s="9">
        <v>0</v>
      </c>
      <c r="AG26" s="8">
        <v>0</v>
      </c>
      <c r="AH26" s="9">
        <v>0</v>
      </c>
      <c r="AI26" s="30">
        <v>1</v>
      </c>
      <c r="AJ26" s="9">
        <v>0</v>
      </c>
      <c r="AK26" s="30">
        <v>1</v>
      </c>
      <c r="AL26" s="21">
        <v>2008</v>
      </c>
      <c r="AM26" s="23">
        <f t="shared" si="9"/>
        <v>7.6048944808116197</v>
      </c>
      <c r="AN26" s="33">
        <v>0</v>
      </c>
      <c r="AO26" s="33">
        <v>0</v>
      </c>
      <c r="AP26" s="33">
        <v>0</v>
      </c>
      <c r="AQ26" s="43">
        <v>1</v>
      </c>
      <c r="AR26" s="33" t="s">
        <v>108</v>
      </c>
      <c r="AS26" s="43" t="s">
        <v>108</v>
      </c>
      <c r="AT26" s="42" t="s">
        <v>108</v>
      </c>
      <c r="AU26" s="18" t="s">
        <v>108</v>
      </c>
      <c r="AV26" s="39">
        <f t="shared" si="11"/>
        <v>0.51218000000000008</v>
      </c>
      <c r="AW26" s="40">
        <v>0.48781999999999998</v>
      </c>
      <c r="AX26">
        <v>0.52400000000000002</v>
      </c>
      <c r="AY26" s="40">
        <v>0.47599999999999998</v>
      </c>
      <c r="AZ26">
        <v>1</v>
      </c>
      <c r="BA26" s="18">
        <v>0</v>
      </c>
      <c r="BB26" t="s">
        <v>108</v>
      </c>
      <c r="BC26" s="18" t="s">
        <v>108</v>
      </c>
      <c r="BD26" s="18" t="s">
        <v>112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 s="18">
        <v>0</v>
      </c>
      <c r="BL26">
        <v>1</v>
      </c>
      <c r="BM26">
        <v>0</v>
      </c>
      <c r="BN26" s="18">
        <v>0</v>
      </c>
      <c r="BQ26" s="25">
        <v>38.43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 s="18">
        <v>0</v>
      </c>
      <c r="BZ26">
        <v>0</v>
      </c>
      <c r="CA26">
        <v>0</v>
      </c>
      <c r="CB26">
        <v>1</v>
      </c>
      <c r="CC26" s="18">
        <v>0</v>
      </c>
      <c r="CD26">
        <v>0</v>
      </c>
      <c r="CE26">
        <v>0</v>
      </c>
      <c r="CF26">
        <v>0</v>
      </c>
      <c r="CG26">
        <v>0</v>
      </c>
      <c r="CH26" s="18">
        <v>0</v>
      </c>
      <c r="CI26">
        <v>0</v>
      </c>
      <c r="CJ26">
        <v>0</v>
      </c>
      <c r="CK26">
        <v>1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 s="18">
        <v>0</v>
      </c>
      <c r="CU26">
        <v>16</v>
      </c>
      <c r="DD26" s="34" t="s">
        <v>110</v>
      </c>
    </row>
    <row r="27" spans="1:108" x14ac:dyDescent="0.25">
      <c r="A27">
        <v>26</v>
      </c>
      <c r="B27">
        <v>2</v>
      </c>
      <c r="C27" s="25" t="s">
        <v>111</v>
      </c>
      <c r="D27" s="12">
        <v>6.8385160164647019</v>
      </c>
      <c r="E27" s="14">
        <v>0.19189713311508089</v>
      </c>
      <c r="F27" s="7">
        <v>35.63636363636364</v>
      </c>
      <c r="G27" s="7">
        <f t="shared" si="0"/>
        <v>6.6466188833496211</v>
      </c>
      <c r="H27" s="16">
        <f t="shared" si="1"/>
        <v>7.0304131495797826</v>
      </c>
      <c r="I27" s="11">
        <f t="shared" si="2"/>
        <v>2.238217816477785E-2</v>
      </c>
      <c r="J27" s="33">
        <f t="shared" si="3"/>
        <v>6.2807132605243962E-4</v>
      </c>
      <c r="K27" s="33">
        <f t="shared" si="4"/>
        <v>1592.1758541107272</v>
      </c>
      <c r="L27" s="33">
        <f t="shared" si="5"/>
        <v>2.1754106838725411E-2</v>
      </c>
      <c r="M27" s="33">
        <f t="shared" si="6"/>
        <v>2.301024949083029E-2</v>
      </c>
      <c r="N27" s="8">
        <v>1</v>
      </c>
      <c r="O27" s="9">
        <v>0</v>
      </c>
      <c r="P27" s="8">
        <v>0</v>
      </c>
      <c r="Q27" s="9">
        <v>0</v>
      </c>
      <c r="R27" s="9">
        <v>0</v>
      </c>
      <c r="S27" s="9">
        <v>1</v>
      </c>
      <c r="T27" s="9">
        <v>0</v>
      </c>
      <c r="U27" s="8">
        <f t="shared" si="12"/>
        <v>2533761</v>
      </c>
      <c r="V27" s="9">
        <v>6</v>
      </c>
      <c r="W27" s="9">
        <f t="shared" si="7"/>
        <v>2533754</v>
      </c>
      <c r="X27" s="9">
        <f t="shared" si="8"/>
        <v>48</v>
      </c>
      <c r="Y27" s="7">
        <v>18</v>
      </c>
      <c r="Z27" s="7">
        <v>18.079999999999998</v>
      </c>
      <c r="AA27" s="9">
        <v>0</v>
      </c>
      <c r="AB27" s="9">
        <v>1</v>
      </c>
      <c r="AC27" s="9">
        <v>1</v>
      </c>
      <c r="AD27" s="9">
        <v>0</v>
      </c>
      <c r="AE27" s="9">
        <v>0</v>
      </c>
      <c r="AF27" s="9">
        <v>0</v>
      </c>
      <c r="AG27" s="8">
        <v>0</v>
      </c>
      <c r="AH27" s="9">
        <v>0</v>
      </c>
      <c r="AI27" s="30">
        <v>1</v>
      </c>
      <c r="AJ27" s="9">
        <v>0</v>
      </c>
      <c r="AK27" s="30">
        <v>1</v>
      </c>
      <c r="AL27" s="21">
        <v>2008</v>
      </c>
      <c r="AM27" s="23">
        <f t="shared" si="9"/>
        <v>7.6048944808116197</v>
      </c>
      <c r="AN27" s="33">
        <v>0</v>
      </c>
      <c r="AO27" s="33">
        <v>0</v>
      </c>
      <c r="AP27" s="33">
        <v>0</v>
      </c>
      <c r="AQ27" s="43">
        <v>1</v>
      </c>
      <c r="AR27" s="33" t="s">
        <v>108</v>
      </c>
      <c r="AS27" s="43" t="s">
        <v>108</v>
      </c>
      <c r="AT27" s="42" t="s">
        <v>108</v>
      </c>
      <c r="AU27" s="18" t="s">
        <v>108</v>
      </c>
      <c r="AV27" s="39">
        <f t="shared" si="11"/>
        <v>0.51218000000000008</v>
      </c>
      <c r="AW27" s="40">
        <v>0.48781999999999998</v>
      </c>
      <c r="AX27">
        <v>0.52400000000000002</v>
      </c>
      <c r="AY27" s="40">
        <v>0.47599999999999998</v>
      </c>
      <c r="AZ27">
        <v>1</v>
      </c>
      <c r="BA27" s="18">
        <v>0</v>
      </c>
      <c r="BB27" t="s">
        <v>108</v>
      </c>
      <c r="BC27" s="18" t="s">
        <v>108</v>
      </c>
      <c r="BD27" s="18" t="s">
        <v>112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 s="18">
        <v>0</v>
      </c>
      <c r="BL27">
        <v>1</v>
      </c>
      <c r="BM27">
        <v>0</v>
      </c>
      <c r="BN27" s="18">
        <v>0</v>
      </c>
      <c r="BQ27" s="25">
        <v>38.43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 s="18">
        <v>0</v>
      </c>
      <c r="BZ27">
        <v>0</v>
      </c>
      <c r="CA27">
        <v>0</v>
      </c>
      <c r="CB27">
        <v>1</v>
      </c>
      <c r="CC27" s="18">
        <v>0</v>
      </c>
      <c r="CD27">
        <v>0</v>
      </c>
      <c r="CE27">
        <v>0</v>
      </c>
      <c r="CF27">
        <v>0</v>
      </c>
      <c r="CG27">
        <v>0</v>
      </c>
      <c r="CH27" s="18">
        <v>0</v>
      </c>
      <c r="CI27">
        <v>0</v>
      </c>
      <c r="CJ27">
        <v>0</v>
      </c>
      <c r="CK27">
        <v>1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 s="18">
        <v>0</v>
      </c>
      <c r="CU27">
        <v>16</v>
      </c>
      <c r="DD27" s="34" t="s">
        <v>110</v>
      </c>
    </row>
    <row r="28" spans="1:108" x14ac:dyDescent="0.25">
      <c r="A28">
        <v>27</v>
      </c>
      <c r="B28">
        <v>2</v>
      </c>
      <c r="C28" s="25" t="s">
        <v>111</v>
      </c>
      <c r="D28" s="12">
        <v>11.579568022107001</v>
      </c>
      <c r="E28" s="14">
        <v>0.58170514396769868</v>
      </c>
      <c r="F28" s="7">
        <v>19.90625</v>
      </c>
      <c r="G28" s="7">
        <f t="shared" si="0"/>
        <v>10.997862878139301</v>
      </c>
      <c r="H28" s="16">
        <f t="shared" si="1"/>
        <v>12.1612731660747</v>
      </c>
      <c r="I28" s="11">
        <f t="shared" si="2"/>
        <v>1.2504699881534159E-2</v>
      </c>
      <c r="J28" s="33">
        <f t="shared" si="3"/>
        <v>6.2817958588554644E-4</v>
      </c>
      <c r="K28" s="33">
        <f t="shared" si="4"/>
        <v>1591.9014601378638</v>
      </c>
      <c r="L28" s="33">
        <f t="shared" si="5"/>
        <v>1.1876520295648613E-2</v>
      </c>
      <c r="M28" s="33">
        <f t="shared" si="6"/>
        <v>1.3132879467419705E-2</v>
      </c>
      <c r="N28" s="8">
        <v>1</v>
      </c>
      <c r="O28" s="9">
        <v>0</v>
      </c>
      <c r="P28" s="8">
        <v>0</v>
      </c>
      <c r="Q28" s="9">
        <v>0</v>
      </c>
      <c r="R28" s="9">
        <v>0</v>
      </c>
      <c r="S28" s="9">
        <v>1</v>
      </c>
      <c r="T28" s="9">
        <v>0</v>
      </c>
      <c r="U28" s="8">
        <f t="shared" si="12"/>
        <v>2533761</v>
      </c>
      <c r="V28" s="9">
        <v>6</v>
      </c>
      <c r="W28" s="9">
        <f t="shared" si="7"/>
        <v>2533754</v>
      </c>
      <c r="X28" s="9">
        <f t="shared" si="8"/>
        <v>48</v>
      </c>
      <c r="Y28" s="7">
        <v>20</v>
      </c>
      <c r="Z28" s="7">
        <v>18.079999999999998</v>
      </c>
      <c r="AA28" s="9">
        <v>0</v>
      </c>
      <c r="AB28" s="9">
        <v>1</v>
      </c>
      <c r="AC28" s="9">
        <v>1</v>
      </c>
      <c r="AD28" s="9">
        <v>0</v>
      </c>
      <c r="AE28" s="9">
        <v>0</v>
      </c>
      <c r="AF28" s="9">
        <v>0</v>
      </c>
      <c r="AG28" s="8">
        <v>0</v>
      </c>
      <c r="AH28" s="9">
        <v>0</v>
      </c>
      <c r="AI28" s="30">
        <v>1</v>
      </c>
      <c r="AJ28" s="9">
        <v>0</v>
      </c>
      <c r="AK28" s="30">
        <v>1</v>
      </c>
      <c r="AL28" s="21">
        <v>2008</v>
      </c>
      <c r="AM28" s="23">
        <f t="shared" si="9"/>
        <v>7.6048944808116197</v>
      </c>
      <c r="AN28" s="33">
        <v>0</v>
      </c>
      <c r="AO28" s="33">
        <v>0</v>
      </c>
      <c r="AP28" s="33">
        <v>0</v>
      </c>
      <c r="AQ28" s="43">
        <v>1</v>
      </c>
      <c r="AR28" s="33" t="s">
        <v>108</v>
      </c>
      <c r="AS28" s="43" t="s">
        <v>108</v>
      </c>
      <c r="AT28" s="42" t="s">
        <v>108</v>
      </c>
      <c r="AU28" s="18" t="s">
        <v>108</v>
      </c>
      <c r="AV28" s="39">
        <f t="shared" si="11"/>
        <v>0.51218000000000008</v>
      </c>
      <c r="AW28" s="40">
        <v>0.48781999999999998</v>
      </c>
      <c r="AX28">
        <v>0.52400000000000002</v>
      </c>
      <c r="AY28" s="40">
        <v>0.47599999999999998</v>
      </c>
      <c r="AZ28">
        <v>1</v>
      </c>
      <c r="BA28" s="18">
        <v>0</v>
      </c>
      <c r="BB28" t="s">
        <v>108</v>
      </c>
      <c r="BC28" s="18" t="s">
        <v>108</v>
      </c>
      <c r="BD28" s="18" t="s">
        <v>112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 s="18">
        <v>0</v>
      </c>
      <c r="BL28">
        <v>1</v>
      </c>
      <c r="BM28">
        <v>0</v>
      </c>
      <c r="BN28" s="18">
        <v>0</v>
      </c>
      <c r="BQ28" s="25">
        <v>38.43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 s="18">
        <v>0</v>
      </c>
      <c r="BZ28">
        <v>0</v>
      </c>
      <c r="CA28">
        <v>0</v>
      </c>
      <c r="CB28">
        <v>1</v>
      </c>
      <c r="CC28" s="18">
        <v>0</v>
      </c>
      <c r="CD28">
        <v>0</v>
      </c>
      <c r="CE28">
        <v>0</v>
      </c>
      <c r="CF28">
        <v>0</v>
      </c>
      <c r="CG28">
        <v>0</v>
      </c>
      <c r="CH28" s="18">
        <v>0</v>
      </c>
      <c r="CI28">
        <v>0</v>
      </c>
      <c r="CJ28">
        <v>0</v>
      </c>
      <c r="CK28">
        <v>1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 s="18">
        <v>0</v>
      </c>
      <c r="CU28">
        <v>16</v>
      </c>
      <c r="DD28" s="34" t="s">
        <v>110</v>
      </c>
    </row>
    <row r="29" spans="1:108" x14ac:dyDescent="0.25">
      <c r="A29">
        <v>28</v>
      </c>
      <c r="B29">
        <v>2</v>
      </c>
      <c r="C29" s="25" t="s">
        <v>111</v>
      </c>
      <c r="D29" s="12">
        <v>3.8749247893831158</v>
      </c>
      <c r="E29" s="14">
        <v>0.36800961686878758</v>
      </c>
      <c r="F29" s="7">
        <v>10.52941176470588</v>
      </c>
      <c r="G29" s="7">
        <f t="shared" si="0"/>
        <v>3.5069151725143284</v>
      </c>
      <c r="H29" s="16">
        <f t="shared" si="1"/>
        <v>4.2429344062519032</v>
      </c>
      <c r="I29" s="11">
        <f t="shared" si="2"/>
        <v>6.6147340006580835E-3</v>
      </c>
      <c r="J29" s="33">
        <f t="shared" si="3"/>
        <v>6.2821496095635441E-4</v>
      </c>
      <c r="K29" s="33">
        <f t="shared" si="4"/>
        <v>1591.8118194410138</v>
      </c>
      <c r="L29" s="33">
        <f t="shared" si="5"/>
        <v>5.9865190397017289E-3</v>
      </c>
      <c r="M29" s="33">
        <f t="shared" si="6"/>
        <v>7.2429489616144382E-3</v>
      </c>
      <c r="N29" s="8">
        <v>1</v>
      </c>
      <c r="O29" s="9">
        <v>0</v>
      </c>
      <c r="P29" s="8">
        <v>0</v>
      </c>
      <c r="Q29" s="9">
        <v>0</v>
      </c>
      <c r="R29" s="9">
        <v>0</v>
      </c>
      <c r="S29" s="9">
        <v>1</v>
      </c>
      <c r="T29" s="9">
        <v>0</v>
      </c>
      <c r="U29" s="8">
        <f t="shared" si="12"/>
        <v>2533761</v>
      </c>
      <c r="V29" s="9">
        <v>6</v>
      </c>
      <c r="W29" s="9">
        <f t="shared" si="7"/>
        <v>2533754</v>
      </c>
      <c r="X29" s="9">
        <f t="shared" si="8"/>
        <v>48</v>
      </c>
      <c r="Y29" s="7">
        <v>22</v>
      </c>
      <c r="Z29" s="7">
        <v>18.079999999999998</v>
      </c>
      <c r="AA29" s="9">
        <v>0</v>
      </c>
      <c r="AB29" s="9">
        <v>1</v>
      </c>
      <c r="AC29" s="9">
        <v>1</v>
      </c>
      <c r="AD29" s="9">
        <v>0</v>
      </c>
      <c r="AE29" s="9">
        <v>0</v>
      </c>
      <c r="AF29" s="9">
        <v>0</v>
      </c>
      <c r="AG29" s="8">
        <v>0</v>
      </c>
      <c r="AH29" s="9">
        <v>0</v>
      </c>
      <c r="AI29" s="30">
        <v>1</v>
      </c>
      <c r="AJ29" s="9">
        <v>0</v>
      </c>
      <c r="AK29" s="30">
        <v>1</v>
      </c>
      <c r="AL29" s="21">
        <v>2008</v>
      </c>
      <c r="AM29" s="23">
        <f t="shared" si="9"/>
        <v>7.6048944808116197</v>
      </c>
      <c r="AN29" s="33">
        <v>0</v>
      </c>
      <c r="AO29" s="33">
        <v>0</v>
      </c>
      <c r="AP29" s="33">
        <v>0</v>
      </c>
      <c r="AQ29" s="43">
        <v>1</v>
      </c>
      <c r="AR29" s="33" t="s">
        <v>108</v>
      </c>
      <c r="AS29" s="43" t="s">
        <v>108</v>
      </c>
      <c r="AT29" s="42" t="s">
        <v>108</v>
      </c>
      <c r="AU29" s="18" t="s">
        <v>108</v>
      </c>
      <c r="AV29" s="39">
        <f t="shared" si="11"/>
        <v>0.51218000000000008</v>
      </c>
      <c r="AW29" s="40">
        <v>0.48781999999999998</v>
      </c>
      <c r="AX29">
        <v>0.52400000000000002</v>
      </c>
      <c r="AY29" s="40">
        <v>0.47599999999999998</v>
      </c>
      <c r="AZ29">
        <v>1</v>
      </c>
      <c r="BA29" s="18">
        <v>0</v>
      </c>
      <c r="BB29" t="s">
        <v>108</v>
      </c>
      <c r="BC29" s="18" t="s">
        <v>108</v>
      </c>
      <c r="BD29" s="18" t="s">
        <v>112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 s="18">
        <v>0</v>
      </c>
      <c r="BL29">
        <v>1</v>
      </c>
      <c r="BM29">
        <v>0</v>
      </c>
      <c r="BN29" s="18">
        <v>0</v>
      </c>
      <c r="BQ29" s="25">
        <v>38.43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 s="18">
        <v>0</v>
      </c>
      <c r="BZ29">
        <v>0</v>
      </c>
      <c r="CA29">
        <v>0</v>
      </c>
      <c r="CB29">
        <v>1</v>
      </c>
      <c r="CC29" s="18">
        <v>0</v>
      </c>
      <c r="CD29">
        <v>0</v>
      </c>
      <c r="CE29">
        <v>0</v>
      </c>
      <c r="CF29">
        <v>0</v>
      </c>
      <c r="CG29">
        <v>0</v>
      </c>
      <c r="CH29" s="18">
        <v>0</v>
      </c>
      <c r="CI29">
        <v>0</v>
      </c>
      <c r="CJ29">
        <v>0</v>
      </c>
      <c r="CK29">
        <v>1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 s="18">
        <v>0</v>
      </c>
      <c r="CU29">
        <v>16</v>
      </c>
      <c r="DD29" s="34" t="s">
        <v>110</v>
      </c>
    </row>
    <row r="30" spans="1:108" x14ac:dyDescent="0.25">
      <c r="A30">
        <v>29</v>
      </c>
      <c r="B30">
        <v>2</v>
      </c>
      <c r="C30" s="25" t="s">
        <v>111</v>
      </c>
      <c r="D30" s="12">
        <v>10.52094495921161</v>
      </c>
      <c r="E30" s="14">
        <v>1.983949620879903</v>
      </c>
      <c r="F30" s="7">
        <v>5.3030303030303028</v>
      </c>
      <c r="G30" s="7">
        <f t="shared" si="0"/>
        <v>8.5369953383317068</v>
      </c>
      <c r="H30" s="16">
        <f t="shared" si="1"/>
        <v>12.504894580091513</v>
      </c>
      <c r="I30" s="11">
        <f t="shared" si="2"/>
        <v>1.8666842736476272E-2</v>
      </c>
      <c r="J30" s="33">
        <f t="shared" si="3"/>
        <v>3.5200332017355255E-3</v>
      </c>
      <c r="K30" s="33">
        <f t="shared" si="4"/>
        <v>284.08822948231216</v>
      </c>
      <c r="L30" s="33">
        <f t="shared" si="5"/>
        <v>1.5146809534740745E-2</v>
      </c>
      <c r="M30" s="33">
        <f t="shared" si="6"/>
        <v>2.2186875938211798E-2</v>
      </c>
      <c r="N30" s="8">
        <v>1</v>
      </c>
      <c r="O30" s="9">
        <v>0</v>
      </c>
      <c r="P30" s="8">
        <v>0</v>
      </c>
      <c r="Q30" s="9">
        <v>0</v>
      </c>
      <c r="R30" s="9">
        <v>0</v>
      </c>
      <c r="S30" s="9">
        <v>1</v>
      </c>
      <c r="T30" s="9">
        <v>0</v>
      </c>
      <c r="U30" s="8">
        <f t="shared" ref="U30:U41" si="13">ROUND(174751*AV30,0)</f>
        <v>80686</v>
      </c>
      <c r="V30" s="9">
        <v>7</v>
      </c>
      <c r="W30" s="9">
        <f t="shared" si="7"/>
        <v>80678</v>
      </c>
      <c r="X30" s="9">
        <f t="shared" si="8"/>
        <v>48</v>
      </c>
      <c r="Y30" s="7">
        <v>16</v>
      </c>
      <c r="Z30" s="7">
        <v>6.28</v>
      </c>
      <c r="AA30" s="9">
        <v>0</v>
      </c>
      <c r="AB30" s="9">
        <v>1</v>
      </c>
      <c r="AC30" s="9">
        <v>1</v>
      </c>
      <c r="AD30" s="9">
        <v>0</v>
      </c>
      <c r="AE30" s="9">
        <v>0</v>
      </c>
      <c r="AF30" s="9">
        <v>0</v>
      </c>
      <c r="AG30" s="8">
        <v>0</v>
      </c>
      <c r="AH30" s="9">
        <v>0</v>
      </c>
      <c r="AI30" s="30">
        <v>1</v>
      </c>
      <c r="AJ30" s="9">
        <v>0</v>
      </c>
      <c r="AK30" s="30">
        <v>1</v>
      </c>
      <c r="AL30" s="21">
        <v>2004</v>
      </c>
      <c r="AM30" s="23">
        <f t="shared" si="9"/>
        <v>7.6029004622047553</v>
      </c>
      <c r="AN30" s="33">
        <v>0</v>
      </c>
      <c r="AO30" s="33">
        <v>0</v>
      </c>
      <c r="AP30" s="33">
        <v>0</v>
      </c>
      <c r="AQ30" s="43">
        <v>1</v>
      </c>
      <c r="AR30" s="33" t="s">
        <v>108</v>
      </c>
      <c r="AS30" s="43" t="s">
        <v>108</v>
      </c>
      <c r="AT30" s="42" t="s">
        <v>108</v>
      </c>
      <c r="AU30" s="18" t="s">
        <v>108</v>
      </c>
      <c r="AV30" s="39">
        <f t="shared" si="11"/>
        <v>0.46172000000000002</v>
      </c>
      <c r="AW30" s="40">
        <v>0.53827999999999998</v>
      </c>
      <c r="AX30">
        <v>0.52400000000000002</v>
      </c>
      <c r="AY30" s="40">
        <v>0.47599999999999998</v>
      </c>
      <c r="AZ30">
        <v>1</v>
      </c>
      <c r="BA30" s="18">
        <v>0</v>
      </c>
      <c r="BB30" t="s">
        <v>108</v>
      </c>
      <c r="BC30" s="18" t="s">
        <v>108</v>
      </c>
      <c r="BD30" s="18" t="s">
        <v>112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 s="18">
        <v>0</v>
      </c>
      <c r="BL30">
        <v>1</v>
      </c>
      <c r="BM30">
        <v>0</v>
      </c>
      <c r="BN30" s="18">
        <v>0</v>
      </c>
      <c r="BQ30" s="25">
        <v>27.56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 s="18">
        <v>0</v>
      </c>
      <c r="BZ30">
        <v>1</v>
      </c>
      <c r="CA30">
        <v>0</v>
      </c>
      <c r="CB30">
        <v>0</v>
      </c>
      <c r="CC30" s="18">
        <v>0</v>
      </c>
      <c r="CD30">
        <v>0</v>
      </c>
      <c r="CE30">
        <v>0</v>
      </c>
      <c r="CF30">
        <v>0</v>
      </c>
      <c r="CG30">
        <v>0</v>
      </c>
      <c r="CH30" s="18">
        <v>0</v>
      </c>
      <c r="CI30">
        <v>0</v>
      </c>
      <c r="CJ30">
        <v>0</v>
      </c>
      <c r="CK30">
        <v>1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 s="18">
        <v>0</v>
      </c>
      <c r="CU30">
        <v>16</v>
      </c>
      <c r="DD30" s="34" t="s">
        <v>110</v>
      </c>
    </row>
    <row r="31" spans="1:108" x14ac:dyDescent="0.25">
      <c r="A31">
        <v>30</v>
      </c>
      <c r="B31">
        <v>2</v>
      </c>
      <c r="C31" s="25" t="s">
        <v>111</v>
      </c>
      <c r="D31" s="12">
        <v>8.8775365880074055</v>
      </c>
      <c r="E31" s="14">
        <v>0.40200165681542971</v>
      </c>
      <c r="F31" s="7">
        <v>22.083333333333339</v>
      </c>
      <c r="G31" s="7">
        <f t="shared" si="0"/>
        <v>8.4755349311919765</v>
      </c>
      <c r="H31" s="16">
        <f t="shared" si="1"/>
        <v>9.2795382448228345</v>
      </c>
      <c r="I31" s="11">
        <f t="shared" si="2"/>
        <v>7.7513693121021063E-2</v>
      </c>
      <c r="J31" s="33">
        <f t="shared" si="3"/>
        <v>3.5100540281217075E-3</v>
      </c>
      <c r="K31" s="33">
        <f t="shared" si="4"/>
        <v>284.89589960389236</v>
      </c>
      <c r="L31" s="33">
        <f t="shared" si="5"/>
        <v>7.4003639092899351E-2</v>
      </c>
      <c r="M31" s="33">
        <f t="shared" si="6"/>
        <v>8.1023747149142775E-2</v>
      </c>
      <c r="N31" s="8">
        <v>1</v>
      </c>
      <c r="O31" s="9">
        <v>0</v>
      </c>
      <c r="P31" s="8">
        <v>0</v>
      </c>
      <c r="Q31" s="9">
        <v>0</v>
      </c>
      <c r="R31" s="9">
        <v>0</v>
      </c>
      <c r="S31" s="9">
        <v>1</v>
      </c>
      <c r="T31" s="9">
        <v>0</v>
      </c>
      <c r="U31" s="8">
        <f t="shared" si="13"/>
        <v>80686</v>
      </c>
      <c r="V31" s="9">
        <v>7</v>
      </c>
      <c r="W31" s="9">
        <f t="shared" si="7"/>
        <v>80678</v>
      </c>
      <c r="X31" s="9">
        <f t="shared" si="8"/>
        <v>48</v>
      </c>
      <c r="Y31" s="7">
        <v>18</v>
      </c>
      <c r="Z31" s="7">
        <v>6.28</v>
      </c>
      <c r="AA31" s="9">
        <v>0</v>
      </c>
      <c r="AB31" s="9">
        <v>1</v>
      </c>
      <c r="AC31" s="9">
        <v>1</v>
      </c>
      <c r="AD31" s="9">
        <v>0</v>
      </c>
      <c r="AE31" s="9">
        <v>0</v>
      </c>
      <c r="AF31" s="9">
        <v>0</v>
      </c>
      <c r="AG31" s="8">
        <v>0</v>
      </c>
      <c r="AH31" s="9">
        <v>0</v>
      </c>
      <c r="AI31" s="30">
        <v>1</v>
      </c>
      <c r="AJ31" s="9">
        <v>0</v>
      </c>
      <c r="AK31" s="30">
        <v>1</v>
      </c>
      <c r="AL31" s="21">
        <v>2004</v>
      </c>
      <c r="AM31" s="23">
        <f t="shared" si="9"/>
        <v>7.6029004622047553</v>
      </c>
      <c r="AN31" s="33">
        <v>0</v>
      </c>
      <c r="AO31" s="33">
        <v>0</v>
      </c>
      <c r="AP31" s="33">
        <v>0</v>
      </c>
      <c r="AQ31" s="43">
        <v>1</v>
      </c>
      <c r="AR31" s="33" t="s">
        <v>108</v>
      </c>
      <c r="AS31" s="43" t="s">
        <v>108</v>
      </c>
      <c r="AT31" s="42" t="s">
        <v>108</v>
      </c>
      <c r="AU31" s="18" t="s">
        <v>108</v>
      </c>
      <c r="AV31" s="39">
        <f t="shared" si="11"/>
        <v>0.46172000000000002</v>
      </c>
      <c r="AW31" s="40">
        <v>0.53827999999999998</v>
      </c>
      <c r="AX31">
        <v>0.52400000000000002</v>
      </c>
      <c r="AY31" s="40">
        <v>0.47599999999999998</v>
      </c>
      <c r="AZ31">
        <v>1</v>
      </c>
      <c r="BA31" s="18">
        <v>0</v>
      </c>
      <c r="BB31" t="s">
        <v>108</v>
      </c>
      <c r="BC31" s="18" t="s">
        <v>108</v>
      </c>
      <c r="BD31" s="18" t="s">
        <v>112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 s="18">
        <v>0</v>
      </c>
      <c r="BL31">
        <v>1</v>
      </c>
      <c r="BM31">
        <v>0</v>
      </c>
      <c r="BN31" s="18">
        <v>0</v>
      </c>
      <c r="BQ31" s="25">
        <v>27.56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 s="18">
        <v>0</v>
      </c>
      <c r="BZ31">
        <v>1</v>
      </c>
      <c r="CA31">
        <v>0</v>
      </c>
      <c r="CB31">
        <v>0</v>
      </c>
      <c r="CC31" s="18">
        <v>0</v>
      </c>
      <c r="CD31">
        <v>0</v>
      </c>
      <c r="CE31">
        <v>0</v>
      </c>
      <c r="CF31">
        <v>0</v>
      </c>
      <c r="CG31">
        <v>0</v>
      </c>
      <c r="CH31" s="18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 s="18">
        <v>0</v>
      </c>
      <c r="CU31">
        <v>16</v>
      </c>
      <c r="DD31" s="34" t="s">
        <v>110</v>
      </c>
    </row>
    <row r="32" spans="1:108" x14ac:dyDescent="0.25">
      <c r="A32">
        <v>31</v>
      </c>
      <c r="B32">
        <v>2</v>
      </c>
      <c r="C32" s="25" t="s">
        <v>111</v>
      </c>
      <c r="D32" s="12">
        <v>20</v>
      </c>
      <c r="E32" s="14">
        <v>1.8969072164948451</v>
      </c>
      <c r="F32" s="7">
        <v>10.543478260869559</v>
      </c>
      <c r="G32" s="7">
        <f t="shared" si="0"/>
        <v>18.103092783505154</v>
      </c>
      <c r="H32" s="16">
        <f t="shared" si="1"/>
        <v>21.896907216494846</v>
      </c>
      <c r="I32" s="11">
        <f t="shared" si="2"/>
        <v>3.7094314294398287E-2</v>
      </c>
      <c r="J32" s="33">
        <f t="shared" si="3"/>
        <v>3.5182236237986022E-3</v>
      </c>
      <c r="K32" s="33">
        <f t="shared" si="4"/>
        <v>284.23434861718846</v>
      </c>
      <c r="L32" s="33">
        <f t="shared" si="5"/>
        <v>3.3576090670599683E-2</v>
      </c>
      <c r="M32" s="33">
        <f t="shared" si="6"/>
        <v>4.0612537918196891E-2</v>
      </c>
      <c r="N32" s="8">
        <v>1</v>
      </c>
      <c r="O32" s="9">
        <v>0</v>
      </c>
      <c r="P32" s="8">
        <v>0</v>
      </c>
      <c r="Q32" s="9">
        <v>0</v>
      </c>
      <c r="R32" s="9">
        <v>0</v>
      </c>
      <c r="S32" s="9">
        <v>1</v>
      </c>
      <c r="T32" s="9">
        <v>0</v>
      </c>
      <c r="U32" s="8">
        <f t="shared" si="13"/>
        <v>80686</v>
      </c>
      <c r="V32" s="9">
        <v>7</v>
      </c>
      <c r="W32" s="9">
        <f t="shared" si="7"/>
        <v>80678</v>
      </c>
      <c r="X32" s="9">
        <f t="shared" si="8"/>
        <v>48</v>
      </c>
      <c r="Y32" s="7">
        <v>20</v>
      </c>
      <c r="Z32" s="7">
        <v>6.28</v>
      </c>
      <c r="AA32" s="9">
        <v>0</v>
      </c>
      <c r="AB32" s="9">
        <v>1</v>
      </c>
      <c r="AC32" s="9">
        <v>1</v>
      </c>
      <c r="AD32" s="9">
        <v>0</v>
      </c>
      <c r="AE32" s="9">
        <v>0</v>
      </c>
      <c r="AF32" s="9">
        <v>0</v>
      </c>
      <c r="AG32" s="8">
        <v>0</v>
      </c>
      <c r="AH32" s="9">
        <v>0</v>
      </c>
      <c r="AI32" s="30">
        <v>1</v>
      </c>
      <c r="AJ32" s="9">
        <v>0</v>
      </c>
      <c r="AK32" s="30">
        <v>1</v>
      </c>
      <c r="AL32" s="21">
        <v>2004</v>
      </c>
      <c r="AM32" s="23">
        <f t="shared" si="9"/>
        <v>7.6029004622047553</v>
      </c>
      <c r="AN32" s="33">
        <v>0</v>
      </c>
      <c r="AO32" s="33">
        <v>0</v>
      </c>
      <c r="AP32" s="33">
        <v>0</v>
      </c>
      <c r="AQ32" s="43">
        <v>1</v>
      </c>
      <c r="AR32" s="33" t="s">
        <v>108</v>
      </c>
      <c r="AS32" s="43" t="s">
        <v>108</v>
      </c>
      <c r="AT32" s="42" t="s">
        <v>108</v>
      </c>
      <c r="AU32" s="18" t="s">
        <v>108</v>
      </c>
      <c r="AV32" s="39">
        <f t="shared" si="11"/>
        <v>0.46172000000000002</v>
      </c>
      <c r="AW32" s="40">
        <v>0.53827999999999998</v>
      </c>
      <c r="AX32">
        <v>0.52400000000000002</v>
      </c>
      <c r="AY32" s="40">
        <v>0.47599999999999998</v>
      </c>
      <c r="AZ32">
        <v>1</v>
      </c>
      <c r="BA32" s="18">
        <v>0</v>
      </c>
      <c r="BB32" t="s">
        <v>108</v>
      </c>
      <c r="BC32" s="18" t="s">
        <v>108</v>
      </c>
      <c r="BD32" s="18" t="s">
        <v>112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 s="18">
        <v>0</v>
      </c>
      <c r="BL32">
        <v>1</v>
      </c>
      <c r="BM32">
        <v>0</v>
      </c>
      <c r="BN32" s="18">
        <v>0</v>
      </c>
      <c r="BQ32" s="25">
        <v>27.56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 s="18">
        <v>0</v>
      </c>
      <c r="BZ32">
        <v>1</v>
      </c>
      <c r="CA32">
        <v>0</v>
      </c>
      <c r="CB32">
        <v>0</v>
      </c>
      <c r="CC32" s="18">
        <v>0</v>
      </c>
      <c r="CD32">
        <v>0</v>
      </c>
      <c r="CE32">
        <v>0</v>
      </c>
      <c r="CF32">
        <v>0</v>
      </c>
      <c r="CG32">
        <v>0</v>
      </c>
      <c r="CH32" s="18">
        <v>0</v>
      </c>
      <c r="CI32">
        <v>0</v>
      </c>
      <c r="CJ32">
        <v>0</v>
      </c>
      <c r="CK32">
        <v>1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 s="18">
        <v>0</v>
      </c>
      <c r="CU32">
        <v>16</v>
      </c>
      <c r="DD32" s="34" t="s">
        <v>110</v>
      </c>
    </row>
    <row r="33" spans="1:108" x14ac:dyDescent="0.25">
      <c r="A33">
        <v>32</v>
      </c>
      <c r="B33">
        <v>2</v>
      </c>
      <c r="C33" s="25" t="s">
        <v>111</v>
      </c>
      <c r="D33" s="12">
        <v>8.5357084097210656</v>
      </c>
      <c r="E33" s="14">
        <v>2.1264918163590809</v>
      </c>
      <c r="F33" s="7">
        <v>4.0139860139860142</v>
      </c>
      <c r="G33" s="7">
        <f t="shared" si="0"/>
        <v>6.4092165933619842</v>
      </c>
      <c r="H33" s="16">
        <f t="shared" si="1"/>
        <v>10.662200226080147</v>
      </c>
      <c r="I33" s="11">
        <f t="shared" si="2"/>
        <v>1.4130415467976604E-2</v>
      </c>
      <c r="J33" s="33">
        <f t="shared" si="3"/>
        <v>3.5202951427189097E-3</v>
      </c>
      <c r="K33" s="33">
        <f t="shared" si="4"/>
        <v>284.06709081433644</v>
      </c>
      <c r="L33" s="33">
        <f t="shared" si="5"/>
        <v>1.0610120325257695E-2</v>
      </c>
      <c r="M33" s="33">
        <f t="shared" si="6"/>
        <v>1.7650710610695515E-2</v>
      </c>
      <c r="N33" s="8">
        <v>1</v>
      </c>
      <c r="O33" s="9">
        <v>0</v>
      </c>
      <c r="P33" s="8">
        <v>0</v>
      </c>
      <c r="Q33" s="9">
        <v>0</v>
      </c>
      <c r="R33" s="9">
        <v>0</v>
      </c>
      <c r="S33" s="9">
        <v>1</v>
      </c>
      <c r="T33" s="9">
        <v>0</v>
      </c>
      <c r="U33" s="8">
        <f t="shared" si="13"/>
        <v>80686</v>
      </c>
      <c r="V33" s="9">
        <v>7</v>
      </c>
      <c r="W33" s="9">
        <f t="shared" si="7"/>
        <v>80678</v>
      </c>
      <c r="X33" s="9">
        <f t="shared" si="8"/>
        <v>48</v>
      </c>
      <c r="Y33" s="7">
        <v>22</v>
      </c>
      <c r="Z33" s="7">
        <v>6.28</v>
      </c>
      <c r="AA33" s="9">
        <v>0</v>
      </c>
      <c r="AB33" s="9">
        <v>1</v>
      </c>
      <c r="AC33" s="9">
        <v>1</v>
      </c>
      <c r="AD33" s="9">
        <v>0</v>
      </c>
      <c r="AE33" s="9">
        <v>0</v>
      </c>
      <c r="AF33" s="9">
        <v>0</v>
      </c>
      <c r="AG33" s="8">
        <v>0</v>
      </c>
      <c r="AH33" s="9">
        <v>0</v>
      </c>
      <c r="AI33" s="30">
        <v>1</v>
      </c>
      <c r="AJ33" s="9">
        <v>0</v>
      </c>
      <c r="AK33" s="30">
        <v>1</v>
      </c>
      <c r="AL33" s="21">
        <v>2004</v>
      </c>
      <c r="AM33" s="23">
        <f t="shared" si="9"/>
        <v>7.6029004622047553</v>
      </c>
      <c r="AN33" s="33">
        <v>0</v>
      </c>
      <c r="AO33" s="33">
        <v>0</v>
      </c>
      <c r="AP33" s="33">
        <v>0</v>
      </c>
      <c r="AQ33" s="43">
        <v>1</v>
      </c>
      <c r="AR33" s="33" t="s">
        <v>108</v>
      </c>
      <c r="AS33" s="43" t="s">
        <v>108</v>
      </c>
      <c r="AT33" s="42" t="s">
        <v>108</v>
      </c>
      <c r="AU33" s="18" t="s">
        <v>108</v>
      </c>
      <c r="AV33" s="39">
        <f t="shared" si="11"/>
        <v>0.46172000000000002</v>
      </c>
      <c r="AW33" s="40">
        <v>0.53827999999999998</v>
      </c>
      <c r="AX33">
        <v>0.52400000000000002</v>
      </c>
      <c r="AY33" s="40">
        <v>0.47599999999999998</v>
      </c>
      <c r="AZ33">
        <v>1</v>
      </c>
      <c r="BA33" s="18">
        <v>0</v>
      </c>
      <c r="BB33" t="s">
        <v>108</v>
      </c>
      <c r="BC33" s="18" t="s">
        <v>108</v>
      </c>
      <c r="BD33" s="18" t="s">
        <v>112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 s="18">
        <v>0</v>
      </c>
      <c r="BL33">
        <v>1</v>
      </c>
      <c r="BM33">
        <v>0</v>
      </c>
      <c r="BN33" s="18">
        <v>0</v>
      </c>
      <c r="BQ33" s="25">
        <v>27.56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 s="18">
        <v>0</v>
      </c>
      <c r="BZ33">
        <v>1</v>
      </c>
      <c r="CA33">
        <v>0</v>
      </c>
      <c r="CB33">
        <v>0</v>
      </c>
      <c r="CC33" s="18">
        <v>0</v>
      </c>
      <c r="CD33">
        <v>0</v>
      </c>
      <c r="CE33">
        <v>0</v>
      </c>
      <c r="CF33">
        <v>0</v>
      </c>
      <c r="CG33">
        <v>0</v>
      </c>
      <c r="CH33" s="18">
        <v>0</v>
      </c>
      <c r="CI33">
        <v>0</v>
      </c>
      <c r="CJ33">
        <v>0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 s="18">
        <v>0</v>
      </c>
      <c r="CU33">
        <v>16</v>
      </c>
      <c r="DD33" s="34" t="s">
        <v>110</v>
      </c>
    </row>
    <row r="34" spans="1:108" x14ac:dyDescent="0.25">
      <c r="A34">
        <v>33</v>
      </c>
      <c r="B34">
        <v>2</v>
      </c>
      <c r="C34" s="25" t="s">
        <v>111</v>
      </c>
      <c r="D34" s="12">
        <v>10.3021993206643</v>
      </c>
      <c r="E34" s="14">
        <v>1.3856759320191741</v>
      </c>
      <c r="F34" s="7">
        <v>7.4347826086956532</v>
      </c>
      <c r="G34" s="7">
        <f t="shared" si="0"/>
        <v>8.9165233886451265</v>
      </c>
      <c r="H34" s="16">
        <f t="shared" si="1"/>
        <v>11.687875252683474</v>
      </c>
      <c r="I34" s="11">
        <f t="shared" si="2"/>
        <v>2.6166280131447194E-2</v>
      </c>
      <c r="J34" s="33">
        <f t="shared" si="3"/>
        <v>3.5194411872706741E-3</v>
      </c>
      <c r="K34" s="33">
        <f t="shared" si="4"/>
        <v>284.13601671107898</v>
      </c>
      <c r="L34" s="33">
        <f t="shared" si="5"/>
        <v>2.2646838944176521E-2</v>
      </c>
      <c r="M34" s="33">
        <f t="shared" si="6"/>
        <v>2.9685721318717866E-2</v>
      </c>
      <c r="N34" s="8">
        <v>1</v>
      </c>
      <c r="O34" s="9">
        <v>0</v>
      </c>
      <c r="P34" s="8">
        <v>0</v>
      </c>
      <c r="Q34" s="9">
        <v>0</v>
      </c>
      <c r="R34" s="9">
        <v>0</v>
      </c>
      <c r="S34" s="9">
        <v>1</v>
      </c>
      <c r="T34" s="9">
        <v>0</v>
      </c>
      <c r="U34" s="8">
        <f t="shared" si="13"/>
        <v>80686</v>
      </c>
      <c r="V34" s="9">
        <v>7</v>
      </c>
      <c r="W34" s="9">
        <f t="shared" ref="W34:W65" si="14">U34-V34-1</f>
        <v>80678</v>
      </c>
      <c r="X34" s="9">
        <f t="shared" si="8"/>
        <v>48</v>
      </c>
      <c r="Y34" s="7">
        <v>16</v>
      </c>
      <c r="Z34" s="7">
        <v>6.28</v>
      </c>
      <c r="AA34" s="9">
        <v>0</v>
      </c>
      <c r="AB34" s="9">
        <v>1</v>
      </c>
      <c r="AC34" s="9">
        <v>1</v>
      </c>
      <c r="AD34" s="9">
        <v>0</v>
      </c>
      <c r="AE34" s="9">
        <v>0</v>
      </c>
      <c r="AF34" s="9">
        <v>0</v>
      </c>
      <c r="AG34" s="8">
        <v>0</v>
      </c>
      <c r="AH34" s="9">
        <v>0</v>
      </c>
      <c r="AI34" s="30">
        <v>1</v>
      </c>
      <c r="AJ34" s="9">
        <v>0</v>
      </c>
      <c r="AK34" s="30">
        <v>1</v>
      </c>
      <c r="AL34" s="21">
        <v>2006</v>
      </c>
      <c r="AM34" s="23">
        <f t="shared" si="9"/>
        <v>7.6038979685218813</v>
      </c>
      <c r="AN34" s="33">
        <v>0</v>
      </c>
      <c r="AO34" s="33">
        <v>0</v>
      </c>
      <c r="AP34" s="33">
        <v>0</v>
      </c>
      <c r="AQ34" s="43">
        <v>1</v>
      </c>
      <c r="AR34" s="33" t="s">
        <v>108</v>
      </c>
      <c r="AS34" s="43" t="s">
        <v>108</v>
      </c>
      <c r="AT34" s="42" t="s">
        <v>108</v>
      </c>
      <c r="AU34" s="18" t="s">
        <v>108</v>
      </c>
      <c r="AV34" s="39">
        <f t="shared" si="11"/>
        <v>0.46172000000000002</v>
      </c>
      <c r="AW34" s="40">
        <v>0.53827999999999998</v>
      </c>
      <c r="AX34">
        <v>0.52400000000000002</v>
      </c>
      <c r="AY34" s="40">
        <v>0.47599999999999998</v>
      </c>
      <c r="AZ34">
        <v>1</v>
      </c>
      <c r="BA34" s="18">
        <v>0</v>
      </c>
      <c r="BB34" t="s">
        <v>108</v>
      </c>
      <c r="BC34" s="18" t="s">
        <v>108</v>
      </c>
      <c r="BD34" s="18" t="s">
        <v>112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 s="18">
        <v>0</v>
      </c>
      <c r="BL34">
        <v>1</v>
      </c>
      <c r="BM34">
        <v>0</v>
      </c>
      <c r="BN34" s="18">
        <v>0</v>
      </c>
      <c r="BQ34" s="25">
        <v>27.56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 s="18">
        <v>0</v>
      </c>
      <c r="BZ34">
        <v>1</v>
      </c>
      <c r="CA34">
        <v>0</v>
      </c>
      <c r="CB34">
        <v>0</v>
      </c>
      <c r="CC34" s="18">
        <v>0</v>
      </c>
      <c r="CD34">
        <v>0</v>
      </c>
      <c r="CE34">
        <v>0</v>
      </c>
      <c r="CF34">
        <v>0</v>
      </c>
      <c r="CG34">
        <v>0</v>
      </c>
      <c r="CH34" s="18">
        <v>0</v>
      </c>
      <c r="CI34">
        <v>0</v>
      </c>
      <c r="CJ34">
        <v>0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 s="18">
        <v>0</v>
      </c>
      <c r="CU34">
        <v>16</v>
      </c>
      <c r="DD34" s="34" t="s">
        <v>110</v>
      </c>
    </row>
    <row r="35" spans="1:108" x14ac:dyDescent="0.25">
      <c r="A35">
        <v>34</v>
      </c>
      <c r="B35">
        <v>2</v>
      </c>
      <c r="C35" s="25" t="s">
        <v>111</v>
      </c>
      <c r="D35" s="12">
        <v>8.7920081740137324</v>
      </c>
      <c r="E35" s="14">
        <v>0.25167962330191979</v>
      </c>
      <c r="F35" s="7">
        <v>34.933333333333337</v>
      </c>
      <c r="G35" s="7">
        <f t="shared" si="0"/>
        <v>8.5403285507118127</v>
      </c>
      <c r="H35" s="16">
        <f t="shared" si="1"/>
        <v>9.043687797315652</v>
      </c>
      <c r="I35" s="11">
        <f t="shared" si="2"/>
        <v>0.1220681841708002</v>
      </c>
      <c r="J35" s="33">
        <f t="shared" si="3"/>
        <v>3.4943182491641274E-3</v>
      </c>
      <c r="K35" s="33">
        <f t="shared" si="4"/>
        <v>286.17885627309676</v>
      </c>
      <c r="L35" s="33">
        <f t="shared" si="5"/>
        <v>0.11857386592163607</v>
      </c>
      <c r="M35" s="33">
        <f t="shared" si="6"/>
        <v>0.12556250241996433</v>
      </c>
      <c r="N35" s="8">
        <v>1</v>
      </c>
      <c r="O35" s="9">
        <v>0</v>
      </c>
      <c r="P35" s="8">
        <v>0</v>
      </c>
      <c r="Q35" s="9">
        <v>0</v>
      </c>
      <c r="R35" s="9">
        <v>0</v>
      </c>
      <c r="S35" s="9">
        <v>1</v>
      </c>
      <c r="T35" s="9">
        <v>0</v>
      </c>
      <c r="U35" s="8">
        <f t="shared" si="13"/>
        <v>80686</v>
      </c>
      <c r="V35" s="9">
        <v>7</v>
      </c>
      <c r="W35" s="9">
        <f t="shared" si="14"/>
        <v>80678</v>
      </c>
      <c r="X35" s="9">
        <f t="shared" si="8"/>
        <v>48</v>
      </c>
      <c r="Y35" s="7">
        <v>18</v>
      </c>
      <c r="Z35" s="7">
        <v>6.28</v>
      </c>
      <c r="AA35" s="9">
        <v>0</v>
      </c>
      <c r="AB35" s="9">
        <v>1</v>
      </c>
      <c r="AC35" s="9">
        <v>1</v>
      </c>
      <c r="AD35" s="9">
        <v>0</v>
      </c>
      <c r="AE35" s="9">
        <v>0</v>
      </c>
      <c r="AF35" s="9">
        <v>0</v>
      </c>
      <c r="AG35" s="8">
        <v>0</v>
      </c>
      <c r="AH35" s="9">
        <v>0</v>
      </c>
      <c r="AI35" s="30">
        <v>1</v>
      </c>
      <c r="AJ35" s="9">
        <v>0</v>
      </c>
      <c r="AK35" s="30">
        <v>1</v>
      </c>
      <c r="AL35" s="21">
        <v>2006</v>
      </c>
      <c r="AM35" s="23">
        <f t="shared" si="9"/>
        <v>7.6038979685218813</v>
      </c>
      <c r="AN35" s="33">
        <v>0</v>
      </c>
      <c r="AO35" s="33">
        <v>0</v>
      </c>
      <c r="AP35" s="33">
        <v>0</v>
      </c>
      <c r="AQ35" s="43">
        <v>1</v>
      </c>
      <c r="AR35" s="33" t="s">
        <v>108</v>
      </c>
      <c r="AS35" s="43" t="s">
        <v>108</v>
      </c>
      <c r="AT35" s="42" t="s">
        <v>108</v>
      </c>
      <c r="AU35" s="18" t="s">
        <v>108</v>
      </c>
      <c r="AV35" s="39">
        <f t="shared" si="11"/>
        <v>0.46172000000000002</v>
      </c>
      <c r="AW35" s="40">
        <v>0.53827999999999998</v>
      </c>
      <c r="AX35">
        <v>0.52400000000000002</v>
      </c>
      <c r="AY35" s="40">
        <v>0.47599999999999998</v>
      </c>
      <c r="AZ35">
        <v>1</v>
      </c>
      <c r="BA35" s="18">
        <v>0</v>
      </c>
      <c r="BB35" t="s">
        <v>108</v>
      </c>
      <c r="BC35" s="18" t="s">
        <v>108</v>
      </c>
      <c r="BD35" s="18" t="s">
        <v>112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 s="18">
        <v>0</v>
      </c>
      <c r="BL35">
        <v>1</v>
      </c>
      <c r="BM35">
        <v>0</v>
      </c>
      <c r="BN35" s="18">
        <v>0</v>
      </c>
      <c r="BQ35" s="25">
        <v>27.56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 s="18">
        <v>0</v>
      </c>
      <c r="BZ35">
        <v>1</v>
      </c>
      <c r="CA35">
        <v>0</v>
      </c>
      <c r="CB35">
        <v>0</v>
      </c>
      <c r="CC35" s="18">
        <v>0</v>
      </c>
      <c r="CD35">
        <v>0</v>
      </c>
      <c r="CE35">
        <v>0</v>
      </c>
      <c r="CF35">
        <v>0</v>
      </c>
      <c r="CG35">
        <v>0</v>
      </c>
      <c r="CH35" s="18">
        <v>0</v>
      </c>
      <c r="CI35">
        <v>0</v>
      </c>
      <c r="CJ35">
        <v>0</v>
      </c>
      <c r="CK35">
        <v>1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 s="18">
        <v>0</v>
      </c>
      <c r="CU35">
        <v>16</v>
      </c>
      <c r="DD35" s="34" t="s">
        <v>110</v>
      </c>
    </row>
    <row r="36" spans="1:108" x14ac:dyDescent="0.25">
      <c r="A36">
        <v>35</v>
      </c>
      <c r="B36">
        <v>2</v>
      </c>
      <c r="C36" s="25" t="s">
        <v>111</v>
      </c>
      <c r="D36" s="12">
        <v>15.10864433221337</v>
      </c>
      <c r="E36" s="14">
        <v>0.83640316091169442</v>
      </c>
      <c r="F36" s="7">
        <v>18.063829787234042</v>
      </c>
      <c r="G36" s="7">
        <f t="shared" si="0"/>
        <v>14.272241171301676</v>
      </c>
      <c r="H36" s="16">
        <f t="shared" si="1"/>
        <v>15.945047493125063</v>
      </c>
      <c r="I36" s="11">
        <f t="shared" si="2"/>
        <v>6.3468142826239818E-2</v>
      </c>
      <c r="J36" s="33">
        <f t="shared" si="3"/>
        <v>3.5135485427953729E-3</v>
      </c>
      <c r="K36" s="33">
        <f t="shared" si="4"/>
        <v>284.61254706457015</v>
      </c>
      <c r="L36" s="33">
        <f t="shared" si="5"/>
        <v>5.9954594283444448E-2</v>
      </c>
      <c r="M36" s="33">
        <f t="shared" si="6"/>
        <v>6.6981691369035187E-2</v>
      </c>
      <c r="N36" s="8">
        <v>1</v>
      </c>
      <c r="O36" s="9">
        <v>0</v>
      </c>
      <c r="P36" s="8">
        <v>0</v>
      </c>
      <c r="Q36" s="9">
        <v>0</v>
      </c>
      <c r="R36" s="9">
        <v>0</v>
      </c>
      <c r="S36" s="9">
        <v>1</v>
      </c>
      <c r="T36" s="9">
        <v>0</v>
      </c>
      <c r="U36" s="8">
        <f t="shared" si="13"/>
        <v>80686</v>
      </c>
      <c r="V36" s="9">
        <v>7</v>
      </c>
      <c r="W36" s="9">
        <f t="shared" si="14"/>
        <v>80678</v>
      </c>
      <c r="X36" s="9">
        <f t="shared" si="8"/>
        <v>48</v>
      </c>
      <c r="Y36" s="7">
        <v>20</v>
      </c>
      <c r="Z36" s="7">
        <v>6.28</v>
      </c>
      <c r="AA36" s="9">
        <v>0</v>
      </c>
      <c r="AB36" s="9">
        <v>1</v>
      </c>
      <c r="AC36" s="9">
        <v>1</v>
      </c>
      <c r="AD36" s="9">
        <v>0</v>
      </c>
      <c r="AE36" s="9">
        <v>0</v>
      </c>
      <c r="AF36" s="9">
        <v>0</v>
      </c>
      <c r="AG36" s="8">
        <v>0</v>
      </c>
      <c r="AH36" s="9">
        <v>0</v>
      </c>
      <c r="AI36" s="30">
        <v>1</v>
      </c>
      <c r="AJ36" s="9">
        <v>0</v>
      </c>
      <c r="AK36" s="30">
        <v>1</v>
      </c>
      <c r="AL36" s="21">
        <v>2006</v>
      </c>
      <c r="AM36" s="23">
        <f t="shared" si="9"/>
        <v>7.6038979685218813</v>
      </c>
      <c r="AN36" s="33">
        <v>0</v>
      </c>
      <c r="AO36" s="33">
        <v>0</v>
      </c>
      <c r="AP36" s="33">
        <v>0</v>
      </c>
      <c r="AQ36" s="43">
        <v>1</v>
      </c>
      <c r="AR36" s="33" t="s">
        <v>108</v>
      </c>
      <c r="AS36" s="43" t="s">
        <v>108</v>
      </c>
      <c r="AT36" s="42" t="s">
        <v>108</v>
      </c>
      <c r="AU36" s="18" t="s">
        <v>108</v>
      </c>
      <c r="AV36" s="39">
        <f t="shared" si="11"/>
        <v>0.46172000000000002</v>
      </c>
      <c r="AW36" s="40">
        <v>0.53827999999999998</v>
      </c>
      <c r="AX36">
        <v>0.52400000000000002</v>
      </c>
      <c r="AY36" s="40">
        <v>0.47599999999999998</v>
      </c>
      <c r="AZ36">
        <v>1</v>
      </c>
      <c r="BA36" s="18">
        <v>0</v>
      </c>
      <c r="BB36" t="s">
        <v>108</v>
      </c>
      <c r="BC36" s="18" t="s">
        <v>108</v>
      </c>
      <c r="BD36" s="18" t="s">
        <v>112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 s="18">
        <v>0</v>
      </c>
      <c r="BL36">
        <v>1</v>
      </c>
      <c r="BM36">
        <v>0</v>
      </c>
      <c r="BN36" s="18">
        <v>0</v>
      </c>
      <c r="BQ36" s="25">
        <v>27.56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 s="18">
        <v>0</v>
      </c>
      <c r="BZ36">
        <v>1</v>
      </c>
      <c r="CA36">
        <v>0</v>
      </c>
      <c r="CB36">
        <v>0</v>
      </c>
      <c r="CC36" s="18">
        <v>0</v>
      </c>
      <c r="CD36">
        <v>0</v>
      </c>
      <c r="CE36">
        <v>0</v>
      </c>
      <c r="CF36">
        <v>0</v>
      </c>
      <c r="CG36">
        <v>0</v>
      </c>
      <c r="CH36" s="18">
        <v>0</v>
      </c>
      <c r="CI36">
        <v>0</v>
      </c>
      <c r="CJ36">
        <v>0</v>
      </c>
      <c r="CK36">
        <v>1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 s="18">
        <v>0</v>
      </c>
      <c r="CU36">
        <v>16</v>
      </c>
      <c r="DD36" s="34" t="s">
        <v>110</v>
      </c>
    </row>
    <row r="37" spans="1:108" x14ac:dyDescent="0.25">
      <c r="A37">
        <v>36</v>
      </c>
      <c r="B37">
        <v>2</v>
      </c>
      <c r="C37" s="25" t="s">
        <v>111</v>
      </c>
      <c r="D37" s="12">
        <v>3.6339712642529332</v>
      </c>
      <c r="E37" s="14">
        <v>0.33859320555336098</v>
      </c>
      <c r="F37" s="7">
        <v>10.732558139534889</v>
      </c>
      <c r="G37" s="7">
        <f t="shared" si="0"/>
        <v>3.2953780586995722</v>
      </c>
      <c r="H37" s="16">
        <f t="shared" si="1"/>
        <v>3.9725644698062941</v>
      </c>
      <c r="I37" s="11">
        <f t="shared" si="2"/>
        <v>3.7758599513370919E-2</v>
      </c>
      <c r="J37" s="33">
        <f t="shared" si="3"/>
        <v>3.5181360326651109E-3</v>
      </c>
      <c r="K37" s="33">
        <f t="shared" si="4"/>
        <v>284.24142520790053</v>
      </c>
      <c r="L37" s="33">
        <f t="shared" si="5"/>
        <v>3.4240463480705807E-2</v>
      </c>
      <c r="M37" s="33">
        <f t="shared" si="6"/>
        <v>4.1276735546036031E-2</v>
      </c>
      <c r="N37" s="8">
        <v>1</v>
      </c>
      <c r="O37" s="9">
        <v>0</v>
      </c>
      <c r="P37" s="8">
        <v>0</v>
      </c>
      <c r="Q37" s="9">
        <v>0</v>
      </c>
      <c r="R37" s="9">
        <v>0</v>
      </c>
      <c r="S37" s="9">
        <v>1</v>
      </c>
      <c r="T37" s="9">
        <v>0</v>
      </c>
      <c r="U37" s="8">
        <f t="shared" si="13"/>
        <v>80686</v>
      </c>
      <c r="V37" s="9">
        <v>7</v>
      </c>
      <c r="W37" s="9">
        <f t="shared" si="14"/>
        <v>80678</v>
      </c>
      <c r="X37" s="9">
        <f t="shared" si="8"/>
        <v>48</v>
      </c>
      <c r="Y37" s="7">
        <v>22</v>
      </c>
      <c r="Z37" s="7">
        <v>6.28</v>
      </c>
      <c r="AA37" s="9">
        <v>0</v>
      </c>
      <c r="AB37" s="9">
        <v>1</v>
      </c>
      <c r="AC37" s="9">
        <v>1</v>
      </c>
      <c r="AD37" s="9">
        <v>0</v>
      </c>
      <c r="AE37" s="9">
        <v>0</v>
      </c>
      <c r="AF37" s="9">
        <v>0</v>
      </c>
      <c r="AG37" s="8">
        <v>0</v>
      </c>
      <c r="AH37" s="9">
        <v>0</v>
      </c>
      <c r="AI37" s="30">
        <v>1</v>
      </c>
      <c r="AJ37" s="9">
        <v>0</v>
      </c>
      <c r="AK37" s="30">
        <v>1</v>
      </c>
      <c r="AL37" s="21">
        <v>2006</v>
      </c>
      <c r="AM37" s="23">
        <f t="shared" si="9"/>
        <v>7.6038979685218813</v>
      </c>
      <c r="AN37" s="33">
        <v>0</v>
      </c>
      <c r="AO37" s="33">
        <v>0</v>
      </c>
      <c r="AP37" s="33">
        <v>0</v>
      </c>
      <c r="AQ37" s="43">
        <v>1</v>
      </c>
      <c r="AR37" s="33" t="s">
        <v>108</v>
      </c>
      <c r="AS37" s="43" t="s">
        <v>108</v>
      </c>
      <c r="AT37" s="42" t="s">
        <v>108</v>
      </c>
      <c r="AU37" s="18" t="s">
        <v>108</v>
      </c>
      <c r="AV37" s="39">
        <f t="shared" si="11"/>
        <v>0.46172000000000002</v>
      </c>
      <c r="AW37" s="40">
        <v>0.53827999999999998</v>
      </c>
      <c r="AX37">
        <v>0.52400000000000002</v>
      </c>
      <c r="AY37" s="40">
        <v>0.47599999999999998</v>
      </c>
      <c r="AZ37">
        <v>1</v>
      </c>
      <c r="BA37" s="18">
        <v>0</v>
      </c>
      <c r="BB37" t="s">
        <v>108</v>
      </c>
      <c r="BC37" s="18" t="s">
        <v>108</v>
      </c>
      <c r="BD37" s="18" t="s">
        <v>112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 s="18">
        <v>0</v>
      </c>
      <c r="BL37">
        <v>1</v>
      </c>
      <c r="BM37">
        <v>0</v>
      </c>
      <c r="BN37" s="18">
        <v>0</v>
      </c>
      <c r="BQ37" s="25">
        <v>27.56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 s="18">
        <v>0</v>
      </c>
      <c r="BZ37">
        <v>1</v>
      </c>
      <c r="CA37">
        <v>0</v>
      </c>
      <c r="CB37">
        <v>0</v>
      </c>
      <c r="CC37" s="18">
        <v>0</v>
      </c>
      <c r="CD37">
        <v>0</v>
      </c>
      <c r="CE37">
        <v>0</v>
      </c>
      <c r="CF37">
        <v>0</v>
      </c>
      <c r="CG37">
        <v>0</v>
      </c>
      <c r="CH37" s="18">
        <v>0</v>
      </c>
      <c r="CI37">
        <v>0</v>
      </c>
      <c r="CJ37">
        <v>0</v>
      </c>
      <c r="CK37">
        <v>1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 s="18">
        <v>0</v>
      </c>
      <c r="CU37">
        <v>16</v>
      </c>
      <c r="DD37" s="34" t="s">
        <v>110</v>
      </c>
    </row>
    <row r="38" spans="1:108" x14ac:dyDescent="0.25">
      <c r="A38">
        <v>37</v>
      </c>
      <c r="B38">
        <v>2</v>
      </c>
      <c r="C38" s="25" t="s">
        <v>111</v>
      </c>
      <c r="D38" s="12">
        <v>5.9401584624788173</v>
      </c>
      <c r="E38" s="14">
        <v>1.0685999350490989</v>
      </c>
      <c r="F38" s="7">
        <v>5.5588235294117654</v>
      </c>
      <c r="G38" s="7">
        <f t="shared" si="0"/>
        <v>4.871558527429718</v>
      </c>
      <c r="H38" s="16">
        <f t="shared" si="1"/>
        <v>7.0087583975279166</v>
      </c>
      <c r="I38" s="11">
        <f t="shared" si="2"/>
        <v>1.9566906583893002E-2</v>
      </c>
      <c r="J38" s="33">
        <f t="shared" si="3"/>
        <v>3.5199726129754604E-3</v>
      </c>
      <c r="K38" s="33">
        <f t="shared" si="4"/>
        <v>284.09311945035051</v>
      </c>
      <c r="L38" s="33">
        <f t="shared" si="5"/>
        <v>1.604693397091754E-2</v>
      </c>
      <c r="M38" s="33">
        <f t="shared" si="6"/>
        <v>2.3086879196868464E-2</v>
      </c>
      <c r="N38" s="8">
        <v>1</v>
      </c>
      <c r="O38" s="9">
        <v>0</v>
      </c>
      <c r="P38" s="8">
        <v>0</v>
      </c>
      <c r="Q38" s="9">
        <v>0</v>
      </c>
      <c r="R38" s="9">
        <v>0</v>
      </c>
      <c r="S38" s="9">
        <v>1</v>
      </c>
      <c r="T38" s="9">
        <v>0</v>
      </c>
      <c r="U38" s="8">
        <f t="shared" si="13"/>
        <v>80686</v>
      </c>
      <c r="V38" s="9">
        <v>7</v>
      </c>
      <c r="W38" s="9">
        <f t="shared" si="14"/>
        <v>80678</v>
      </c>
      <c r="X38" s="9">
        <f t="shared" si="8"/>
        <v>48</v>
      </c>
      <c r="Y38" s="7">
        <v>16</v>
      </c>
      <c r="Z38" s="7">
        <v>6.28</v>
      </c>
      <c r="AA38" s="9">
        <v>0</v>
      </c>
      <c r="AB38" s="9">
        <v>1</v>
      </c>
      <c r="AC38" s="9">
        <v>1</v>
      </c>
      <c r="AD38" s="9">
        <v>0</v>
      </c>
      <c r="AE38" s="9">
        <v>0</v>
      </c>
      <c r="AF38" s="9">
        <v>0</v>
      </c>
      <c r="AG38" s="8">
        <v>0</v>
      </c>
      <c r="AH38" s="9">
        <v>0</v>
      </c>
      <c r="AI38" s="30">
        <v>1</v>
      </c>
      <c r="AJ38" s="9">
        <v>0</v>
      </c>
      <c r="AK38" s="30">
        <v>1</v>
      </c>
      <c r="AL38" s="21">
        <v>2008</v>
      </c>
      <c r="AM38" s="23">
        <f t="shared" si="9"/>
        <v>7.6048944808116197</v>
      </c>
      <c r="AN38" s="33">
        <v>0</v>
      </c>
      <c r="AO38" s="33">
        <v>0</v>
      </c>
      <c r="AP38" s="33">
        <v>0</v>
      </c>
      <c r="AQ38" s="43">
        <v>1</v>
      </c>
      <c r="AR38" s="33" t="s">
        <v>108</v>
      </c>
      <c r="AS38" s="43" t="s">
        <v>108</v>
      </c>
      <c r="AT38" s="42" t="s">
        <v>108</v>
      </c>
      <c r="AU38" s="18" t="s">
        <v>108</v>
      </c>
      <c r="AV38" s="39">
        <f t="shared" ref="AV38:AV69" si="15">1-AW38</f>
        <v>0.46172000000000002</v>
      </c>
      <c r="AW38" s="40">
        <v>0.53827999999999998</v>
      </c>
      <c r="AX38">
        <v>0.52400000000000002</v>
      </c>
      <c r="AY38" s="40">
        <v>0.47599999999999998</v>
      </c>
      <c r="AZ38">
        <v>1</v>
      </c>
      <c r="BA38" s="18">
        <v>0</v>
      </c>
      <c r="BB38" t="s">
        <v>108</v>
      </c>
      <c r="BC38" s="18" t="s">
        <v>108</v>
      </c>
      <c r="BD38" s="18" t="s">
        <v>112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 s="18">
        <v>0</v>
      </c>
      <c r="BL38">
        <v>1</v>
      </c>
      <c r="BM38">
        <v>0</v>
      </c>
      <c r="BN38" s="18">
        <v>0</v>
      </c>
      <c r="BQ38" s="25">
        <v>27.56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 s="18">
        <v>0</v>
      </c>
      <c r="BZ38">
        <v>1</v>
      </c>
      <c r="CA38">
        <v>0</v>
      </c>
      <c r="CB38">
        <v>0</v>
      </c>
      <c r="CC38" s="18">
        <v>0</v>
      </c>
      <c r="CD38">
        <v>0</v>
      </c>
      <c r="CE38">
        <v>0</v>
      </c>
      <c r="CF38">
        <v>0</v>
      </c>
      <c r="CG38">
        <v>0</v>
      </c>
      <c r="CH38" s="18">
        <v>0</v>
      </c>
      <c r="CI38">
        <v>0</v>
      </c>
      <c r="CJ38">
        <v>0</v>
      </c>
      <c r="CK38">
        <v>1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 s="18">
        <v>0</v>
      </c>
      <c r="CU38">
        <v>16</v>
      </c>
      <c r="DD38" s="34" t="s">
        <v>110</v>
      </c>
    </row>
    <row r="39" spans="1:108" x14ac:dyDescent="0.25">
      <c r="A39">
        <v>38</v>
      </c>
      <c r="B39">
        <v>2</v>
      </c>
      <c r="C39" s="25" t="s">
        <v>111</v>
      </c>
      <c r="D39" s="12">
        <v>8.476080955730648</v>
      </c>
      <c r="E39" s="14">
        <v>0.1857308575956915</v>
      </c>
      <c r="F39" s="7">
        <v>45.63636363636364</v>
      </c>
      <c r="G39" s="7">
        <f t="shared" si="0"/>
        <v>8.2903500981349563</v>
      </c>
      <c r="H39" s="16">
        <f t="shared" si="1"/>
        <v>8.6618118133263398</v>
      </c>
      <c r="I39" s="11">
        <f t="shared" si="2"/>
        <v>0.15863499997865846</v>
      </c>
      <c r="J39" s="33">
        <f t="shared" si="3"/>
        <v>3.4760657365841491E-3</v>
      </c>
      <c r="K39" s="33">
        <f t="shared" si="4"/>
        <v>287.68155604061656</v>
      </c>
      <c r="L39" s="33">
        <f t="shared" si="5"/>
        <v>0.1551589342420743</v>
      </c>
      <c r="M39" s="33">
        <f t="shared" si="6"/>
        <v>0.16211106571524261</v>
      </c>
      <c r="N39" s="8">
        <v>1</v>
      </c>
      <c r="O39" s="9">
        <v>0</v>
      </c>
      <c r="P39" s="8">
        <v>0</v>
      </c>
      <c r="Q39" s="9">
        <v>0</v>
      </c>
      <c r="R39" s="9">
        <v>0</v>
      </c>
      <c r="S39" s="9">
        <v>1</v>
      </c>
      <c r="T39" s="9">
        <v>0</v>
      </c>
      <c r="U39" s="8">
        <f t="shared" si="13"/>
        <v>80686</v>
      </c>
      <c r="V39" s="9">
        <v>7</v>
      </c>
      <c r="W39" s="9">
        <f t="shared" si="14"/>
        <v>80678</v>
      </c>
      <c r="X39" s="9">
        <f t="shared" si="8"/>
        <v>48</v>
      </c>
      <c r="Y39" s="7">
        <v>18</v>
      </c>
      <c r="Z39" s="7">
        <v>6.28</v>
      </c>
      <c r="AA39" s="9">
        <v>0</v>
      </c>
      <c r="AB39" s="9">
        <v>1</v>
      </c>
      <c r="AC39" s="9">
        <v>1</v>
      </c>
      <c r="AD39" s="9">
        <v>0</v>
      </c>
      <c r="AE39" s="9">
        <v>0</v>
      </c>
      <c r="AF39" s="9">
        <v>0</v>
      </c>
      <c r="AG39" s="8">
        <v>0</v>
      </c>
      <c r="AH39" s="9">
        <v>0</v>
      </c>
      <c r="AI39" s="30">
        <v>1</v>
      </c>
      <c r="AJ39" s="9">
        <v>0</v>
      </c>
      <c r="AK39" s="30">
        <v>1</v>
      </c>
      <c r="AL39" s="21">
        <v>2008</v>
      </c>
      <c r="AM39" s="23">
        <f t="shared" si="9"/>
        <v>7.6048944808116197</v>
      </c>
      <c r="AN39" s="33">
        <v>0</v>
      </c>
      <c r="AO39" s="33">
        <v>0</v>
      </c>
      <c r="AP39" s="33">
        <v>0</v>
      </c>
      <c r="AQ39" s="43">
        <v>1</v>
      </c>
      <c r="AR39" s="33" t="s">
        <v>108</v>
      </c>
      <c r="AS39" s="43" t="s">
        <v>108</v>
      </c>
      <c r="AT39" s="42" t="s">
        <v>108</v>
      </c>
      <c r="AU39" s="18" t="s">
        <v>108</v>
      </c>
      <c r="AV39" s="39">
        <f t="shared" si="15"/>
        <v>0.46172000000000002</v>
      </c>
      <c r="AW39" s="40">
        <v>0.53827999999999998</v>
      </c>
      <c r="AX39">
        <v>0.52400000000000002</v>
      </c>
      <c r="AY39" s="40">
        <v>0.47599999999999998</v>
      </c>
      <c r="AZ39">
        <v>1</v>
      </c>
      <c r="BA39" s="18">
        <v>0</v>
      </c>
      <c r="BB39" t="s">
        <v>108</v>
      </c>
      <c r="BC39" s="18" t="s">
        <v>108</v>
      </c>
      <c r="BD39" s="18" t="s">
        <v>112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 s="18">
        <v>0</v>
      </c>
      <c r="BL39">
        <v>1</v>
      </c>
      <c r="BM39">
        <v>0</v>
      </c>
      <c r="BN39" s="18">
        <v>0</v>
      </c>
      <c r="BQ39" s="25">
        <v>27.56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 s="18">
        <v>0</v>
      </c>
      <c r="BZ39">
        <v>1</v>
      </c>
      <c r="CA39">
        <v>0</v>
      </c>
      <c r="CB39">
        <v>0</v>
      </c>
      <c r="CC39" s="18">
        <v>0</v>
      </c>
      <c r="CD39">
        <v>0</v>
      </c>
      <c r="CE39">
        <v>0</v>
      </c>
      <c r="CF39">
        <v>0</v>
      </c>
      <c r="CG39">
        <v>0</v>
      </c>
      <c r="CH39" s="18">
        <v>0</v>
      </c>
      <c r="CI39">
        <v>0</v>
      </c>
      <c r="CJ39">
        <v>0</v>
      </c>
      <c r="CK39">
        <v>1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 s="18">
        <v>0</v>
      </c>
      <c r="CU39">
        <v>16</v>
      </c>
      <c r="DD39" s="34" t="s">
        <v>110</v>
      </c>
    </row>
    <row r="40" spans="1:108" x14ac:dyDescent="0.25">
      <c r="A40">
        <v>39</v>
      </c>
      <c r="B40">
        <v>2</v>
      </c>
      <c r="C40" s="25" t="s">
        <v>111</v>
      </c>
      <c r="D40" s="12">
        <v>15.10864433221337</v>
      </c>
      <c r="E40" s="14">
        <v>0.56634579721718814</v>
      </c>
      <c r="F40" s="7">
        <v>26.677419354838712</v>
      </c>
      <c r="G40" s="7">
        <f t="shared" si="0"/>
        <v>14.542298534996181</v>
      </c>
      <c r="H40" s="16">
        <f t="shared" si="1"/>
        <v>15.674990129430558</v>
      </c>
      <c r="I40" s="11">
        <f t="shared" si="2"/>
        <v>9.3510231611987529E-2</v>
      </c>
      <c r="J40" s="33">
        <f t="shared" si="3"/>
        <v>3.5052202901712372E-3</v>
      </c>
      <c r="K40" s="33">
        <f t="shared" si="4"/>
        <v>285.28877423311616</v>
      </c>
      <c r="L40" s="33">
        <f t="shared" si="5"/>
        <v>9.0005011321816292E-2</v>
      </c>
      <c r="M40" s="33">
        <f t="shared" si="6"/>
        <v>9.7015451902158767E-2</v>
      </c>
      <c r="N40" s="8">
        <v>1</v>
      </c>
      <c r="O40" s="9">
        <v>0</v>
      </c>
      <c r="P40" s="8">
        <v>0</v>
      </c>
      <c r="Q40" s="9">
        <v>0</v>
      </c>
      <c r="R40" s="9">
        <v>0</v>
      </c>
      <c r="S40" s="9">
        <v>1</v>
      </c>
      <c r="T40" s="9">
        <v>0</v>
      </c>
      <c r="U40" s="8">
        <f t="shared" si="13"/>
        <v>80686</v>
      </c>
      <c r="V40" s="9">
        <v>7</v>
      </c>
      <c r="W40" s="9">
        <f t="shared" si="14"/>
        <v>80678</v>
      </c>
      <c r="X40" s="9">
        <f t="shared" si="8"/>
        <v>48</v>
      </c>
      <c r="Y40" s="7">
        <v>20</v>
      </c>
      <c r="Z40" s="7">
        <v>6.28</v>
      </c>
      <c r="AA40" s="9">
        <v>0</v>
      </c>
      <c r="AB40" s="9">
        <v>1</v>
      </c>
      <c r="AC40" s="9">
        <v>1</v>
      </c>
      <c r="AD40" s="9">
        <v>0</v>
      </c>
      <c r="AE40" s="9">
        <v>0</v>
      </c>
      <c r="AF40" s="9">
        <v>0</v>
      </c>
      <c r="AG40" s="8">
        <v>0</v>
      </c>
      <c r="AH40" s="9">
        <v>0</v>
      </c>
      <c r="AI40" s="30">
        <v>1</v>
      </c>
      <c r="AJ40" s="9">
        <v>0</v>
      </c>
      <c r="AK40" s="30">
        <v>1</v>
      </c>
      <c r="AL40" s="21">
        <v>2008</v>
      </c>
      <c r="AM40" s="23">
        <f t="shared" si="9"/>
        <v>7.6048944808116197</v>
      </c>
      <c r="AN40" s="33">
        <v>0</v>
      </c>
      <c r="AO40" s="33">
        <v>0</v>
      </c>
      <c r="AP40" s="33">
        <v>0</v>
      </c>
      <c r="AQ40" s="43">
        <v>1</v>
      </c>
      <c r="AR40" s="33" t="s">
        <v>108</v>
      </c>
      <c r="AS40" s="43" t="s">
        <v>108</v>
      </c>
      <c r="AT40" s="42" t="s">
        <v>108</v>
      </c>
      <c r="AU40" s="18" t="s">
        <v>108</v>
      </c>
      <c r="AV40" s="39">
        <f t="shared" si="15"/>
        <v>0.46172000000000002</v>
      </c>
      <c r="AW40" s="40">
        <v>0.53827999999999998</v>
      </c>
      <c r="AX40">
        <v>0.52400000000000002</v>
      </c>
      <c r="AY40" s="40">
        <v>0.47599999999999998</v>
      </c>
      <c r="AZ40">
        <v>1</v>
      </c>
      <c r="BA40" s="18">
        <v>0</v>
      </c>
      <c r="BB40" t="s">
        <v>108</v>
      </c>
      <c r="BC40" s="18" t="s">
        <v>108</v>
      </c>
      <c r="BD40" s="18" t="s">
        <v>112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 s="18">
        <v>0</v>
      </c>
      <c r="BL40">
        <v>1</v>
      </c>
      <c r="BM40">
        <v>0</v>
      </c>
      <c r="BN40" s="18">
        <v>0</v>
      </c>
      <c r="BQ40" s="25">
        <v>27.56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 s="18">
        <v>0</v>
      </c>
      <c r="BZ40">
        <v>1</v>
      </c>
      <c r="CA40">
        <v>0</v>
      </c>
      <c r="CB40">
        <v>0</v>
      </c>
      <c r="CC40" s="18">
        <v>0</v>
      </c>
      <c r="CD40">
        <v>0</v>
      </c>
      <c r="CE40">
        <v>0</v>
      </c>
      <c r="CF40">
        <v>0</v>
      </c>
      <c r="CG40">
        <v>0</v>
      </c>
      <c r="CH40" s="18">
        <v>0</v>
      </c>
      <c r="CI40">
        <v>0</v>
      </c>
      <c r="CJ40">
        <v>0</v>
      </c>
      <c r="CK40">
        <v>1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 s="18">
        <v>0</v>
      </c>
      <c r="CU40">
        <v>16</v>
      </c>
      <c r="DD40" s="34" t="s">
        <v>110</v>
      </c>
    </row>
    <row r="41" spans="1:108" x14ac:dyDescent="0.25">
      <c r="A41">
        <v>40</v>
      </c>
      <c r="B41">
        <v>2</v>
      </c>
      <c r="C41" s="25" t="s">
        <v>111</v>
      </c>
      <c r="D41" s="12">
        <v>3.2472759931224449</v>
      </c>
      <c r="E41" s="14">
        <v>0.16000016091532759</v>
      </c>
      <c r="F41" s="7">
        <v>20.29545454545455</v>
      </c>
      <c r="G41" s="7">
        <f t="shared" si="0"/>
        <v>3.0872758322071174</v>
      </c>
      <c r="H41" s="16">
        <f t="shared" si="1"/>
        <v>3.4072761540377723</v>
      </c>
      <c r="I41" s="11">
        <f t="shared" si="2"/>
        <v>7.127141567119534E-2</v>
      </c>
      <c r="J41" s="33">
        <f t="shared" si="3"/>
        <v>3.5116934933175754E-3</v>
      </c>
      <c r="K41" s="33">
        <f t="shared" si="4"/>
        <v>284.76289343102025</v>
      </c>
      <c r="L41" s="33">
        <f t="shared" si="5"/>
        <v>6.7759722177877763E-2</v>
      </c>
      <c r="M41" s="33">
        <f t="shared" si="6"/>
        <v>7.4783109164512918E-2</v>
      </c>
      <c r="N41" s="8">
        <v>1</v>
      </c>
      <c r="O41" s="9">
        <v>0</v>
      </c>
      <c r="P41" s="8">
        <v>0</v>
      </c>
      <c r="Q41" s="9">
        <v>0</v>
      </c>
      <c r="R41" s="9">
        <v>0</v>
      </c>
      <c r="S41" s="9">
        <v>1</v>
      </c>
      <c r="T41" s="9">
        <v>0</v>
      </c>
      <c r="U41" s="8">
        <f t="shared" si="13"/>
        <v>80686</v>
      </c>
      <c r="V41" s="9">
        <v>7</v>
      </c>
      <c r="W41" s="9">
        <f t="shared" si="14"/>
        <v>80678</v>
      </c>
      <c r="X41" s="9">
        <f t="shared" si="8"/>
        <v>48</v>
      </c>
      <c r="Y41" s="7">
        <v>22</v>
      </c>
      <c r="Z41" s="7">
        <v>6.28</v>
      </c>
      <c r="AA41" s="9">
        <v>0</v>
      </c>
      <c r="AB41" s="9">
        <v>1</v>
      </c>
      <c r="AC41" s="9">
        <v>1</v>
      </c>
      <c r="AD41" s="9">
        <v>0</v>
      </c>
      <c r="AE41" s="9">
        <v>0</v>
      </c>
      <c r="AF41" s="9">
        <v>0</v>
      </c>
      <c r="AG41" s="8">
        <v>0</v>
      </c>
      <c r="AH41" s="9">
        <v>0</v>
      </c>
      <c r="AI41" s="30">
        <v>1</v>
      </c>
      <c r="AJ41" s="9">
        <v>0</v>
      </c>
      <c r="AK41" s="30">
        <v>1</v>
      </c>
      <c r="AL41" s="21">
        <v>2008</v>
      </c>
      <c r="AM41" s="23">
        <f t="shared" si="9"/>
        <v>7.6048944808116197</v>
      </c>
      <c r="AN41" s="33">
        <v>0</v>
      </c>
      <c r="AO41" s="33">
        <v>0</v>
      </c>
      <c r="AP41" s="33">
        <v>0</v>
      </c>
      <c r="AQ41" s="43">
        <v>1</v>
      </c>
      <c r="AR41" s="33" t="s">
        <v>108</v>
      </c>
      <c r="AS41" s="43" t="s">
        <v>108</v>
      </c>
      <c r="AT41" s="42" t="s">
        <v>108</v>
      </c>
      <c r="AU41" s="18" t="s">
        <v>108</v>
      </c>
      <c r="AV41" s="39">
        <f t="shared" si="15"/>
        <v>0.46172000000000002</v>
      </c>
      <c r="AW41" s="40">
        <v>0.53827999999999998</v>
      </c>
      <c r="AX41">
        <v>0.52400000000000002</v>
      </c>
      <c r="AY41" s="40">
        <v>0.47599999999999998</v>
      </c>
      <c r="AZ41">
        <v>1</v>
      </c>
      <c r="BA41" s="18">
        <v>0</v>
      </c>
      <c r="BB41" t="s">
        <v>108</v>
      </c>
      <c r="BC41" s="18" t="s">
        <v>108</v>
      </c>
      <c r="BD41" s="18" t="s">
        <v>112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 s="18">
        <v>0</v>
      </c>
      <c r="BL41">
        <v>1</v>
      </c>
      <c r="BM41">
        <v>0</v>
      </c>
      <c r="BN41" s="18">
        <v>0</v>
      </c>
      <c r="BQ41" s="25">
        <v>27.56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 s="18">
        <v>0</v>
      </c>
      <c r="BZ41">
        <v>1</v>
      </c>
      <c r="CA41">
        <v>0</v>
      </c>
      <c r="CB41">
        <v>0</v>
      </c>
      <c r="CC41" s="18">
        <v>0</v>
      </c>
      <c r="CD41">
        <v>0</v>
      </c>
      <c r="CE41">
        <v>0</v>
      </c>
      <c r="CF41">
        <v>0</v>
      </c>
      <c r="CG41">
        <v>0</v>
      </c>
      <c r="CH41" s="18">
        <v>0</v>
      </c>
      <c r="CI41">
        <v>0</v>
      </c>
      <c r="CJ41">
        <v>0</v>
      </c>
      <c r="CK41">
        <v>1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 s="18">
        <v>0</v>
      </c>
      <c r="CU41">
        <v>16</v>
      </c>
      <c r="DD41" s="34" t="s">
        <v>110</v>
      </c>
    </row>
    <row r="42" spans="1:108" x14ac:dyDescent="0.25">
      <c r="A42">
        <v>41</v>
      </c>
      <c r="B42">
        <v>2</v>
      </c>
      <c r="C42" s="25" t="s">
        <v>111</v>
      </c>
      <c r="D42" s="12">
        <v>4.5254472798147649</v>
      </c>
      <c r="E42" s="14">
        <v>1.9440301694978921</v>
      </c>
      <c r="F42" s="7">
        <v>2.3278688524590159</v>
      </c>
      <c r="G42" s="7">
        <f t="shared" si="0"/>
        <v>2.581417110316873</v>
      </c>
      <c r="H42" s="16">
        <f t="shared" si="1"/>
        <v>6.4694774493126568</v>
      </c>
      <c r="I42" s="11">
        <f t="shared" si="2"/>
        <v>7.5901513821338782E-3</v>
      </c>
      <c r="J42" s="33">
        <f t="shared" si="3"/>
        <v>3.2605579880997655E-3</v>
      </c>
      <c r="K42" s="33">
        <f t="shared" si="4"/>
        <v>306.69597156368758</v>
      </c>
      <c r="L42" s="33">
        <f t="shared" si="5"/>
        <v>4.3295933940341123E-3</v>
      </c>
      <c r="M42" s="33">
        <f t="shared" si="6"/>
        <v>1.0850709370233644E-2</v>
      </c>
      <c r="N42" s="8">
        <v>1</v>
      </c>
      <c r="O42" s="9">
        <v>0</v>
      </c>
      <c r="P42" s="8">
        <v>0</v>
      </c>
      <c r="Q42" s="9">
        <v>0</v>
      </c>
      <c r="R42" s="9">
        <v>0</v>
      </c>
      <c r="S42" s="9">
        <v>1</v>
      </c>
      <c r="T42" s="9">
        <v>0</v>
      </c>
      <c r="U42" s="8">
        <f t="shared" ref="U42:U53" si="16">ROUND(174751*AW42,0)</f>
        <v>94065</v>
      </c>
      <c r="V42" s="9">
        <v>7</v>
      </c>
      <c r="W42" s="9">
        <f t="shared" si="14"/>
        <v>94057</v>
      </c>
      <c r="X42" s="9">
        <f t="shared" si="8"/>
        <v>48</v>
      </c>
      <c r="Y42" s="7">
        <v>16</v>
      </c>
      <c r="Z42" s="7">
        <v>6.28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0</v>
      </c>
      <c r="AG42" s="8">
        <v>0</v>
      </c>
      <c r="AH42" s="9">
        <v>0</v>
      </c>
      <c r="AI42" s="30">
        <v>1</v>
      </c>
      <c r="AJ42" s="9">
        <v>0</v>
      </c>
      <c r="AK42" s="30">
        <v>1</v>
      </c>
      <c r="AL42" s="21">
        <v>2004</v>
      </c>
      <c r="AM42" s="23">
        <f t="shared" si="9"/>
        <v>7.6029004622047553</v>
      </c>
      <c r="AN42" s="33">
        <v>0</v>
      </c>
      <c r="AO42" s="33">
        <v>0</v>
      </c>
      <c r="AP42" s="33">
        <v>0</v>
      </c>
      <c r="AQ42" s="43">
        <v>1</v>
      </c>
      <c r="AR42" s="33" t="s">
        <v>108</v>
      </c>
      <c r="AS42" s="43" t="s">
        <v>108</v>
      </c>
      <c r="AT42" s="42" t="s">
        <v>108</v>
      </c>
      <c r="AU42" s="18" t="s">
        <v>108</v>
      </c>
      <c r="AV42" s="39">
        <f t="shared" si="15"/>
        <v>0.46172000000000002</v>
      </c>
      <c r="AW42" s="40">
        <v>0.53827999999999998</v>
      </c>
      <c r="AX42">
        <v>0.52400000000000002</v>
      </c>
      <c r="AY42" s="40">
        <v>0.47599999999999998</v>
      </c>
      <c r="AZ42">
        <v>1</v>
      </c>
      <c r="BA42" s="18">
        <v>0</v>
      </c>
      <c r="BB42" t="s">
        <v>108</v>
      </c>
      <c r="BC42" s="18" t="s">
        <v>108</v>
      </c>
      <c r="BD42" s="18" t="s">
        <v>112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 s="18">
        <v>0</v>
      </c>
      <c r="BL42">
        <v>1</v>
      </c>
      <c r="BM42">
        <v>0</v>
      </c>
      <c r="BN42" s="18">
        <v>0</v>
      </c>
      <c r="BQ42" s="25">
        <v>27.56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 s="18">
        <v>0</v>
      </c>
      <c r="BZ42">
        <v>1</v>
      </c>
      <c r="CA42">
        <v>0</v>
      </c>
      <c r="CB42">
        <v>0</v>
      </c>
      <c r="CC42" s="18">
        <v>0</v>
      </c>
      <c r="CD42">
        <v>0</v>
      </c>
      <c r="CE42">
        <v>0</v>
      </c>
      <c r="CF42">
        <v>0</v>
      </c>
      <c r="CG42">
        <v>0</v>
      </c>
      <c r="CH42" s="18">
        <v>0</v>
      </c>
      <c r="CI42">
        <v>0</v>
      </c>
      <c r="CJ42">
        <v>0</v>
      </c>
      <c r="CK42">
        <v>1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 s="18">
        <v>0</v>
      </c>
      <c r="CU42">
        <v>16</v>
      </c>
      <c r="DD42" s="34" t="s">
        <v>110</v>
      </c>
    </row>
    <row r="43" spans="1:108" x14ac:dyDescent="0.25">
      <c r="A43">
        <v>42</v>
      </c>
      <c r="B43">
        <v>2</v>
      </c>
      <c r="C43" s="25" t="s">
        <v>111</v>
      </c>
      <c r="D43" s="12">
        <v>7.4005352510223332</v>
      </c>
      <c r="E43" s="14">
        <v>0.37951462825755561</v>
      </c>
      <c r="F43" s="7">
        <v>19.5</v>
      </c>
      <c r="G43" s="7">
        <f t="shared" si="0"/>
        <v>7.0210206227647776</v>
      </c>
      <c r="H43" s="16">
        <f t="shared" si="1"/>
        <v>7.7800498792798889</v>
      </c>
      <c r="I43" s="11">
        <f t="shared" si="2"/>
        <v>6.3454575830800636E-2</v>
      </c>
      <c r="J43" s="33">
        <f t="shared" si="3"/>
        <v>3.2540808118359296E-3</v>
      </c>
      <c r="K43" s="33">
        <f t="shared" si="4"/>
        <v>307.30644314755261</v>
      </c>
      <c r="L43" s="33">
        <f t="shared" si="5"/>
        <v>6.0200495018964705E-2</v>
      </c>
      <c r="M43" s="33">
        <f t="shared" si="6"/>
        <v>6.670865664263656E-2</v>
      </c>
      <c r="N43" s="8">
        <v>1</v>
      </c>
      <c r="O43" s="9">
        <v>0</v>
      </c>
      <c r="P43" s="8">
        <v>0</v>
      </c>
      <c r="Q43" s="9">
        <v>0</v>
      </c>
      <c r="R43" s="9">
        <v>0</v>
      </c>
      <c r="S43" s="9">
        <v>1</v>
      </c>
      <c r="T43" s="9">
        <v>0</v>
      </c>
      <c r="U43" s="8">
        <f t="shared" si="16"/>
        <v>94065</v>
      </c>
      <c r="V43" s="9">
        <v>7</v>
      </c>
      <c r="W43" s="9">
        <f t="shared" si="14"/>
        <v>94057</v>
      </c>
      <c r="X43" s="9">
        <f t="shared" si="8"/>
        <v>48</v>
      </c>
      <c r="Y43" s="7">
        <v>18</v>
      </c>
      <c r="Z43" s="7">
        <v>6.28</v>
      </c>
      <c r="AA43" s="9">
        <v>0</v>
      </c>
      <c r="AB43" s="9">
        <v>1</v>
      </c>
      <c r="AC43" s="9">
        <v>1</v>
      </c>
      <c r="AD43" s="9">
        <v>0</v>
      </c>
      <c r="AE43" s="9">
        <v>0</v>
      </c>
      <c r="AF43" s="9">
        <v>0</v>
      </c>
      <c r="AG43" s="8">
        <v>0</v>
      </c>
      <c r="AH43" s="9">
        <v>0</v>
      </c>
      <c r="AI43" s="30">
        <v>1</v>
      </c>
      <c r="AJ43" s="9">
        <v>0</v>
      </c>
      <c r="AK43" s="30">
        <v>1</v>
      </c>
      <c r="AL43" s="21">
        <v>2004</v>
      </c>
      <c r="AM43" s="23">
        <f t="shared" si="9"/>
        <v>7.6029004622047553</v>
      </c>
      <c r="AN43" s="33">
        <v>0</v>
      </c>
      <c r="AO43" s="33">
        <v>0</v>
      </c>
      <c r="AP43" s="33">
        <v>0</v>
      </c>
      <c r="AQ43" s="43">
        <v>1</v>
      </c>
      <c r="AR43" s="33" t="s">
        <v>108</v>
      </c>
      <c r="AS43" s="43" t="s">
        <v>108</v>
      </c>
      <c r="AT43" s="42" t="s">
        <v>108</v>
      </c>
      <c r="AU43" s="18" t="s">
        <v>108</v>
      </c>
      <c r="AV43" s="39">
        <f t="shared" si="15"/>
        <v>0.46172000000000002</v>
      </c>
      <c r="AW43" s="40">
        <v>0.53827999999999998</v>
      </c>
      <c r="AX43">
        <v>0.52400000000000002</v>
      </c>
      <c r="AY43" s="40">
        <v>0.47599999999999998</v>
      </c>
      <c r="AZ43">
        <v>1</v>
      </c>
      <c r="BA43" s="18">
        <v>0</v>
      </c>
      <c r="BB43" t="s">
        <v>108</v>
      </c>
      <c r="BC43" s="18" t="s">
        <v>108</v>
      </c>
      <c r="BD43" s="18" t="s">
        <v>112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 s="18">
        <v>0</v>
      </c>
      <c r="BL43">
        <v>1</v>
      </c>
      <c r="BM43">
        <v>0</v>
      </c>
      <c r="BN43" s="18">
        <v>0</v>
      </c>
      <c r="BQ43" s="25">
        <v>27.56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 s="18">
        <v>0</v>
      </c>
      <c r="BZ43">
        <v>1</v>
      </c>
      <c r="CA43">
        <v>0</v>
      </c>
      <c r="CB43">
        <v>0</v>
      </c>
      <c r="CC43" s="18">
        <v>0</v>
      </c>
      <c r="CD43">
        <v>0</v>
      </c>
      <c r="CE43">
        <v>0</v>
      </c>
      <c r="CF43">
        <v>0</v>
      </c>
      <c r="CG43">
        <v>0</v>
      </c>
      <c r="CH43" s="18">
        <v>0</v>
      </c>
      <c r="CI43">
        <v>0</v>
      </c>
      <c r="CJ43">
        <v>0</v>
      </c>
      <c r="CK43">
        <v>1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 s="18">
        <v>0</v>
      </c>
      <c r="CU43">
        <v>16</v>
      </c>
      <c r="DD43" s="34" t="s">
        <v>110</v>
      </c>
    </row>
    <row r="44" spans="1:108" x14ac:dyDescent="0.25">
      <c r="A44">
        <v>43</v>
      </c>
      <c r="B44">
        <v>2</v>
      </c>
      <c r="C44" s="25" t="s">
        <v>111</v>
      </c>
      <c r="D44" s="12">
        <v>21.81953866272848</v>
      </c>
      <c r="E44" s="14">
        <v>2.2703791598676939</v>
      </c>
      <c r="F44" s="7">
        <v>9.6105263157894747</v>
      </c>
      <c r="G44" s="7">
        <f t="shared" si="0"/>
        <v>19.549159502860785</v>
      </c>
      <c r="H44" s="16">
        <f t="shared" si="1"/>
        <v>24.089917822596174</v>
      </c>
      <c r="I44" s="11">
        <f t="shared" si="2"/>
        <v>3.1321206372090613E-2</v>
      </c>
      <c r="J44" s="33">
        <f t="shared" si="3"/>
        <v>3.2590521416742692E-3</v>
      </c>
      <c r="K44" s="33">
        <f t="shared" si="4"/>
        <v>306.83768056753797</v>
      </c>
      <c r="L44" s="33">
        <f t="shared" si="5"/>
        <v>2.8062154230416345E-2</v>
      </c>
      <c r="M44" s="33">
        <f t="shared" si="6"/>
        <v>3.458025851376488E-2</v>
      </c>
      <c r="N44" s="8">
        <v>1</v>
      </c>
      <c r="O44" s="9">
        <v>0</v>
      </c>
      <c r="P44" s="8">
        <v>0</v>
      </c>
      <c r="Q44" s="9">
        <v>0</v>
      </c>
      <c r="R44" s="9">
        <v>0</v>
      </c>
      <c r="S44" s="9">
        <v>1</v>
      </c>
      <c r="T44" s="9">
        <v>0</v>
      </c>
      <c r="U44" s="8">
        <f t="shared" si="16"/>
        <v>94065</v>
      </c>
      <c r="V44" s="9">
        <v>7</v>
      </c>
      <c r="W44" s="9">
        <f t="shared" si="14"/>
        <v>94057</v>
      </c>
      <c r="X44" s="9">
        <f t="shared" si="8"/>
        <v>48</v>
      </c>
      <c r="Y44" s="7">
        <v>20</v>
      </c>
      <c r="Z44" s="7">
        <v>6.28</v>
      </c>
      <c r="AA44" s="9">
        <v>0</v>
      </c>
      <c r="AB44" s="9">
        <v>1</v>
      </c>
      <c r="AC44" s="9">
        <v>1</v>
      </c>
      <c r="AD44" s="9">
        <v>0</v>
      </c>
      <c r="AE44" s="9">
        <v>0</v>
      </c>
      <c r="AF44" s="9">
        <v>0</v>
      </c>
      <c r="AG44" s="8">
        <v>0</v>
      </c>
      <c r="AH44" s="9">
        <v>0</v>
      </c>
      <c r="AI44" s="30">
        <v>1</v>
      </c>
      <c r="AJ44" s="9">
        <v>0</v>
      </c>
      <c r="AK44" s="30">
        <v>1</v>
      </c>
      <c r="AL44" s="21">
        <v>2004</v>
      </c>
      <c r="AM44" s="23">
        <f t="shared" si="9"/>
        <v>7.6029004622047553</v>
      </c>
      <c r="AN44" s="33">
        <v>0</v>
      </c>
      <c r="AO44" s="33">
        <v>0</v>
      </c>
      <c r="AP44" s="33">
        <v>0</v>
      </c>
      <c r="AQ44" s="43">
        <v>1</v>
      </c>
      <c r="AR44" s="33" t="s">
        <v>108</v>
      </c>
      <c r="AS44" s="43" t="s">
        <v>108</v>
      </c>
      <c r="AT44" s="42" t="s">
        <v>108</v>
      </c>
      <c r="AU44" s="18" t="s">
        <v>108</v>
      </c>
      <c r="AV44" s="39">
        <f t="shared" si="15"/>
        <v>0.46172000000000002</v>
      </c>
      <c r="AW44" s="40">
        <v>0.53827999999999998</v>
      </c>
      <c r="AX44">
        <v>0.52400000000000002</v>
      </c>
      <c r="AY44" s="40">
        <v>0.47599999999999998</v>
      </c>
      <c r="AZ44">
        <v>1</v>
      </c>
      <c r="BA44" s="18">
        <v>0</v>
      </c>
      <c r="BB44" t="s">
        <v>108</v>
      </c>
      <c r="BC44" s="18" t="s">
        <v>108</v>
      </c>
      <c r="BD44" s="18" t="s">
        <v>112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 s="18">
        <v>0</v>
      </c>
      <c r="BL44">
        <v>1</v>
      </c>
      <c r="BM44">
        <v>0</v>
      </c>
      <c r="BN44" s="18">
        <v>0</v>
      </c>
      <c r="BQ44" s="25">
        <v>27.56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 s="18">
        <v>0</v>
      </c>
      <c r="BZ44">
        <v>1</v>
      </c>
      <c r="CA44">
        <v>0</v>
      </c>
      <c r="CB44">
        <v>0</v>
      </c>
      <c r="CC44" s="18">
        <v>0</v>
      </c>
      <c r="CD44">
        <v>0</v>
      </c>
      <c r="CE44">
        <v>0</v>
      </c>
      <c r="CF44">
        <v>0</v>
      </c>
      <c r="CG44">
        <v>0</v>
      </c>
      <c r="CH44" s="18">
        <v>0</v>
      </c>
      <c r="CI44">
        <v>0</v>
      </c>
      <c r="CJ44">
        <v>0</v>
      </c>
      <c r="CK44">
        <v>1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 s="18">
        <v>0</v>
      </c>
      <c r="CU44">
        <v>16</v>
      </c>
      <c r="DD44" s="34" t="s">
        <v>110</v>
      </c>
    </row>
    <row r="45" spans="1:108" x14ac:dyDescent="0.25">
      <c r="A45">
        <v>44</v>
      </c>
      <c r="B45">
        <v>2</v>
      </c>
      <c r="C45" s="25" t="s">
        <v>111</v>
      </c>
      <c r="D45" s="12">
        <v>-1.460667751399902</v>
      </c>
      <c r="E45" s="14">
        <v>1.126895256170513</v>
      </c>
      <c r="F45" s="7">
        <v>-1.296187683284457</v>
      </c>
      <c r="G45" s="7">
        <f t="shared" si="0"/>
        <v>-2.5875630075704148</v>
      </c>
      <c r="H45" s="16">
        <f t="shared" si="1"/>
        <v>-0.33377249522938901</v>
      </c>
      <c r="I45" s="11">
        <f t="shared" si="2"/>
        <v>-4.2263791024517248E-3</v>
      </c>
      <c r="J45" s="33">
        <f t="shared" si="3"/>
        <v>3.2606227917104948E-3</v>
      </c>
      <c r="K45" s="33">
        <f t="shared" si="4"/>
        <v>306.6898761004515</v>
      </c>
      <c r="L45" s="33">
        <f t="shared" si="5"/>
        <v>-7.48700189416222E-3</v>
      </c>
      <c r="M45" s="33">
        <f t="shared" si="6"/>
        <v>-9.6575631074122996E-4</v>
      </c>
      <c r="N45" s="8">
        <v>1</v>
      </c>
      <c r="O45" s="9">
        <v>0</v>
      </c>
      <c r="P45" s="8">
        <v>0</v>
      </c>
      <c r="Q45" s="9">
        <v>0</v>
      </c>
      <c r="R45" s="9">
        <v>0</v>
      </c>
      <c r="S45" s="9">
        <v>1</v>
      </c>
      <c r="T45" s="9">
        <v>0</v>
      </c>
      <c r="U45" s="8">
        <f t="shared" si="16"/>
        <v>94065</v>
      </c>
      <c r="V45" s="9">
        <v>7</v>
      </c>
      <c r="W45" s="9">
        <f t="shared" si="14"/>
        <v>94057</v>
      </c>
      <c r="X45" s="9">
        <f t="shared" si="8"/>
        <v>48</v>
      </c>
      <c r="Y45" s="7">
        <v>22</v>
      </c>
      <c r="Z45" s="7">
        <v>6.28</v>
      </c>
      <c r="AA45" s="9">
        <v>0</v>
      </c>
      <c r="AB45" s="9">
        <v>1</v>
      </c>
      <c r="AC45" s="9">
        <v>1</v>
      </c>
      <c r="AD45" s="9">
        <v>0</v>
      </c>
      <c r="AE45" s="9">
        <v>0</v>
      </c>
      <c r="AF45" s="9">
        <v>0</v>
      </c>
      <c r="AG45" s="8">
        <v>0</v>
      </c>
      <c r="AH45" s="9">
        <v>0</v>
      </c>
      <c r="AI45" s="30">
        <v>1</v>
      </c>
      <c r="AJ45" s="9">
        <v>0</v>
      </c>
      <c r="AK45" s="30">
        <v>1</v>
      </c>
      <c r="AL45" s="21">
        <v>2004</v>
      </c>
      <c r="AM45" s="23">
        <f t="shared" si="9"/>
        <v>7.6029004622047553</v>
      </c>
      <c r="AN45" s="33">
        <v>0</v>
      </c>
      <c r="AO45" s="33">
        <v>0</v>
      </c>
      <c r="AP45" s="33">
        <v>0</v>
      </c>
      <c r="AQ45" s="43">
        <v>1</v>
      </c>
      <c r="AR45" s="33" t="s">
        <v>108</v>
      </c>
      <c r="AS45" s="43" t="s">
        <v>108</v>
      </c>
      <c r="AT45" s="42" t="s">
        <v>108</v>
      </c>
      <c r="AU45" s="18" t="s">
        <v>108</v>
      </c>
      <c r="AV45" s="39">
        <f t="shared" si="15"/>
        <v>0.46172000000000002</v>
      </c>
      <c r="AW45" s="40">
        <v>0.53827999999999998</v>
      </c>
      <c r="AX45">
        <v>0.52400000000000002</v>
      </c>
      <c r="AY45" s="40">
        <v>0.47599999999999998</v>
      </c>
      <c r="AZ45">
        <v>1</v>
      </c>
      <c r="BA45" s="18">
        <v>0</v>
      </c>
      <c r="BB45" t="s">
        <v>108</v>
      </c>
      <c r="BC45" s="18" t="s">
        <v>108</v>
      </c>
      <c r="BD45" s="18" t="s">
        <v>112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 s="18">
        <v>0</v>
      </c>
      <c r="BL45">
        <v>1</v>
      </c>
      <c r="BM45">
        <v>0</v>
      </c>
      <c r="BN45" s="18">
        <v>0</v>
      </c>
      <c r="BQ45" s="25">
        <v>27.56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 s="18">
        <v>0</v>
      </c>
      <c r="BZ45">
        <v>1</v>
      </c>
      <c r="CA45">
        <v>0</v>
      </c>
      <c r="CB45">
        <v>0</v>
      </c>
      <c r="CC45" s="18">
        <v>0</v>
      </c>
      <c r="CD45">
        <v>0</v>
      </c>
      <c r="CE45">
        <v>0</v>
      </c>
      <c r="CF45">
        <v>0</v>
      </c>
      <c r="CG45">
        <v>0</v>
      </c>
      <c r="CH45" s="18">
        <v>0</v>
      </c>
      <c r="CI45">
        <v>0</v>
      </c>
      <c r="CJ45">
        <v>0</v>
      </c>
      <c r="CK45">
        <v>1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 s="18">
        <v>0</v>
      </c>
      <c r="CU45">
        <v>16</v>
      </c>
      <c r="DD45" s="34" t="s">
        <v>110</v>
      </c>
    </row>
    <row r="46" spans="1:108" x14ac:dyDescent="0.25">
      <c r="A46">
        <v>45</v>
      </c>
      <c r="B46">
        <v>2</v>
      </c>
      <c r="C46" s="25" t="s">
        <v>111</v>
      </c>
      <c r="D46" s="12">
        <v>5.7318486246754397</v>
      </c>
      <c r="E46" s="14">
        <v>1.417215319287884</v>
      </c>
      <c r="F46" s="7">
        <v>4.0444444444444443</v>
      </c>
      <c r="G46" s="7">
        <f t="shared" si="0"/>
        <v>4.3146333053875559</v>
      </c>
      <c r="H46" s="16">
        <f t="shared" si="1"/>
        <v>7.1490639439633235</v>
      </c>
      <c r="I46" s="11">
        <f t="shared" si="2"/>
        <v>1.3186378938327706E-2</v>
      </c>
      <c r="J46" s="33">
        <f t="shared" si="3"/>
        <v>3.2603684188172903E-3</v>
      </c>
      <c r="K46" s="33">
        <f t="shared" si="4"/>
        <v>306.71380394573731</v>
      </c>
      <c r="L46" s="33">
        <f t="shared" si="5"/>
        <v>9.9260105195104163E-3</v>
      </c>
      <c r="M46" s="33">
        <f t="shared" si="6"/>
        <v>1.6446747357144995E-2</v>
      </c>
      <c r="N46" s="8">
        <v>1</v>
      </c>
      <c r="O46" s="9">
        <v>0</v>
      </c>
      <c r="P46" s="8">
        <v>0</v>
      </c>
      <c r="Q46" s="9">
        <v>0</v>
      </c>
      <c r="R46" s="9">
        <v>0</v>
      </c>
      <c r="S46" s="9">
        <v>1</v>
      </c>
      <c r="T46" s="9">
        <v>0</v>
      </c>
      <c r="U46" s="8">
        <f t="shared" si="16"/>
        <v>94065</v>
      </c>
      <c r="V46" s="9">
        <v>7</v>
      </c>
      <c r="W46" s="9">
        <f t="shared" si="14"/>
        <v>94057</v>
      </c>
      <c r="X46" s="9">
        <f t="shared" si="8"/>
        <v>48</v>
      </c>
      <c r="Y46" s="7">
        <v>16</v>
      </c>
      <c r="Z46" s="7">
        <v>6.28</v>
      </c>
      <c r="AA46" s="9">
        <v>0</v>
      </c>
      <c r="AB46" s="9">
        <v>1</v>
      </c>
      <c r="AC46" s="9">
        <v>1</v>
      </c>
      <c r="AD46" s="9">
        <v>0</v>
      </c>
      <c r="AE46" s="9">
        <v>0</v>
      </c>
      <c r="AF46" s="9">
        <v>0</v>
      </c>
      <c r="AG46" s="8">
        <v>0</v>
      </c>
      <c r="AH46" s="9">
        <v>0</v>
      </c>
      <c r="AI46" s="30">
        <v>1</v>
      </c>
      <c r="AJ46" s="9">
        <v>0</v>
      </c>
      <c r="AK46" s="30">
        <v>1</v>
      </c>
      <c r="AL46" s="21">
        <v>2006</v>
      </c>
      <c r="AM46" s="23">
        <f t="shared" si="9"/>
        <v>7.6038979685218813</v>
      </c>
      <c r="AN46" s="33">
        <v>0</v>
      </c>
      <c r="AO46" s="33">
        <v>0</v>
      </c>
      <c r="AP46" s="33">
        <v>0</v>
      </c>
      <c r="AQ46" s="43">
        <v>1</v>
      </c>
      <c r="AR46" s="33" t="s">
        <v>108</v>
      </c>
      <c r="AS46" s="43" t="s">
        <v>108</v>
      </c>
      <c r="AT46" s="42" t="s">
        <v>108</v>
      </c>
      <c r="AU46" s="18" t="s">
        <v>108</v>
      </c>
      <c r="AV46" s="39">
        <f t="shared" si="15"/>
        <v>0.46172000000000002</v>
      </c>
      <c r="AW46" s="40">
        <v>0.53827999999999998</v>
      </c>
      <c r="AX46">
        <v>0.52400000000000002</v>
      </c>
      <c r="AY46" s="40">
        <v>0.47599999999999998</v>
      </c>
      <c r="AZ46">
        <v>1</v>
      </c>
      <c r="BA46" s="18">
        <v>0</v>
      </c>
      <c r="BB46" t="s">
        <v>108</v>
      </c>
      <c r="BC46" s="18" t="s">
        <v>108</v>
      </c>
      <c r="BD46" s="18" t="s">
        <v>112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 s="18">
        <v>0</v>
      </c>
      <c r="BL46">
        <v>1</v>
      </c>
      <c r="BM46">
        <v>0</v>
      </c>
      <c r="BN46" s="18">
        <v>0</v>
      </c>
      <c r="BQ46" s="25">
        <v>27.56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 s="18">
        <v>0</v>
      </c>
      <c r="BZ46">
        <v>1</v>
      </c>
      <c r="CA46">
        <v>0</v>
      </c>
      <c r="CB46">
        <v>0</v>
      </c>
      <c r="CC46" s="18">
        <v>0</v>
      </c>
      <c r="CD46">
        <v>0</v>
      </c>
      <c r="CE46">
        <v>0</v>
      </c>
      <c r="CF46">
        <v>0</v>
      </c>
      <c r="CG46">
        <v>0</v>
      </c>
      <c r="CH46" s="18">
        <v>0</v>
      </c>
      <c r="CI46">
        <v>0</v>
      </c>
      <c r="CJ46">
        <v>0</v>
      </c>
      <c r="CK46">
        <v>1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 s="18">
        <v>0</v>
      </c>
      <c r="CU46">
        <v>16</v>
      </c>
      <c r="DD46" s="34" t="s">
        <v>110</v>
      </c>
    </row>
    <row r="47" spans="1:108" x14ac:dyDescent="0.25">
      <c r="A47">
        <v>46</v>
      </c>
      <c r="B47">
        <v>2</v>
      </c>
      <c r="C47" s="25" t="s">
        <v>111</v>
      </c>
      <c r="D47" s="12">
        <v>6.498652656427617</v>
      </c>
      <c r="E47" s="14">
        <v>0.28102281757524827</v>
      </c>
      <c r="F47" s="7">
        <v>23.125</v>
      </c>
      <c r="G47" s="7">
        <f t="shared" si="0"/>
        <v>6.2176298388523685</v>
      </c>
      <c r="H47" s="16">
        <f t="shared" si="1"/>
        <v>6.7796754740028655</v>
      </c>
      <c r="I47" s="11">
        <f t="shared" si="2"/>
        <v>7.5189132720802507E-2</v>
      </c>
      <c r="J47" s="33">
        <f t="shared" si="3"/>
        <v>3.2514219554941621E-3</v>
      </c>
      <c r="K47" s="33">
        <f t="shared" si="4"/>
        <v>307.55774356208303</v>
      </c>
      <c r="L47" s="33">
        <f t="shared" si="5"/>
        <v>7.1937710765308346E-2</v>
      </c>
      <c r="M47" s="33">
        <f t="shared" si="6"/>
        <v>7.8440554676296667E-2</v>
      </c>
      <c r="N47" s="8">
        <v>1</v>
      </c>
      <c r="O47" s="9">
        <v>0</v>
      </c>
      <c r="P47" s="8">
        <v>0</v>
      </c>
      <c r="Q47" s="9">
        <v>0</v>
      </c>
      <c r="R47" s="9">
        <v>0</v>
      </c>
      <c r="S47" s="9">
        <v>1</v>
      </c>
      <c r="T47" s="9">
        <v>0</v>
      </c>
      <c r="U47" s="8">
        <f t="shared" si="16"/>
        <v>94065</v>
      </c>
      <c r="V47" s="9">
        <v>7</v>
      </c>
      <c r="W47" s="9">
        <f t="shared" si="14"/>
        <v>94057</v>
      </c>
      <c r="X47" s="9">
        <f t="shared" si="8"/>
        <v>48</v>
      </c>
      <c r="Y47" s="7">
        <v>18</v>
      </c>
      <c r="Z47" s="7">
        <v>6.28</v>
      </c>
      <c r="AA47" s="9">
        <v>0</v>
      </c>
      <c r="AB47" s="9">
        <v>1</v>
      </c>
      <c r="AC47" s="9">
        <v>1</v>
      </c>
      <c r="AD47" s="9">
        <v>0</v>
      </c>
      <c r="AE47" s="9">
        <v>0</v>
      </c>
      <c r="AF47" s="9">
        <v>0</v>
      </c>
      <c r="AG47" s="8">
        <v>0</v>
      </c>
      <c r="AH47" s="9">
        <v>0</v>
      </c>
      <c r="AI47" s="30">
        <v>1</v>
      </c>
      <c r="AJ47" s="9">
        <v>0</v>
      </c>
      <c r="AK47" s="30">
        <v>1</v>
      </c>
      <c r="AL47" s="21">
        <v>2006</v>
      </c>
      <c r="AM47" s="23">
        <f t="shared" si="9"/>
        <v>7.6038979685218813</v>
      </c>
      <c r="AN47" s="33">
        <v>0</v>
      </c>
      <c r="AO47" s="33">
        <v>0</v>
      </c>
      <c r="AP47" s="33">
        <v>0</v>
      </c>
      <c r="AQ47" s="43">
        <v>1</v>
      </c>
      <c r="AR47" s="33" t="s">
        <v>108</v>
      </c>
      <c r="AS47" s="43" t="s">
        <v>108</v>
      </c>
      <c r="AT47" s="42" t="s">
        <v>108</v>
      </c>
      <c r="AU47" s="18" t="s">
        <v>108</v>
      </c>
      <c r="AV47" s="39">
        <f t="shared" si="15"/>
        <v>0.46172000000000002</v>
      </c>
      <c r="AW47" s="40">
        <v>0.53827999999999998</v>
      </c>
      <c r="AX47">
        <v>0.52400000000000002</v>
      </c>
      <c r="AY47" s="40">
        <v>0.47599999999999998</v>
      </c>
      <c r="AZ47">
        <v>1</v>
      </c>
      <c r="BA47" s="18">
        <v>0</v>
      </c>
      <c r="BB47" t="s">
        <v>108</v>
      </c>
      <c r="BC47" s="18" t="s">
        <v>108</v>
      </c>
      <c r="BD47" s="18" t="s">
        <v>112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 s="18">
        <v>0</v>
      </c>
      <c r="BL47">
        <v>1</v>
      </c>
      <c r="BM47">
        <v>0</v>
      </c>
      <c r="BN47" s="18">
        <v>0</v>
      </c>
      <c r="BQ47" s="25">
        <v>27.56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 s="18">
        <v>0</v>
      </c>
      <c r="BZ47">
        <v>1</v>
      </c>
      <c r="CA47">
        <v>0</v>
      </c>
      <c r="CB47">
        <v>0</v>
      </c>
      <c r="CC47" s="18">
        <v>0</v>
      </c>
      <c r="CD47">
        <v>0</v>
      </c>
      <c r="CE47">
        <v>0</v>
      </c>
      <c r="CF47">
        <v>0</v>
      </c>
      <c r="CG47">
        <v>0</v>
      </c>
      <c r="CH47" s="18">
        <v>0</v>
      </c>
      <c r="CI47">
        <v>0</v>
      </c>
      <c r="CJ47">
        <v>0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 s="18">
        <v>0</v>
      </c>
      <c r="CU47">
        <v>16</v>
      </c>
      <c r="DD47" s="34" t="s">
        <v>110</v>
      </c>
    </row>
    <row r="48" spans="1:108" x14ac:dyDescent="0.25">
      <c r="A48">
        <v>47</v>
      </c>
      <c r="B48">
        <v>2</v>
      </c>
      <c r="C48" s="25" t="s">
        <v>111</v>
      </c>
      <c r="D48" s="12">
        <v>10.000000000000011</v>
      </c>
      <c r="E48" s="14">
        <v>0.87931034482758696</v>
      </c>
      <c r="F48" s="7">
        <v>11.37254901960784</v>
      </c>
      <c r="G48" s="7">
        <f t="shared" si="0"/>
        <v>9.1206896551724235</v>
      </c>
      <c r="H48" s="16">
        <f t="shared" si="1"/>
        <v>10.879310344827598</v>
      </c>
      <c r="I48" s="11">
        <f t="shared" si="2"/>
        <v>3.705645487844917E-2</v>
      </c>
      <c r="J48" s="33">
        <f t="shared" si="3"/>
        <v>3.2584124117257035E-3</v>
      </c>
      <c r="K48" s="33">
        <f t="shared" si="4"/>
        <v>306.89792255928256</v>
      </c>
      <c r="L48" s="33">
        <f t="shared" si="5"/>
        <v>3.3798042466723466E-2</v>
      </c>
      <c r="M48" s="33">
        <f t="shared" si="6"/>
        <v>4.0314867290174874E-2</v>
      </c>
      <c r="N48" s="8">
        <v>1</v>
      </c>
      <c r="O48" s="9">
        <v>0</v>
      </c>
      <c r="P48" s="8">
        <v>0</v>
      </c>
      <c r="Q48" s="9">
        <v>0</v>
      </c>
      <c r="R48" s="9">
        <v>0</v>
      </c>
      <c r="S48" s="9">
        <v>1</v>
      </c>
      <c r="T48" s="9">
        <v>0</v>
      </c>
      <c r="U48" s="8">
        <f t="shared" si="16"/>
        <v>94065</v>
      </c>
      <c r="V48" s="9">
        <v>7</v>
      </c>
      <c r="W48" s="9">
        <f t="shared" si="14"/>
        <v>94057</v>
      </c>
      <c r="X48" s="9">
        <f t="shared" si="8"/>
        <v>48</v>
      </c>
      <c r="Y48" s="7">
        <v>20</v>
      </c>
      <c r="Z48" s="7">
        <v>6.28</v>
      </c>
      <c r="AA48" s="9">
        <v>0</v>
      </c>
      <c r="AB48" s="9">
        <v>1</v>
      </c>
      <c r="AC48" s="9">
        <v>1</v>
      </c>
      <c r="AD48" s="9">
        <v>0</v>
      </c>
      <c r="AE48" s="9">
        <v>0</v>
      </c>
      <c r="AF48" s="9">
        <v>0</v>
      </c>
      <c r="AG48" s="8">
        <v>0</v>
      </c>
      <c r="AH48" s="9">
        <v>0</v>
      </c>
      <c r="AI48" s="30">
        <v>1</v>
      </c>
      <c r="AJ48" s="9">
        <v>0</v>
      </c>
      <c r="AK48" s="30">
        <v>1</v>
      </c>
      <c r="AL48" s="21">
        <v>2006</v>
      </c>
      <c r="AM48" s="23">
        <f t="shared" si="9"/>
        <v>7.6038979685218813</v>
      </c>
      <c r="AN48" s="33">
        <v>0</v>
      </c>
      <c r="AO48" s="33">
        <v>0</v>
      </c>
      <c r="AP48" s="33">
        <v>0</v>
      </c>
      <c r="AQ48" s="43">
        <v>1</v>
      </c>
      <c r="AR48" s="33" t="s">
        <v>108</v>
      </c>
      <c r="AS48" s="43" t="s">
        <v>108</v>
      </c>
      <c r="AT48" s="42" t="s">
        <v>108</v>
      </c>
      <c r="AU48" s="18" t="s">
        <v>108</v>
      </c>
      <c r="AV48" s="39">
        <f t="shared" si="15"/>
        <v>0.46172000000000002</v>
      </c>
      <c r="AW48" s="40">
        <v>0.53827999999999998</v>
      </c>
      <c r="AX48">
        <v>0.52400000000000002</v>
      </c>
      <c r="AY48" s="40">
        <v>0.47599999999999998</v>
      </c>
      <c r="AZ48">
        <v>1</v>
      </c>
      <c r="BA48" s="18">
        <v>0</v>
      </c>
      <c r="BB48" t="s">
        <v>108</v>
      </c>
      <c r="BC48" s="18" t="s">
        <v>108</v>
      </c>
      <c r="BD48" s="18" t="s">
        <v>112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 s="18">
        <v>0</v>
      </c>
      <c r="BL48">
        <v>1</v>
      </c>
      <c r="BM48">
        <v>0</v>
      </c>
      <c r="BN48" s="18">
        <v>0</v>
      </c>
      <c r="BQ48" s="25">
        <v>27.56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 s="18">
        <v>0</v>
      </c>
      <c r="BZ48">
        <v>1</v>
      </c>
      <c r="CA48">
        <v>0</v>
      </c>
      <c r="CB48">
        <v>0</v>
      </c>
      <c r="CC48" s="18">
        <v>0</v>
      </c>
      <c r="CD48">
        <v>0</v>
      </c>
      <c r="CE48">
        <v>0</v>
      </c>
      <c r="CF48">
        <v>0</v>
      </c>
      <c r="CG48">
        <v>0</v>
      </c>
      <c r="CH48" s="18">
        <v>0</v>
      </c>
      <c r="CI48">
        <v>0</v>
      </c>
      <c r="CJ48">
        <v>0</v>
      </c>
      <c r="CK48">
        <v>1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 s="18">
        <v>0</v>
      </c>
      <c r="CU48">
        <v>16</v>
      </c>
      <c r="DD48" s="34" t="s">
        <v>110</v>
      </c>
    </row>
    <row r="49" spans="1:108" x14ac:dyDescent="0.25">
      <c r="A49">
        <v>48</v>
      </c>
      <c r="B49">
        <v>2</v>
      </c>
      <c r="C49" s="25" t="s">
        <v>111</v>
      </c>
      <c r="D49" s="12">
        <v>11.93748255164577</v>
      </c>
      <c r="E49" s="14">
        <v>0.19633074544723539</v>
      </c>
      <c r="F49" s="7">
        <v>60.802919708029187</v>
      </c>
      <c r="G49" s="7">
        <f t="shared" si="0"/>
        <v>11.741151806198534</v>
      </c>
      <c r="H49" s="16">
        <f t="shared" si="1"/>
        <v>12.133813297093006</v>
      </c>
      <c r="I49" s="11">
        <f t="shared" si="2"/>
        <v>0.19447204297233545</v>
      </c>
      <c r="J49" s="33">
        <f t="shared" si="3"/>
        <v>3.198399746363741E-3</v>
      </c>
      <c r="K49" s="33">
        <f t="shared" si="4"/>
        <v>312.6563529580377</v>
      </c>
      <c r="L49" s="33">
        <f t="shared" si="5"/>
        <v>0.19127364322597171</v>
      </c>
      <c r="M49" s="33">
        <f t="shared" si="6"/>
        <v>0.19767044271869919</v>
      </c>
      <c r="N49" s="8">
        <v>1</v>
      </c>
      <c r="O49" s="9">
        <v>0</v>
      </c>
      <c r="P49" s="8">
        <v>0</v>
      </c>
      <c r="Q49" s="9">
        <v>0</v>
      </c>
      <c r="R49" s="9">
        <v>0</v>
      </c>
      <c r="S49" s="9">
        <v>1</v>
      </c>
      <c r="T49" s="9">
        <v>0</v>
      </c>
      <c r="U49" s="8">
        <f t="shared" si="16"/>
        <v>94065</v>
      </c>
      <c r="V49" s="9">
        <v>7</v>
      </c>
      <c r="W49" s="9">
        <f t="shared" si="14"/>
        <v>94057</v>
      </c>
      <c r="X49" s="9">
        <f t="shared" si="8"/>
        <v>48</v>
      </c>
      <c r="Y49" s="7">
        <v>22</v>
      </c>
      <c r="Z49" s="7">
        <v>6.28</v>
      </c>
      <c r="AA49" s="9">
        <v>0</v>
      </c>
      <c r="AB49" s="9">
        <v>1</v>
      </c>
      <c r="AC49" s="9">
        <v>1</v>
      </c>
      <c r="AD49" s="9">
        <v>0</v>
      </c>
      <c r="AE49" s="9">
        <v>0</v>
      </c>
      <c r="AF49" s="9">
        <v>0</v>
      </c>
      <c r="AG49" s="8">
        <v>0</v>
      </c>
      <c r="AH49" s="9">
        <v>0</v>
      </c>
      <c r="AI49" s="30">
        <v>1</v>
      </c>
      <c r="AJ49" s="9">
        <v>0</v>
      </c>
      <c r="AK49" s="30">
        <v>1</v>
      </c>
      <c r="AL49" s="21">
        <v>2006</v>
      </c>
      <c r="AM49" s="23">
        <f t="shared" si="9"/>
        <v>7.6038979685218813</v>
      </c>
      <c r="AN49" s="33">
        <v>0</v>
      </c>
      <c r="AO49" s="33">
        <v>0</v>
      </c>
      <c r="AP49" s="33">
        <v>0</v>
      </c>
      <c r="AQ49" s="43">
        <v>1</v>
      </c>
      <c r="AR49" s="33" t="s">
        <v>108</v>
      </c>
      <c r="AS49" s="43" t="s">
        <v>108</v>
      </c>
      <c r="AT49" s="42" t="s">
        <v>108</v>
      </c>
      <c r="AU49" s="18" t="s">
        <v>108</v>
      </c>
      <c r="AV49" s="39">
        <f t="shared" si="15"/>
        <v>0.46172000000000002</v>
      </c>
      <c r="AW49" s="40">
        <v>0.53827999999999998</v>
      </c>
      <c r="AX49">
        <v>0.52400000000000002</v>
      </c>
      <c r="AY49" s="40">
        <v>0.47599999999999998</v>
      </c>
      <c r="AZ49">
        <v>1</v>
      </c>
      <c r="BA49" s="18">
        <v>0</v>
      </c>
      <c r="BB49" t="s">
        <v>108</v>
      </c>
      <c r="BC49" s="18" t="s">
        <v>108</v>
      </c>
      <c r="BD49" s="18" t="s">
        <v>112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 s="18">
        <v>0</v>
      </c>
      <c r="BL49">
        <v>1</v>
      </c>
      <c r="BM49">
        <v>0</v>
      </c>
      <c r="BN49" s="18">
        <v>0</v>
      </c>
      <c r="BQ49" s="25">
        <v>27.56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 s="18">
        <v>0</v>
      </c>
      <c r="BZ49">
        <v>1</v>
      </c>
      <c r="CA49">
        <v>0</v>
      </c>
      <c r="CB49">
        <v>0</v>
      </c>
      <c r="CC49" s="18">
        <v>0</v>
      </c>
      <c r="CD49">
        <v>0</v>
      </c>
      <c r="CE49">
        <v>0</v>
      </c>
      <c r="CF49">
        <v>0</v>
      </c>
      <c r="CG49">
        <v>0</v>
      </c>
      <c r="CH49" s="18">
        <v>0</v>
      </c>
      <c r="CI49">
        <v>0</v>
      </c>
      <c r="CJ49">
        <v>0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 s="18">
        <v>0</v>
      </c>
      <c r="CU49">
        <v>16</v>
      </c>
      <c r="DD49" s="34" t="s">
        <v>110</v>
      </c>
    </row>
    <row r="50" spans="1:108" x14ac:dyDescent="0.25">
      <c r="A50">
        <v>49</v>
      </c>
      <c r="B50">
        <v>2</v>
      </c>
      <c r="C50" s="25" t="s">
        <v>111</v>
      </c>
      <c r="D50" s="12">
        <v>4.5254472798147649</v>
      </c>
      <c r="E50" s="14">
        <v>1.1472964934741661</v>
      </c>
      <c r="F50" s="7">
        <v>3.9444444444444442</v>
      </c>
      <c r="G50" s="7">
        <f t="shared" si="0"/>
        <v>3.3781507863405986</v>
      </c>
      <c r="H50" s="16">
        <f t="shared" si="1"/>
        <v>5.6727437732889312</v>
      </c>
      <c r="I50" s="11">
        <f t="shared" si="2"/>
        <v>1.286039670303234E-2</v>
      </c>
      <c r="J50" s="33">
        <f t="shared" si="3"/>
        <v>3.2603822627405941E-3</v>
      </c>
      <c r="K50" s="33">
        <f t="shared" si="4"/>
        <v>306.71250160692063</v>
      </c>
      <c r="L50" s="33">
        <f t="shared" si="5"/>
        <v>9.6000144402917462E-3</v>
      </c>
      <c r="M50" s="33">
        <f t="shared" si="6"/>
        <v>1.6120778965772936E-2</v>
      </c>
      <c r="N50" s="8">
        <v>1</v>
      </c>
      <c r="O50" s="9">
        <v>0</v>
      </c>
      <c r="P50" s="8">
        <v>0</v>
      </c>
      <c r="Q50" s="9">
        <v>0</v>
      </c>
      <c r="R50" s="9">
        <v>0</v>
      </c>
      <c r="S50" s="9">
        <v>1</v>
      </c>
      <c r="T50" s="9">
        <v>0</v>
      </c>
      <c r="U50" s="8">
        <f t="shared" si="16"/>
        <v>94065</v>
      </c>
      <c r="V50" s="9">
        <v>7</v>
      </c>
      <c r="W50" s="9">
        <f t="shared" si="14"/>
        <v>94057</v>
      </c>
      <c r="X50" s="9">
        <f t="shared" si="8"/>
        <v>48</v>
      </c>
      <c r="Y50" s="7">
        <v>16</v>
      </c>
      <c r="Z50" s="7">
        <v>6.28</v>
      </c>
      <c r="AA50" s="9">
        <v>0</v>
      </c>
      <c r="AB50" s="9">
        <v>1</v>
      </c>
      <c r="AC50" s="9">
        <v>1</v>
      </c>
      <c r="AD50" s="9">
        <v>0</v>
      </c>
      <c r="AE50" s="9">
        <v>0</v>
      </c>
      <c r="AF50" s="9">
        <v>0</v>
      </c>
      <c r="AG50" s="8">
        <v>0</v>
      </c>
      <c r="AH50" s="9">
        <v>0</v>
      </c>
      <c r="AI50" s="30">
        <v>1</v>
      </c>
      <c r="AJ50" s="9">
        <v>0</v>
      </c>
      <c r="AK50" s="30">
        <v>1</v>
      </c>
      <c r="AL50" s="21">
        <v>2008</v>
      </c>
      <c r="AM50" s="23">
        <f t="shared" si="9"/>
        <v>7.6048944808116197</v>
      </c>
      <c r="AN50" s="33">
        <v>0</v>
      </c>
      <c r="AO50" s="33">
        <v>0</v>
      </c>
      <c r="AP50" s="33">
        <v>0</v>
      </c>
      <c r="AQ50" s="43">
        <v>1</v>
      </c>
      <c r="AR50" s="33" t="s">
        <v>108</v>
      </c>
      <c r="AS50" s="43" t="s">
        <v>108</v>
      </c>
      <c r="AT50" s="42" t="s">
        <v>108</v>
      </c>
      <c r="AU50" s="18" t="s">
        <v>108</v>
      </c>
      <c r="AV50" s="39">
        <f t="shared" si="15"/>
        <v>0.46172000000000002</v>
      </c>
      <c r="AW50" s="40">
        <v>0.53827999999999998</v>
      </c>
      <c r="AX50">
        <v>0.52400000000000002</v>
      </c>
      <c r="AY50" s="40">
        <v>0.47599999999999998</v>
      </c>
      <c r="AZ50">
        <v>1</v>
      </c>
      <c r="BA50" s="18">
        <v>0</v>
      </c>
      <c r="BB50" t="s">
        <v>108</v>
      </c>
      <c r="BC50" s="18" t="s">
        <v>108</v>
      </c>
      <c r="BD50" s="18" t="s">
        <v>112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 s="18">
        <v>0</v>
      </c>
      <c r="BL50">
        <v>1</v>
      </c>
      <c r="BM50">
        <v>0</v>
      </c>
      <c r="BN50" s="18">
        <v>0</v>
      </c>
      <c r="BQ50" s="25">
        <v>27.56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 s="18">
        <v>0</v>
      </c>
      <c r="BZ50">
        <v>1</v>
      </c>
      <c r="CA50">
        <v>0</v>
      </c>
      <c r="CB50">
        <v>0</v>
      </c>
      <c r="CC50" s="18">
        <v>0</v>
      </c>
      <c r="CD50">
        <v>0</v>
      </c>
      <c r="CE50">
        <v>0</v>
      </c>
      <c r="CF50">
        <v>0</v>
      </c>
      <c r="CG50">
        <v>0</v>
      </c>
      <c r="CH50" s="18">
        <v>0</v>
      </c>
      <c r="CI50">
        <v>0</v>
      </c>
      <c r="CJ50">
        <v>0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 s="18">
        <v>0</v>
      </c>
      <c r="CU50">
        <v>16</v>
      </c>
      <c r="DD50" s="34" t="s">
        <v>110</v>
      </c>
    </row>
    <row r="51" spans="1:108" x14ac:dyDescent="0.25">
      <c r="A51">
        <v>50</v>
      </c>
      <c r="B51">
        <v>2</v>
      </c>
      <c r="C51" s="25" t="s">
        <v>111</v>
      </c>
      <c r="D51" s="12">
        <v>6.3895988043532581</v>
      </c>
      <c r="E51" s="14">
        <v>0.22882860731843621</v>
      </c>
      <c r="F51" s="7">
        <v>27.92307692307692</v>
      </c>
      <c r="G51" s="7">
        <f t="shared" si="0"/>
        <v>6.1607701970348216</v>
      </c>
      <c r="H51" s="16">
        <f t="shared" si="1"/>
        <v>6.6184274116716946</v>
      </c>
      <c r="I51" s="11">
        <f t="shared" si="2"/>
        <v>9.067238931490941E-2</v>
      </c>
      <c r="J51" s="33">
        <f t="shared" si="3"/>
        <v>3.2472205539774723E-3</v>
      </c>
      <c r="K51" s="33">
        <f t="shared" si="4"/>
        <v>307.9556757470985</v>
      </c>
      <c r="L51" s="33">
        <f t="shared" si="5"/>
        <v>8.742516876093194E-2</v>
      </c>
      <c r="M51" s="33">
        <f t="shared" si="6"/>
        <v>9.391960986888688E-2</v>
      </c>
      <c r="N51" s="8">
        <v>1</v>
      </c>
      <c r="O51" s="9">
        <v>0</v>
      </c>
      <c r="P51" s="8">
        <v>0</v>
      </c>
      <c r="Q51" s="9">
        <v>0</v>
      </c>
      <c r="R51" s="9">
        <v>0</v>
      </c>
      <c r="S51" s="9">
        <v>1</v>
      </c>
      <c r="T51" s="9">
        <v>0</v>
      </c>
      <c r="U51" s="8">
        <f t="shared" si="16"/>
        <v>94065</v>
      </c>
      <c r="V51" s="9">
        <v>7</v>
      </c>
      <c r="W51" s="9">
        <f t="shared" si="14"/>
        <v>94057</v>
      </c>
      <c r="X51" s="9">
        <f t="shared" si="8"/>
        <v>48</v>
      </c>
      <c r="Y51" s="7">
        <v>18</v>
      </c>
      <c r="Z51" s="7">
        <v>6.28</v>
      </c>
      <c r="AA51" s="9">
        <v>0</v>
      </c>
      <c r="AB51" s="9">
        <v>1</v>
      </c>
      <c r="AC51" s="9">
        <v>1</v>
      </c>
      <c r="AD51" s="9">
        <v>0</v>
      </c>
      <c r="AE51" s="9">
        <v>0</v>
      </c>
      <c r="AF51" s="9">
        <v>0</v>
      </c>
      <c r="AG51" s="8">
        <v>0</v>
      </c>
      <c r="AH51" s="9">
        <v>0</v>
      </c>
      <c r="AI51" s="30">
        <v>1</v>
      </c>
      <c r="AJ51" s="9">
        <v>0</v>
      </c>
      <c r="AK51" s="30">
        <v>1</v>
      </c>
      <c r="AL51" s="21">
        <v>2008</v>
      </c>
      <c r="AM51" s="23">
        <f t="shared" si="9"/>
        <v>7.6048944808116197</v>
      </c>
      <c r="AN51" s="33">
        <v>0</v>
      </c>
      <c r="AO51" s="33">
        <v>0</v>
      </c>
      <c r="AP51" s="33">
        <v>0</v>
      </c>
      <c r="AQ51" s="43">
        <v>1</v>
      </c>
      <c r="AR51" s="33" t="s">
        <v>108</v>
      </c>
      <c r="AS51" s="43" t="s">
        <v>108</v>
      </c>
      <c r="AT51" s="42" t="s">
        <v>108</v>
      </c>
      <c r="AU51" s="18" t="s">
        <v>108</v>
      </c>
      <c r="AV51" s="39">
        <f t="shared" si="15"/>
        <v>0.46172000000000002</v>
      </c>
      <c r="AW51" s="40">
        <v>0.53827999999999998</v>
      </c>
      <c r="AX51">
        <v>0.52400000000000002</v>
      </c>
      <c r="AY51" s="40">
        <v>0.47599999999999998</v>
      </c>
      <c r="AZ51">
        <v>1</v>
      </c>
      <c r="BA51" s="18">
        <v>0</v>
      </c>
      <c r="BB51" t="s">
        <v>108</v>
      </c>
      <c r="BC51" s="18" t="s">
        <v>108</v>
      </c>
      <c r="BD51" s="18" t="s">
        <v>112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 s="18">
        <v>0</v>
      </c>
      <c r="BL51">
        <v>1</v>
      </c>
      <c r="BM51">
        <v>0</v>
      </c>
      <c r="BN51" s="18">
        <v>0</v>
      </c>
      <c r="BQ51" s="25">
        <v>27.56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 s="18">
        <v>0</v>
      </c>
      <c r="BZ51">
        <v>1</v>
      </c>
      <c r="CA51">
        <v>0</v>
      </c>
      <c r="CB51">
        <v>0</v>
      </c>
      <c r="CC51" s="18">
        <v>0</v>
      </c>
      <c r="CD51">
        <v>0</v>
      </c>
      <c r="CE51">
        <v>0</v>
      </c>
      <c r="CF51">
        <v>0</v>
      </c>
      <c r="CG51">
        <v>0</v>
      </c>
      <c r="CH51" s="18">
        <v>0</v>
      </c>
      <c r="CI51">
        <v>0</v>
      </c>
      <c r="CJ51">
        <v>0</v>
      </c>
      <c r="CK51">
        <v>1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 s="18">
        <v>0</v>
      </c>
      <c r="CU51">
        <v>16</v>
      </c>
      <c r="DD51" s="34" t="s">
        <v>110</v>
      </c>
    </row>
    <row r="52" spans="1:108" x14ac:dyDescent="0.25">
      <c r="A52">
        <v>51</v>
      </c>
      <c r="B52">
        <v>2</v>
      </c>
      <c r="C52" s="25" t="s">
        <v>111</v>
      </c>
      <c r="D52" s="12">
        <v>10.408333018844189</v>
      </c>
      <c r="E52" s="14">
        <v>0.59016321240869107</v>
      </c>
      <c r="F52" s="7">
        <v>17.63636363636363</v>
      </c>
      <c r="G52" s="7">
        <f t="shared" si="0"/>
        <v>9.818169806435499</v>
      </c>
      <c r="H52" s="16">
        <f t="shared" si="1"/>
        <v>10.998496231252879</v>
      </c>
      <c r="I52" s="11">
        <f t="shared" si="2"/>
        <v>5.7411193354901198E-2</v>
      </c>
      <c r="J52" s="33">
        <f t="shared" si="3"/>
        <v>3.2552738500201722E-3</v>
      </c>
      <c r="K52" s="33">
        <f t="shared" si="4"/>
        <v>307.19381719415196</v>
      </c>
      <c r="L52" s="33">
        <f t="shared" si="5"/>
        <v>5.4155919504881023E-2</v>
      </c>
      <c r="M52" s="33">
        <f t="shared" si="6"/>
        <v>6.0666467204921373E-2</v>
      </c>
      <c r="N52" s="8">
        <v>1</v>
      </c>
      <c r="O52" s="9">
        <v>0</v>
      </c>
      <c r="P52" s="8">
        <v>0</v>
      </c>
      <c r="Q52" s="9">
        <v>0</v>
      </c>
      <c r="R52" s="9">
        <v>0</v>
      </c>
      <c r="S52" s="9">
        <v>1</v>
      </c>
      <c r="T52" s="9">
        <v>0</v>
      </c>
      <c r="U52" s="8">
        <f t="shared" si="16"/>
        <v>94065</v>
      </c>
      <c r="V52" s="9">
        <v>7</v>
      </c>
      <c r="W52" s="9">
        <f t="shared" si="14"/>
        <v>94057</v>
      </c>
      <c r="X52" s="9">
        <f t="shared" si="8"/>
        <v>48</v>
      </c>
      <c r="Y52" s="7">
        <v>20</v>
      </c>
      <c r="Z52" s="7">
        <v>6.28</v>
      </c>
      <c r="AA52" s="9">
        <v>0</v>
      </c>
      <c r="AB52" s="9">
        <v>1</v>
      </c>
      <c r="AC52" s="9">
        <v>1</v>
      </c>
      <c r="AD52" s="9">
        <v>0</v>
      </c>
      <c r="AE52" s="9">
        <v>0</v>
      </c>
      <c r="AF52" s="9">
        <v>0</v>
      </c>
      <c r="AG52" s="8">
        <v>0</v>
      </c>
      <c r="AH52" s="9">
        <v>0</v>
      </c>
      <c r="AI52" s="30">
        <v>1</v>
      </c>
      <c r="AJ52" s="9">
        <v>0</v>
      </c>
      <c r="AK52" s="30">
        <v>1</v>
      </c>
      <c r="AL52" s="21">
        <v>2008</v>
      </c>
      <c r="AM52" s="23">
        <f t="shared" si="9"/>
        <v>7.6048944808116197</v>
      </c>
      <c r="AN52" s="33">
        <v>0</v>
      </c>
      <c r="AO52" s="33">
        <v>0</v>
      </c>
      <c r="AP52" s="33">
        <v>0</v>
      </c>
      <c r="AQ52" s="43">
        <v>1</v>
      </c>
      <c r="AR52" s="33" t="s">
        <v>108</v>
      </c>
      <c r="AS52" s="43" t="s">
        <v>108</v>
      </c>
      <c r="AT52" s="42" t="s">
        <v>108</v>
      </c>
      <c r="AU52" s="18" t="s">
        <v>108</v>
      </c>
      <c r="AV52" s="39">
        <f t="shared" si="15"/>
        <v>0.46172000000000002</v>
      </c>
      <c r="AW52" s="40">
        <v>0.53827999999999998</v>
      </c>
      <c r="AX52">
        <v>0.52400000000000002</v>
      </c>
      <c r="AY52" s="40">
        <v>0.47599999999999998</v>
      </c>
      <c r="AZ52">
        <v>1</v>
      </c>
      <c r="BA52" s="18">
        <v>0</v>
      </c>
      <c r="BB52" t="s">
        <v>108</v>
      </c>
      <c r="BC52" s="18" t="s">
        <v>108</v>
      </c>
      <c r="BD52" s="18" t="s">
        <v>112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 s="18">
        <v>0</v>
      </c>
      <c r="BL52">
        <v>1</v>
      </c>
      <c r="BM52">
        <v>0</v>
      </c>
      <c r="BN52" s="18">
        <v>0</v>
      </c>
      <c r="BQ52" s="25">
        <v>27.56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 s="18">
        <v>0</v>
      </c>
      <c r="BZ52">
        <v>1</v>
      </c>
      <c r="CA52">
        <v>0</v>
      </c>
      <c r="CB52">
        <v>0</v>
      </c>
      <c r="CC52" s="18">
        <v>0</v>
      </c>
      <c r="CD52">
        <v>0</v>
      </c>
      <c r="CE52">
        <v>0</v>
      </c>
      <c r="CF52">
        <v>0</v>
      </c>
      <c r="CG52">
        <v>0</v>
      </c>
      <c r="CH52" s="18">
        <v>0</v>
      </c>
      <c r="CI52">
        <v>0</v>
      </c>
      <c r="CJ52">
        <v>0</v>
      </c>
      <c r="CK52">
        <v>1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 s="18">
        <v>0</v>
      </c>
      <c r="CU52">
        <v>16</v>
      </c>
      <c r="DD52" s="34" t="s">
        <v>110</v>
      </c>
    </row>
    <row r="53" spans="1:108" s="51" customFormat="1" x14ac:dyDescent="0.25">
      <c r="A53" s="51">
        <v>52</v>
      </c>
      <c r="B53" s="51">
        <v>2</v>
      </c>
      <c r="C53" s="52" t="s">
        <v>111</v>
      </c>
      <c r="D53" s="53">
        <v>3.0533842239060189</v>
      </c>
      <c r="E53" s="54">
        <v>0.32240702985343062</v>
      </c>
      <c r="F53" s="55">
        <v>9.4705882352941178</v>
      </c>
      <c r="G53" s="55">
        <f t="shared" si="0"/>
        <v>2.7309771940525884</v>
      </c>
      <c r="H53" s="56">
        <f t="shared" si="1"/>
        <v>3.3757912537594494</v>
      </c>
      <c r="I53" s="57">
        <f t="shared" si="2"/>
        <v>3.0865578564325355E-2</v>
      </c>
      <c r="J53" s="58">
        <f t="shared" si="3"/>
        <v>3.2590983577237957E-3</v>
      </c>
      <c r="K53" s="58">
        <f t="shared" si="4"/>
        <v>306.83332941765383</v>
      </c>
      <c r="L53" s="58">
        <f t="shared" si="5"/>
        <v>2.7606480206601558E-2</v>
      </c>
      <c r="M53" s="58">
        <f t="shared" si="6"/>
        <v>3.4124676922049152E-2</v>
      </c>
      <c r="N53" s="59">
        <v>1</v>
      </c>
      <c r="O53" s="60">
        <v>0</v>
      </c>
      <c r="P53" s="59">
        <v>0</v>
      </c>
      <c r="Q53" s="60">
        <v>0</v>
      </c>
      <c r="R53" s="60">
        <v>0</v>
      </c>
      <c r="S53" s="60">
        <v>1</v>
      </c>
      <c r="T53" s="60">
        <v>0</v>
      </c>
      <c r="U53" s="59">
        <f t="shared" si="16"/>
        <v>94065</v>
      </c>
      <c r="V53" s="60">
        <v>7</v>
      </c>
      <c r="W53" s="60">
        <f t="shared" si="14"/>
        <v>94057</v>
      </c>
      <c r="X53" s="60">
        <f t="shared" si="8"/>
        <v>48</v>
      </c>
      <c r="Y53" s="55">
        <v>22</v>
      </c>
      <c r="Z53" s="55">
        <v>6.28</v>
      </c>
      <c r="AA53" s="60">
        <v>0</v>
      </c>
      <c r="AB53" s="60">
        <v>1</v>
      </c>
      <c r="AC53" s="60">
        <v>1</v>
      </c>
      <c r="AD53" s="60">
        <v>0</v>
      </c>
      <c r="AE53" s="60">
        <v>0</v>
      </c>
      <c r="AF53" s="60">
        <v>0</v>
      </c>
      <c r="AG53" s="59">
        <v>0</v>
      </c>
      <c r="AH53" s="60">
        <v>0</v>
      </c>
      <c r="AI53" s="61">
        <v>1</v>
      </c>
      <c r="AJ53" s="60">
        <v>0</v>
      </c>
      <c r="AK53" s="61">
        <v>1</v>
      </c>
      <c r="AL53" s="62">
        <v>2008</v>
      </c>
      <c r="AM53" s="63">
        <f t="shared" si="9"/>
        <v>7.6048944808116197</v>
      </c>
      <c r="AN53" s="58">
        <v>0</v>
      </c>
      <c r="AO53" s="58">
        <v>0</v>
      </c>
      <c r="AP53" s="58">
        <v>0</v>
      </c>
      <c r="AQ53" s="64">
        <v>1</v>
      </c>
      <c r="AR53" s="58" t="s">
        <v>108</v>
      </c>
      <c r="AS53" s="64" t="s">
        <v>108</v>
      </c>
      <c r="AT53" s="65" t="s">
        <v>108</v>
      </c>
      <c r="AU53" s="66" t="s">
        <v>108</v>
      </c>
      <c r="AV53" s="69">
        <f t="shared" si="15"/>
        <v>0.46172000000000002</v>
      </c>
      <c r="AW53" s="67">
        <v>0.53827999999999998</v>
      </c>
      <c r="AX53" s="51">
        <v>0.52400000000000002</v>
      </c>
      <c r="AY53" s="67">
        <v>0.47599999999999998</v>
      </c>
      <c r="AZ53">
        <v>1</v>
      </c>
      <c r="BA53" s="66">
        <v>0</v>
      </c>
      <c r="BB53" s="51" t="s">
        <v>108</v>
      </c>
      <c r="BC53" s="66" t="s">
        <v>108</v>
      </c>
      <c r="BD53" s="66" t="s">
        <v>112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 s="66">
        <v>0</v>
      </c>
      <c r="BL53">
        <v>1</v>
      </c>
      <c r="BM53">
        <v>0</v>
      </c>
      <c r="BN53" s="66">
        <v>0</v>
      </c>
      <c r="BQ53" s="52">
        <v>27.56</v>
      </c>
      <c r="BR53" s="51">
        <v>1</v>
      </c>
      <c r="BS53" s="51">
        <v>0</v>
      </c>
      <c r="BT53" s="51">
        <v>0</v>
      </c>
      <c r="BU53" s="51">
        <v>0</v>
      </c>
      <c r="BV53" s="51">
        <v>0</v>
      </c>
      <c r="BW53" s="51">
        <v>0</v>
      </c>
      <c r="BX53" s="51">
        <v>0</v>
      </c>
      <c r="BY53" s="66">
        <v>0</v>
      </c>
      <c r="BZ53" s="51">
        <v>1</v>
      </c>
      <c r="CA53" s="51">
        <v>0</v>
      </c>
      <c r="CB53" s="51">
        <v>0</v>
      </c>
      <c r="CC53" s="66">
        <v>0</v>
      </c>
      <c r="CD53" s="51">
        <v>0</v>
      </c>
      <c r="CE53" s="51">
        <v>0</v>
      </c>
      <c r="CF53" s="51">
        <v>0</v>
      </c>
      <c r="CG53" s="51">
        <v>0</v>
      </c>
      <c r="CH53" s="66">
        <v>0</v>
      </c>
      <c r="CI53" s="51">
        <v>0</v>
      </c>
      <c r="CJ53" s="51">
        <v>0</v>
      </c>
      <c r="CK53" s="51">
        <v>1</v>
      </c>
      <c r="CL53" s="51">
        <v>1</v>
      </c>
      <c r="CM53" s="51">
        <v>0</v>
      </c>
      <c r="CN53" s="51">
        <v>0</v>
      </c>
      <c r="CO53" s="51">
        <v>0</v>
      </c>
      <c r="CP53" s="51">
        <v>0</v>
      </c>
      <c r="CQ53" s="51">
        <v>0</v>
      </c>
      <c r="CR53" s="51">
        <v>0</v>
      </c>
      <c r="CS53" s="66">
        <v>0</v>
      </c>
      <c r="CU53">
        <v>16</v>
      </c>
      <c r="CY53" s="68"/>
      <c r="DD53" s="68" t="s">
        <v>110</v>
      </c>
    </row>
    <row r="54" spans="1:108" x14ac:dyDescent="0.25">
      <c r="A54">
        <v>53</v>
      </c>
      <c r="B54">
        <v>3</v>
      </c>
      <c r="C54" s="25" t="s">
        <v>113</v>
      </c>
      <c r="D54" s="12">
        <v>7.75</v>
      </c>
      <c r="E54" s="14">
        <f t="shared" ref="E54:E63" si="17">D54/F54</f>
        <v>0.59237178017274328</v>
      </c>
      <c r="F54" s="7">
        <v>13.083</v>
      </c>
      <c r="G54" s="7">
        <f t="shared" si="0"/>
        <v>7.1576282198272567</v>
      </c>
      <c r="H54" s="16">
        <f t="shared" si="1"/>
        <v>8.3423717801727442</v>
      </c>
      <c r="I54" s="11">
        <f t="shared" si="2"/>
        <v>0.33914218547776914</v>
      </c>
      <c r="J54" s="33">
        <f t="shared" si="3"/>
        <v>2.5922356147502035E-2</v>
      </c>
      <c r="K54" s="33">
        <f t="shared" si="4"/>
        <v>38.576740258865833</v>
      </c>
      <c r="L54" s="33">
        <f t="shared" si="5"/>
        <v>0.3132198293302671</v>
      </c>
      <c r="M54" s="33">
        <f t="shared" si="6"/>
        <v>0.36506454162527119</v>
      </c>
      <c r="N54" s="8">
        <v>1</v>
      </c>
      <c r="O54" s="9">
        <v>0</v>
      </c>
      <c r="P54" s="8">
        <v>0</v>
      </c>
      <c r="Q54" s="9">
        <v>0</v>
      </c>
      <c r="R54" s="9">
        <v>0</v>
      </c>
      <c r="S54" s="9">
        <v>1</v>
      </c>
      <c r="T54" s="9">
        <v>0</v>
      </c>
      <c r="U54" s="8">
        <v>1321</v>
      </c>
      <c r="V54" s="9">
        <v>3</v>
      </c>
      <c r="W54" s="9">
        <f t="shared" si="14"/>
        <v>1317</v>
      </c>
      <c r="X54" s="9">
        <f t="shared" si="8"/>
        <v>10</v>
      </c>
      <c r="Y54" s="7">
        <v>16.529900000000001</v>
      </c>
      <c r="Z54" s="7">
        <v>12.6426</v>
      </c>
      <c r="AA54" s="9">
        <v>1</v>
      </c>
      <c r="AB54" s="9">
        <v>0</v>
      </c>
      <c r="AC54" s="9">
        <v>0</v>
      </c>
      <c r="AD54" s="9">
        <v>1</v>
      </c>
      <c r="AE54" s="9">
        <v>0</v>
      </c>
      <c r="AF54" s="9">
        <v>0</v>
      </c>
      <c r="AG54" s="8">
        <v>0</v>
      </c>
      <c r="AH54" s="9">
        <v>1</v>
      </c>
      <c r="AI54" s="30">
        <v>0</v>
      </c>
      <c r="AJ54" s="9">
        <v>1</v>
      </c>
      <c r="AK54" s="30">
        <v>0</v>
      </c>
      <c r="AL54" s="21">
        <v>1997</v>
      </c>
      <c r="AM54" s="23">
        <f t="shared" si="9"/>
        <v>7.5994013334158153</v>
      </c>
      <c r="AN54" s="33">
        <v>0</v>
      </c>
      <c r="AO54" s="33">
        <v>0</v>
      </c>
      <c r="AP54" s="33">
        <v>0</v>
      </c>
      <c r="AQ54" s="43">
        <v>1</v>
      </c>
      <c r="AR54" s="33">
        <v>0.72460000000000002</v>
      </c>
      <c r="AS54" s="43">
        <f t="shared" ref="AS54:AS63" si="18">1-AR54</f>
        <v>0.27539999999999998</v>
      </c>
      <c r="AT54" s="42">
        <v>1</v>
      </c>
      <c r="AU54" s="18">
        <v>0</v>
      </c>
      <c r="AV54" s="39">
        <f t="shared" si="15"/>
        <v>0.52160000000000006</v>
      </c>
      <c r="AW54" s="40">
        <v>0.47839999999999999</v>
      </c>
      <c r="AX54">
        <f t="shared" ref="AX54:AX63" si="19">1-AY54</f>
        <v>0.1552</v>
      </c>
      <c r="AY54" s="40">
        <v>0.8448</v>
      </c>
      <c r="AZ54">
        <v>1</v>
      </c>
      <c r="BA54" s="18">
        <v>0</v>
      </c>
      <c r="BB54" t="s">
        <v>108</v>
      </c>
      <c r="BC54" s="18" t="s">
        <v>108</v>
      </c>
      <c r="BD54" s="18" t="s">
        <v>114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 s="18">
        <v>0</v>
      </c>
      <c r="BL54">
        <v>1</v>
      </c>
      <c r="BM54">
        <v>0</v>
      </c>
      <c r="BN54" s="18">
        <v>0</v>
      </c>
      <c r="BQ54" s="25" t="s">
        <v>108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 s="18">
        <v>0</v>
      </c>
      <c r="BZ54">
        <v>0</v>
      </c>
      <c r="CA54">
        <v>0</v>
      </c>
      <c r="CB54">
        <v>1</v>
      </c>
      <c r="CC54" s="18">
        <v>0</v>
      </c>
      <c r="CD54">
        <v>0</v>
      </c>
      <c r="CE54">
        <v>0</v>
      </c>
      <c r="CF54">
        <v>0</v>
      </c>
      <c r="CG54">
        <v>0</v>
      </c>
      <c r="CH54" s="18">
        <v>0</v>
      </c>
      <c r="CI54">
        <v>0</v>
      </c>
      <c r="CJ54">
        <v>0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 s="18">
        <v>0</v>
      </c>
      <c r="CU54">
        <v>33</v>
      </c>
      <c r="DD54" s="34" t="s">
        <v>110</v>
      </c>
    </row>
    <row r="55" spans="1:108" x14ac:dyDescent="0.25">
      <c r="A55">
        <v>54</v>
      </c>
      <c r="B55">
        <v>3</v>
      </c>
      <c r="C55" s="25" t="s">
        <v>113</v>
      </c>
      <c r="D55" s="12">
        <v>13.07</v>
      </c>
      <c r="E55" s="14">
        <f t="shared" si="17"/>
        <v>1.8607630979498861</v>
      </c>
      <c r="F55" s="7">
        <v>7.024</v>
      </c>
      <c r="G55" s="7">
        <f t="shared" si="0"/>
        <v>11.209236902050113</v>
      </c>
      <c r="H55" s="16">
        <f t="shared" si="1"/>
        <v>14.930763097949887</v>
      </c>
      <c r="I55" s="11">
        <f t="shared" si="2"/>
        <v>0.19002277488018446</v>
      </c>
      <c r="J55" s="33">
        <f t="shared" si="3"/>
        <v>2.7053356332600295E-2</v>
      </c>
      <c r="K55" s="33">
        <f t="shared" si="4"/>
        <v>36.963990260793004</v>
      </c>
      <c r="L55" s="33">
        <f t="shared" si="5"/>
        <v>0.16296941854758418</v>
      </c>
      <c r="M55" s="33">
        <f t="shared" si="6"/>
        <v>0.21707613121278474</v>
      </c>
      <c r="N55" s="8">
        <v>1</v>
      </c>
      <c r="O55" s="9">
        <v>0</v>
      </c>
      <c r="P55" s="8">
        <v>0</v>
      </c>
      <c r="Q55" s="9">
        <v>0</v>
      </c>
      <c r="R55" s="9">
        <v>0</v>
      </c>
      <c r="S55" s="9">
        <v>1</v>
      </c>
      <c r="T55" s="9">
        <v>0</v>
      </c>
      <c r="U55" s="8">
        <v>1321</v>
      </c>
      <c r="V55" s="9">
        <v>3</v>
      </c>
      <c r="W55" s="9">
        <f t="shared" si="14"/>
        <v>1317</v>
      </c>
      <c r="X55" s="9">
        <f t="shared" si="8"/>
        <v>10</v>
      </c>
      <c r="Y55" s="7">
        <v>16.529900000000001</v>
      </c>
      <c r="Z55" s="7">
        <v>12.6426</v>
      </c>
      <c r="AA55" s="9">
        <v>1</v>
      </c>
      <c r="AB55" s="9">
        <v>0</v>
      </c>
      <c r="AC55" s="9">
        <v>0</v>
      </c>
      <c r="AD55" s="9">
        <v>1</v>
      </c>
      <c r="AE55" s="9">
        <v>0</v>
      </c>
      <c r="AF55" s="9">
        <v>0</v>
      </c>
      <c r="AG55" s="8">
        <v>0</v>
      </c>
      <c r="AH55" s="9">
        <v>1</v>
      </c>
      <c r="AI55" s="30">
        <v>0</v>
      </c>
      <c r="AJ55" s="9">
        <v>1</v>
      </c>
      <c r="AK55" s="30">
        <v>0</v>
      </c>
      <c r="AL55" s="21">
        <v>1997</v>
      </c>
      <c r="AM55" s="23">
        <f t="shared" si="9"/>
        <v>7.5994013334158153</v>
      </c>
      <c r="AN55" s="33">
        <v>0</v>
      </c>
      <c r="AO55" s="33">
        <v>0</v>
      </c>
      <c r="AP55" s="33">
        <v>0</v>
      </c>
      <c r="AQ55" s="43">
        <v>1</v>
      </c>
      <c r="AR55" s="33">
        <v>0.72460000000000002</v>
      </c>
      <c r="AS55" s="43">
        <f t="shared" si="18"/>
        <v>0.27539999999999998</v>
      </c>
      <c r="AT55" s="42">
        <v>1</v>
      </c>
      <c r="AU55" s="18">
        <v>0</v>
      </c>
      <c r="AV55" s="39">
        <f t="shared" si="15"/>
        <v>0.52160000000000006</v>
      </c>
      <c r="AW55" s="40">
        <v>0.47839999999999999</v>
      </c>
      <c r="AX55">
        <f t="shared" si="19"/>
        <v>0.1552</v>
      </c>
      <c r="AY55" s="40">
        <v>0.8448</v>
      </c>
      <c r="AZ55">
        <v>1</v>
      </c>
      <c r="BA55" s="18">
        <v>0</v>
      </c>
      <c r="BB55" t="s">
        <v>108</v>
      </c>
      <c r="BC55" s="18" t="s">
        <v>108</v>
      </c>
      <c r="BD55" s="18" t="s">
        <v>114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 s="18">
        <v>0</v>
      </c>
      <c r="BL55">
        <v>1</v>
      </c>
      <c r="BM55">
        <v>0</v>
      </c>
      <c r="BN55" s="18">
        <v>0</v>
      </c>
      <c r="BQ55" s="25" t="s">
        <v>108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 s="18">
        <v>0</v>
      </c>
      <c r="BZ55">
        <v>0</v>
      </c>
      <c r="CA55">
        <v>0</v>
      </c>
      <c r="CB55">
        <v>1</v>
      </c>
      <c r="CC55" s="18">
        <v>0</v>
      </c>
      <c r="CD55">
        <v>1</v>
      </c>
      <c r="CE55">
        <v>0</v>
      </c>
      <c r="CF55">
        <v>0</v>
      </c>
      <c r="CG55">
        <v>0</v>
      </c>
      <c r="CH55" s="18">
        <v>0</v>
      </c>
      <c r="CI55">
        <v>0</v>
      </c>
      <c r="CJ55">
        <v>0</v>
      </c>
      <c r="CK55">
        <v>1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 s="18">
        <v>0</v>
      </c>
      <c r="CU55">
        <v>33</v>
      </c>
      <c r="DD55" s="34" t="s">
        <v>110</v>
      </c>
    </row>
    <row r="56" spans="1:108" x14ac:dyDescent="0.25">
      <c r="A56">
        <v>55</v>
      </c>
      <c r="B56">
        <v>3</v>
      </c>
      <c r="C56" s="25" t="s">
        <v>113</v>
      </c>
      <c r="D56" s="12">
        <v>7.2</v>
      </c>
      <c r="E56" s="14">
        <f t="shared" si="17"/>
        <v>0.59990001666388937</v>
      </c>
      <c r="F56" s="7">
        <v>12.002000000000001</v>
      </c>
      <c r="G56" s="7">
        <f t="shared" si="0"/>
        <v>6.6000999833361105</v>
      </c>
      <c r="H56" s="16">
        <f t="shared" si="1"/>
        <v>7.7999000166638899</v>
      </c>
      <c r="I56" s="11">
        <f t="shared" si="2"/>
        <v>0.31507412029987036</v>
      </c>
      <c r="J56" s="33">
        <f t="shared" si="3"/>
        <v>2.6251801391423957E-2</v>
      </c>
      <c r="K56" s="33">
        <f t="shared" si="4"/>
        <v>38.092624010430157</v>
      </c>
      <c r="L56" s="33">
        <f t="shared" si="5"/>
        <v>0.2888223189084464</v>
      </c>
      <c r="M56" s="33">
        <f t="shared" si="6"/>
        <v>0.34132592169129433</v>
      </c>
      <c r="N56" s="8">
        <v>1</v>
      </c>
      <c r="O56" s="9">
        <v>0</v>
      </c>
      <c r="P56" s="8">
        <v>0</v>
      </c>
      <c r="Q56" s="9">
        <v>0</v>
      </c>
      <c r="R56" s="9">
        <v>0</v>
      </c>
      <c r="S56" s="9">
        <v>1</v>
      </c>
      <c r="T56" s="9">
        <v>0</v>
      </c>
      <c r="U56" s="8">
        <v>1321</v>
      </c>
      <c r="V56" s="9">
        <v>13</v>
      </c>
      <c r="W56" s="9">
        <f t="shared" si="14"/>
        <v>1307</v>
      </c>
      <c r="X56" s="9">
        <f t="shared" si="8"/>
        <v>10</v>
      </c>
      <c r="Y56" s="7">
        <v>16.529900000000001</v>
      </c>
      <c r="Z56" s="7">
        <v>12.6426</v>
      </c>
      <c r="AA56" s="9">
        <v>1</v>
      </c>
      <c r="AB56" s="9">
        <v>0</v>
      </c>
      <c r="AC56" s="9">
        <v>0</v>
      </c>
      <c r="AD56" s="9">
        <v>1</v>
      </c>
      <c r="AE56" s="9">
        <v>0</v>
      </c>
      <c r="AF56" s="9">
        <v>0</v>
      </c>
      <c r="AG56" s="8">
        <v>0</v>
      </c>
      <c r="AH56" s="9">
        <v>1</v>
      </c>
      <c r="AI56" s="30">
        <v>0</v>
      </c>
      <c r="AJ56" s="9">
        <v>1</v>
      </c>
      <c r="AK56" s="30">
        <v>0</v>
      </c>
      <c r="AL56" s="21">
        <v>1997</v>
      </c>
      <c r="AM56" s="23">
        <f t="shared" si="9"/>
        <v>7.5994013334158153</v>
      </c>
      <c r="AN56" s="33">
        <v>0</v>
      </c>
      <c r="AO56" s="33">
        <v>0</v>
      </c>
      <c r="AP56" s="33">
        <v>0</v>
      </c>
      <c r="AQ56" s="43">
        <v>1</v>
      </c>
      <c r="AR56" s="33">
        <v>0.72460000000000002</v>
      </c>
      <c r="AS56" s="43">
        <f t="shared" si="18"/>
        <v>0.27539999999999998</v>
      </c>
      <c r="AT56" s="42">
        <v>1</v>
      </c>
      <c r="AU56" s="18">
        <v>0</v>
      </c>
      <c r="AV56" s="39">
        <f t="shared" si="15"/>
        <v>0.52160000000000006</v>
      </c>
      <c r="AW56" s="40">
        <v>0.47839999999999999</v>
      </c>
      <c r="AX56">
        <f t="shared" si="19"/>
        <v>0.1552</v>
      </c>
      <c r="AY56" s="40">
        <v>0.8448</v>
      </c>
      <c r="AZ56">
        <v>1</v>
      </c>
      <c r="BA56" s="18">
        <v>0</v>
      </c>
      <c r="BB56" t="s">
        <v>108</v>
      </c>
      <c r="BC56" s="18" t="s">
        <v>108</v>
      </c>
      <c r="BD56" s="18" t="s">
        <v>114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 s="18">
        <v>0</v>
      </c>
      <c r="BL56">
        <v>1</v>
      </c>
      <c r="BM56">
        <v>0</v>
      </c>
      <c r="BN56" s="18">
        <v>0</v>
      </c>
      <c r="BQ56" s="25" t="s">
        <v>108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 s="18">
        <v>0</v>
      </c>
      <c r="BZ56">
        <v>0</v>
      </c>
      <c r="CA56">
        <v>0</v>
      </c>
      <c r="CB56">
        <v>1</v>
      </c>
      <c r="CC56" s="18">
        <v>0</v>
      </c>
      <c r="CD56">
        <v>0</v>
      </c>
      <c r="CE56">
        <v>0</v>
      </c>
      <c r="CF56">
        <v>0</v>
      </c>
      <c r="CG56">
        <v>0</v>
      </c>
      <c r="CH56" s="18">
        <v>0</v>
      </c>
      <c r="CI56">
        <v>0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0</v>
      </c>
      <c r="CP56">
        <v>1</v>
      </c>
      <c r="CQ56">
        <v>1</v>
      </c>
      <c r="CR56">
        <v>0</v>
      </c>
      <c r="CS56" s="18">
        <v>1</v>
      </c>
      <c r="CU56">
        <v>33</v>
      </c>
      <c r="DD56" s="34" t="s">
        <v>110</v>
      </c>
    </row>
    <row r="57" spans="1:108" x14ac:dyDescent="0.25">
      <c r="A57">
        <v>56</v>
      </c>
      <c r="B57">
        <v>3</v>
      </c>
      <c r="C57" s="25" t="s">
        <v>113</v>
      </c>
      <c r="D57" s="12">
        <v>12.06</v>
      </c>
      <c r="E57" s="14">
        <f t="shared" si="17"/>
        <v>1.8116268589454709</v>
      </c>
      <c r="F57" s="7">
        <v>6.657</v>
      </c>
      <c r="G57" s="7">
        <f t="shared" si="0"/>
        <v>10.248373141054529</v>
      </c>
      <c r="H57" s="16">
        <f t="shared" si="1"/>
        <v>13.871626858945472</v>
      </c>
      <c r="I57" s="11">
        <f t="shared" si="2"/>
        <v>0.18109237057577759</v>
      </c>
      <c r="J57" s="33">
        <f t="shared" si="3"/>
        <v>2.7203300371905898E-2</v>
      </c>
      <c r="K57" s="33">
        <f t="shared" si="4"/>
        <v>36.760245497003964</v>
      </c>
      <c r="L57" s="33">
        <f t="shared" si="5"/>
        <v>0.15388907020387169</v>
      </c>
      <c r="M57" s="33">
        <f t="shared" si="6"/>
        <v>0.2082956709476835</v>
      </c>
      <c r="N57" s="8">
        <v>1</v>
      </c>
      <c r="O57" s="9">
        <v>0</v>
      </c>
      <c r="P57" s="8">
        <v>0</v>
      </c>
      <c r="Q57" s="9">
        <v>0</v>
      </c>
      <c r="R57" s="9">
        <v>0</v>
      </c>
      <c r="S57" s="9">
        <v>1</v>
      </c>
      <c r="T57" s="9">
        <v>0</v>
      </c>
      <c r="U57" s="8">
        <v>1321</v>
      </c>
      <c r="V57" s="9">
        <v>13</v>
      </c>
      <c r="W57" s="9">
        <f t="shared" si="14"/>
        <v>1307</v>
      </c>
      <c r="X57" s="9">
        <f t="shared" si="8"/>
        <v>10</v>
      </c>
      <c r="Y57" s="7">
        <v>16.529900000000001</v>
      </c>
      <c r="Z57" s="7">
        <v>12.6426</v>
      </c>
      <c r="AA57" s="9">
        <v>1</v>
      </c>
      <c r="AB57" s="9">
        <v>0</v>
      </c>
      <c r="AC57" s="9">
        <v>0</v>
      </c>
      <c r="AD57" s="9">
        <v>1</v>
      </c>
      <c r="AE57" s="9">
        <v>0</v>
      </c>
      <c r="AF57" s="9">
        <v>0</v>
      </c>
      <c r="AG57" s="8">
        <v>0</v>
      </c>
      <c r="AH57" s="9">
        <v>1</v>
      </c>
      <c r="AI57" s="30">
        <v>0</v>
      </c>
      <c r="AJ57" s="9">
        <v>1</v>
      </c>
      <c r="AK57" s="30">
        <v>0</v>
      </c>
      <c r="AL57" s="21">
        <v>1997</v>
      </c>
      <c r="AM57" s="23">
        <f t="shared" si="9"/>
        <v>7.5994013334158153</v>
      </c>
      <c r="AN57" s="33">
        <v>0</v>
      </c>
      <c r="AO57" s="33">
        <v>0</v>
      </c>
      <c r="AP57" s="33">
        <v>0</v>
      </c>
      <c r="AQ57" s="43">
        <v>1</v>
      </c>
      <c r="AR57" s="33">
        <v>0.72460000000000002</v>
      </c>
      <c r="AS57" s="43">
        <f t="shared" si="18"/>
        <v>0.27539999999999998</v>
      </c>
      <c r="AT57" s="42">
        <v>1</v>
      </c>
      <c r="AU57" s="18">
        <v>0</v>
      </c>
      <c r="AV57" s="39">
        <f t="shared" si="15"/>
        <v>0.52160000000000006</v>
      </c>
      <c r="AW57" s="40">
        <v>0.47839999999999999</v>
      </c>
      <c r="AX57">
        <f t="shared" si="19"/>
        <v>0.1552</v>
      </c>
      <c r="AY57" s="40">
        <v>0.8448</v>
      </c>
      <c r="AZ57">
        <v>1</v>
      </c>
      <c r="BA57" s="18">
        <v>0</v>
      </c>
      <c r="BB57" t="s">
        <v>108</v>
      </c>
      <c r="BC57" s="18" t="s">
        <v>108</v>
      </c>
      <c r="BD57" s="18" t="s">
        <v>114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 s="18">
        <v>0</v>
      </c>
      <c r="BL57">
        <v>1</v>
      </c>
      <c r="BM57">
        <v>0</v>
      </c>
      <c r="BN57" s="18">
        <v>0</v>
      </c>
      <c r="BQ57" s="25" t="s">
        <v>108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 s="18">
        <v>0</v>
      </c>
      <c r="BZ57">
        <v>0</v>
      </c>
      <c r="CA57">
        <v>0</v>
      </c>
      <c r="CB57">
        <v>1</v>
      </c>
      <c r="CC57" s="18">
        <v>0</v>
      </c>
      <c r="CD57">
        <v>1</v>
      </c>
      <c r="CE57">
        <v>0</v>
      </c>
      <c r="CF57">
        <v>0</v>
      </c>
      <c r="CG57">
        <v>0</v>
      </c>
      <c r="CH57" s="18">
        <v>0</v>
      </c>
      <c r="CI57">
        <v>0</v>
      </c>
      <c r="CJ57">
        <v>0</v>
      </c>
      <c r="CK57">
        <v>1</v>
      </c>
      <c r="CL57">
        <v>1</v>
      </c>
      <c r="CM57">
        <v>0</v>
      </c>
      <c r="CN57">
        <v>0</v>
      </c>
      <c r="CO57">
        <v>0</v>
      </c>
      <c r="CP57">
        <v>1</v>
      </c>
      <c r="CQ57">
        <v>1</v>
      </c>
      <c r="CR57">
        <v>0</v>
      </c>
      <c r="CS57" s="18">
        <v>1</v>
      </c>
      <c r="CU57">
        <v>33</v>
      </c>
      <c r="DD57" s="34" t="s">
        <v>110</v>
      </c>
    </row>
    <row r="58" spans="1:108" x14ac:dyDescent="0.25">
      <c r="A58">
        <v>57</v>
      </c>
      <c r="B58">
        <v>3</v>
      </c>
      <c r="C58" s="25" t="s">
        <v>113</v>
      </c>
      <c r="D58" s="12">
        <v>7.87</v>
      </c>
      <c r="E58" s="14">
        <f t="shared" si="17"/>
        <v>0.58240213128098872</v>
      </c>
      <c r="F58" s="7">
        <v>13.513</v>
      </c>
      <c r="G58" s="7">
        <f t="shared" si="0"/>
        <v>7.2875978687190113</v>
      </c>
      <c r="H58" s="16">
        <f t="shared" si="1"/>
        <v>8.4524021312809889</v>
      </c>
      <c r="I58" s="11">
        <f t="shared" si="2"/>
        <v>0.34906695957381573</v>
      </c>
      <c r="J58" s="33">
        <f t="shared" si="3"/>
        <v>2.5831936622053998E-2</v>
      </c>
      <c r="K58" s="33">
        <f t="shared" si="4"/>
        <v>38.711770419344042</v>
      </c>
      <c r="L58" s="33">
        <f t="shared" si="5"/>
        <v>0.32323502295176171</v>
      </c>
      <c r="M58" s="33">
        <f t="shared" si="6"/>
        <v>0.37489889619586975</v>
      </c>
      <c r="N58" s="8">
        <v>1</v>
      </c>
      <c r="O58" s="9">
        <v>0</v>
      </c>
      <c r="P58" s="8">
        <v>0</v>
      </c>
      <c r="Q58" s="9">
        <v>0</v>
      </c>
      <c r="R58" s="9">
        <v>0</v>
      </c>
      <c r="S58" s="9">
        <v>1</v>
      </c>
      <c r="T58" s="9">
        <v>0</v>
      </c>
      <c r="U58" s="8">
        <v>1321</v>
      </c>
      <c r="V58" s="9">
        <v>4</v>
      </c>
      <c r="W58" s="9">
        <f t="shared" si="14"/>
        <v>1316</v>
      </c>
      <c r="X58" s="9">
        <f t="shared" si="8"/>
        <v>10</v>
      </c>
      <c r="Y58" s="7">
        <v>16.529900000000001</v>
      </c>
      <c r="Z58" s="7">
        <v>12.6426</v>
      </c>
      <c r="AA58" s="9">
        <v>1</v>
      </c>
      <c r="AB58" s="9">
        <v>0</v>
      </c>
      <c r="AC58" s="9">
        <v>0</v>
      </c>
      <c r="AD58" s="9">
        <v>1</v>
      </c>
      <c r="AE58" s="9">
        <v>0</v>
      </c>
      <c r="AF58" s="9">
        <v>0</v>
      </c>
      <c r="AG58" s="8">
        <v>0</v>
      </c>
      <c r="AH58" s="9">
        <v>1</v>
      </c>
      <c r="AI58" s="30">
        <v>0</v>
      </c>
      <c r="AJ58" s="9">
        <v>1</v>
      </c>
      <c r="AK58" s="30">
        <v>0</v>
      </c>
      <c r="AL58" s="21">
        <v>1997</v>
      </c>
      <c r="AM58" s="23">
        <f t="shared" si="9"/>
        <v>7.5994013334158153</v>
      </c>
      <c r="AN58" s="33">
        <v>0</v>
      </c>
      <c r="AO58" s="33">
        <v>0</v>
      </c>
      <c r="AP58" s="33">
        <v>0</v>
      </c>
      <c r="AQ58" s="43">
        <v>1</v>
      </c>
      <c r="AR58" s="33">
        <v>0.72460000000000002</v>
      </c>
      <c r="AS58" s="43">
        <f t="shared" si="18"/>
        <v>0.27539999999999998</v>
      </c>
      <c r="AT58" s="42">
        <v>1</v>
      </c>
      <c r="AU58" s="18">
        <v>0</v>
      </c>
      <c r="AV58" s="39">
        <f t="shared" si="15"/>
        <v>0.52160000000000006</v>
      </c>
      <c r="AW58" s="40">
        <v>0.47839999999999999</v>
      </c>
      <c r="AX58">
        <f t="shared" si="19"/>
        <v>0.1552</v>
      </c>
      <c r="AY58" s="40">
        <v>0.8448</v>
      </c>
      <c r="AZ58">
        <v>1</v>
      </c>
      <c r="BA58" s="18">
        <v>0</v>
      </c>
      <c r="BB58" t="s">
        <v>108</v>
      </c>
      <c r="BC58" s="18" t="s">
        <v>108</v>
      </c>
      <c r="BD58" s="18" t="s">
        <v>114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 s="18">
        <v>0</v>
      </c>
      <c r="BL58">
        <v>1</v>
      </c>
      <c r="BM58">
        <v>0</v>
      </c>
      <c r="BN58" s="18">
        <v>0</v>
      </c>
      <c r="BQ58" s="25" t="s">
        <v>108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 s="18">
        <v>0</v>
      </c>
      <c r="BZ58">
        <v>0</v>
      </c>
      <c r="CA58">
        <v>0</v>
      </c>
      <c r="CB58">
        <v>0</v>
      </c>
      <c r="CC58" s="18">
        <v>0</v>
      </c>
      <c r="CD58">
        <v>0</v>
      </c>
      <c r="CE58">
        <v>0</v>
      </c>
      <c r="CF58">
        <v>0</v>
      </c>
      <c r="CG58">
        <v>0</v>
      </c>
      <c r="CH58" s="18">
        <v>0</v>
      </c>
      <c r="CI58">
        <v>0</v>
      </c>
      <c r="CJ58">
        <v>0</v>
      </c>
      <c r="CK58">
        <v>1</v>
      </c>
      <c r="CL58">
        <v>1</v>
      </c>
      <c r="CM58">
        <v>0</v>
      </c>
      <c r="CN58">
        <v>0</v>
      </c>
      <c r="CO58">
        <v>1</v>
      </c>
      <c r="CP58">
        <v>1</v>
      </c>
      <c r="CQ58">
        <v>1</v>
      </c>
      <c r="CR58">
        <v>0</v>
      </c>
      <c r="CS58" s="18">
        <v>1</v>
      </c>
      <c r="CU58">
        <v>33</v>
      </c>
      <c r="DD58" s="34" t="s">
        <v>110</v>
      </c>
    </row>
    <row r="59" spans="1:108" x14ac:dyDescent="0.25">
      <c r="A59">
        <v>58</v>
      </c>
      <c r="B59">
        <v>3</v>
      </c>
      <c r="C59" s="25" t="s">
        <v>113</v>
      </c>
      <c r="D59" s="12">
        <v>7.27</v>
      </c>
      <c r="E59" s="14">
        <f t="shared" si="17"/>
        <v>0.59187494911666527</v>
      </c>
      <c r="F59" s="7">
        <v>12.282999999999999</v>
      </c>
      <c r="G59" s="7">
        <f t="shared" si="0"/>
        <v>6.6781250508833345</v>
      </c>
      <c r="H59" s="16">
        <f t="shared" si="1"/>
        <v>7.8618749491166646</v>
      </c>
      <c r="I59" s="11">
        <f t="shared" si="2"/>
        <v>0.32180570593240293</v>
      </c>
      <c r="J59" s="33">
        <f t="shared" si="3"/>
        <v>2.6199275904290723E-2</v>
      </c>
      <c r="K59" s="33">
        <f t="shared" si="4"/>
        <v>38.168993816971387</v>
      </c>
      <c r="L59" s="33">
        <f t="shared" si="5"/>
        <v>0.29560643002811221</v>
      </c>
      <c r="M59" s="33">
        <f t="shared" si="6"/>
        <v>0.34800498183669365</v>
      </c>
      <c r="N59" s="8">
        <v>1</v>
      </c>
      <c r="O59" s="9">
        <v>0</v>
      </c>
      <c r="P59" s="8">
        <v>0</v>
      </c>
      <c r="Q59" s="9">
        <v>0</v>
      </c>
      <c r="R59" s="9">
        <v>0</v>
      </c>
      <c r="S59" s="9">
        <v>1</v>
      </c>
      <c r="T59" s="9">
        <v>0</v>
      </c>
      <c r="U59" s="8">
        <v>1321</v>
      </c>
      <c r="V59" s="9">
        <v>14</v>
      </c>
      <c r="W59" s="9">
        <f t="shared" si="14"/>
        <v>1306</v>
      </c>
      <c r="X59" s="9">
        <f t="shared" si="8"/>
        <v>10</v>
      </c>
      <c r="Y59" s="7">
        <v>16.529900000000001</v>
      </c>
      <c r="Z59" s="7">
        <v>12.6426</v>
      </c>
      <c r="AA59" s="9">
        <v>1</v>
      </c>
      <c r="AB59" s="9">
        <v>0</v>
      </c>
      <c r="AC59" s="9">
        <v>0</v>
      </c>
      <c r="AD59" s="9">
        <v>1</v>
      </c>
      <c r="AE59" s="9">
        <v>0</v>
      </c>
      <c r="AF59" s="9">
        <v>0</v>
      </c>
      <c r="AG59" s="8">
        <v>0</v>
      </c>
      <c r="AH59" s="9">
        <v>1</v>
      </c>
      <c r="AI59" s="30">
        <v>0</v>
      </c>
      <c r="AJ59" s="9">
        <v>1</v>
      </c>
      <c r="AK59" s="30">
        <v>0</v>
      </c>
      <c r="AL59" s="21">
        <v>1997</v>
      </c>
      <c r="AM59" s="23">
        <f t="shared" si="9"/>
        <v>7.5994013334158153</v>
      </c>
      <c r="AN59" s="33">
        <v>0</v>
      </c>
      <c r="AO59" s="33">
        <v>0</v>
      </c>
      <c r="AP59" s="33">
        <v>0</v>
      </c>
      <c r="AQ59" s="43">
        <v>1</v>
      </c>
      <c r="AR59" s="33">
        <v>0.72460000000000002</v>
      </c>
      <c r="AS59" s="43">
        <f t="shared" si="18"/>
        <v>0.27539999999999998</v>
      </c>
      <c r="AT59" s="42">
        <v>1</v>
      </c>
      <c r="AU59" s="18">
        <v>0</v>
      </c>
      <c r="AV59" s="39">
        <f t="shared" si="15"/>
        <v>0.52160000000000006</v>
      </c>
      <c r="AW59" s="40">
        <v>0.47839999999999999</v>
      </c>
      <c r="AX59">
        <f t="shared" si="19"/>
        <v>0.1552</v>
      </c>
      <c r="AY59" s="40">
        <v>0.8448</v>
      </c>
      <c r="AZ59">
        <v>1</v>
      </c>
      <c r="BA59" s="18">
        <v>0</v>
      </c>
      <c r="BB59" t="s">
        <v>108</v>
      </c>
      <c r="BC59" s="18" t="s">
        <v>108</v>
      </c>
      <c r="BD59" s="18" t="s">
        <v>114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 s="18">
        <v>0</v>
      </c>
      <c r="BL59">
        <v>1</v>
      </c>
      <c r="BM59">
        <v>0</v>
      </c>
      <c r="BN59" s="18">
        <v>0</v>
      </c>
      <c r="BQ59" s="25" t="s">
        <v>108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 s="18">
        <v>0</v>
      </c>
      <c r="BZ59">
        <v>0</v>
      </c>
      <c r="CA59">
        <v>0</v>
      </c>
      <c r="CB59">
        <v>0</v>
      </c>
      <c r="CC59" s="18">
        <v>0</v>
      </c>
      <c r="CD59">
        <v>0</v>
      </c>
      <c r="CE59">
        <v>0</v>
      </c>
      <c r="CF59">
        <v>0</v>
      </c>
      <c r="CG59">
        <v>0</v>
      </c>
      <c r="CH59" s="18">
        <v>0</v>
      </c>
      <c r="CI59">
        <v>0</v>
      </c>
      <c r="CJ59">
        <v>0</v>
      </c>
      <c r="CK59">
        <v>1</v>
      </c>
      <c r="CL59">
        <v>1</v>
      </c>
      <c r="CM59">
        <v>0</v>
      </c>
      <c r="CN59">
        <v>0</v>
      </c>
      <c r="CO59">
        <v>1</v>
      </c>
      <c r="CP59">
        <v>1</v>
      </c>
      <c r="CQ59">
        <v>1</v>
      </c>
      <c r="CR59">
        <v>0</v>
      </c>
      <c r="CS59" s="18">
        <v>1</v>
      </c>
      <c r="CU59">
        <v>33</v>
      </c>
      <c r="DD59" s="34" t="s">
        <v>110</v>
      </c>
    </row>
    <row r="60" spans="1:108" x14ac:dyDescent="0.25">
      <c r="A60">
        <v>59</v>
      </c>
      <c r="B60">
        <v>3</v>
      </c>
      <c r="C60" s="25" t="s">
        <v>113</v>
      </c>
      <c r="D60" s="12">
        <v>7.7720000000000002</v>
      </c>
      <c r="E60" s="14">
        <f t="shared" si="17"/>
        <v>0.60047902341033765</v>
      </c>
      <c r="F60" s="7">
        <v>12.943</v>
      </c>
      <c r="G60" s="7">
        <f t="shared" si="0"/>
        <v>7.1715209765896626</v>
      </c>
      <c r="H60" s="16">
        <f t="shared" si="1"/>
        <v>8.3724790234103388</v>
      </c>
      <c r="I60" s="11">
        <f t="shared" si="2"/>
        <v>0.33603774798577535</v>
      </c>
      <c r="J60" s="33">
        <f t="shared" si="3"/>
        <v>2.5962894845536221E-2</v>
      </c>
      <c r="K60" s="33">
        <f t="shared" si="4"/>
        <v>38.516506188905552</v>
      </c>
      <c r="L60" s="33">
        <f t="shared" si="5"/>
        <v>0.31007485314023914</v>
      </c>
      <c r="M60" s="33">
        <f t="shared" si="6"/>
        <v>0.36200064283131156</v>
      </c>
      <c r="N60" s="8">
        <v>1</v>
      </c>
      <c r="O60" s="9">
        <v>0</v>
      </c>
      <c r="P60" s="8">
        <v>0</v>
      </c>
      <c r="Q60" s="9">
        <v>0</v>
      </c>
      <c r="R60" s="9">
        <v>0</v>
      </c>
      <c r="S60" s="9">
        <v>1</v>
      </c>
      <c r="T60" s="9">
        <v>0</v>
      </c>
      <c r="U60" s="8">
        <v>1321</v>
      </c>
      <c r="V60" s="9">
        <v>4</v>
      </c>
      <c r="W60" s="9">
        <f t="shared" si="14"/>
        <v>1316</v>
      </c>
      <c r="X60" s="9">
        <f t="shared" si="8"/>
        <v>10</v>
      </c>
      <c r="Y60" s="7">
        <v>16.529900000000001</v>
      </c>
      <c r="Z60" s="7">
        <v>12.6426</v>
      </c>
      <c r="AA60" s="9">
        <v>1</v>
      </c>
      <c r="AB60" s="9">
        <v>0</v>
      </c>
      <c r="AC60" s="9">
        <v>0</v>
      </c>
      <c r="AD60" s="9">
        <v>1</v>
      </c>
      <c r="AE60" s="9">
        <v>0</v>
      </c>
      <c r="AF60" s="9">
        <v>0</v>
      </c>
      <c r="AG60" s="8">
        <v>0</v>
      </c>
      <c r="AH60" s="9">
        <v>1</v>
      </c>
      <c r="AI60" s="30">
        <v>0</v>
      </c>
      <c r="AJ60" s="9">
        <v>1</v>
      </c>
      <c r="AK60" s="30">
        <v>0</v>
      </c>
      <c r="AL60" s="21">
        <v>1997</v>
      </c>
      <c r="AM60" s="23">
        <f t="shared" si="9"/>
        <v>7.5994013334158153</v>
      </c>
      <c r="AN60" s="33">
        <v>0</v>
      </c>
      <c r="AO60" s="33">
        <v>0</v>
      </c>
      <c r="AP60" s="33">
        <v>0</v>
      </c>
      <c r="AQ60" s="43">
        <v>1</v>
      </c>
      <c r="AR60" s="33">
        <v>0.72460000000000002</v>
      </c>
      <c r="AS60" s="43">
        <f t="shared" si="18"/>
        <v>0.27539999999999998</v>
      </c>
      <c r="AT60" s="42">
        <v>1</v>
      </c>
      <c r="AU60" s="18">
        <v>0</v>
      </c>
      <c r="AV60" s="39">
        <f t="shared" si="15"/>
        <v>0.52160000000000006</v>
      </c>
      <c r="AW60" s="40">
        <v>0.47839999999999999</v>
      </c>
      <c r="AX60">
        <f t="shared" si="19"/>
        <v>0.1552</v>
      </c>
      <c r="AY60" s="40">
        <v>0.8448</v>
      </c>
      <c r="AZ60">
        <v>1</v>
      </c>
      <c r="BA60" s="18">
        <v>0</v>
      </c>
      <c r="BB60" t="s">
        <v>108</v>
      </c>
      <c r="BC60" s="18" t="s">
        <v>108</v>
      </c>
      <c r="BD60" s="18" t="s">
        <v>114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 s="18">
        <v>0</v>
      </c>
      <c r="BL60">
        <v>1</v>
      </c>
      <c r="BM60">
        <v>0</v>
      </c>
      <c r="BN60" s="18">
        <v>0</v>
      </c>
      <c r="BQ60" s="25" t="s">
        <v>108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 s="18">
        <v>0</v>
      </c>
      <c r="BZ60">
        <v>0</v>
      </c>
      <c r="CA60">
        <v>1</v>
      </c>
      <c r="CB60">
        <v>0</v>
      </c>
      <c r="CC60" s="18">
        <v>0</v>
      </c>
      <c r="CD60">
        <v>0</v>
      </c>
      <c r="CE60">
        <v>0</v>
      </c>
      <c r="CF60">
        <v>0</v>
      </c>
      <c r="CG60">
        <v>0</v>
      </c>
      <c r="CH60" s="18">
        <v>0</v>
      </c>
      <c r="CI60">
        <v>0</v>
      </c>
      <c r="CJ60">
        <v>0</v>
      </c>
      <c r="CK60">
        <v>1</v>
      </c>
      <c r="CL60">
        <v>1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0</v>
      </c>
      <c r="CS60" s="18">
        <v>1</v>
      </c>
      <c r="CU60">
        <v>33</v>
      </c>
      <c r="DD60" s="34" t="s">
        <v>110</v>
      </c>
    </row>
    <row r="61" spans="1:108" x14ac:dyDescent="0.25">
      <c r="A61">
        <v>60</v>
      </c>
      <c r="B61">
        <v>3</v>
      </c>
      <c r="C61" s="25" t="s">
        <v>113</v>
      </c>
      <c r="D61" s="12">
        <v>12.96</v>
      </c>
      <c r="E61" s="14">
        <f t="shared" si="17"/>
        <v>1.8861883277543299</v>
      </c>
      <c r="F61" s="7">
        <v>6.8710000000000004</v>
      </c>
      <c r="G61" s="7">
        <f t="shared" si="0"/>
        <v>11.073811672245672</v>
      </c>
      <c r="H61" s="16">
        <f t="shared" si="1"/>
        <v>14.84618832775433</v>
      </c>
      <c r="I61" s="11">
        <f t="shared" si="2"/>
        <v>0.18678295696006994</v>
      </c>
      <c r="J61" s="33">
        <f t="shared" si="3"/>
        <v>2.7184246392092843E-2</v>
      </c>
      <c r="K61" s="33">
        <f t="shared" si="4"/>
        <v>36.786011485345895</v>
      </c>
      <c r="L61" s="33">
        <f t="shared" si="5"/>
        <v>0.15959871056797709</v>
      </c>
      <c r="M61" s="33">
        <f t="shared" si="6"/>
        <v>0.21396720335216279</v>
      </c>
      <c r="N61" s="8">
        <v>1</v>
      </c>
      <c r="O61" s="9">
        <v>0</v>
      </c>
      <c r="P61" s="8">
        <v>0</v>
      </c>
      <c r="Q61" s="9">
        <v>0</v>
      </c>
      <c r="R61" s="9">
        <v>0</v>
      </c>
      <c r="S61" s="9">
        <v>1</v>
      </c>
      <c r="T61" s="9">
        <v>0</v>
      </c>
      <c r="U61" s="8">
        <v>1321</v>
      </c>
      <c r="V61" s="9">
        <v>14</v>
      </c>
      <c r="W61" s="9">
        <f t="shared" si="14"/>
        <v>1306</v>
      </c>
      <c r="X61" s="9">
        <f t="shared" si="8"/>
        <v>10</v>
      </c>
      <c r="Y61" s="7">
        <v>16.529900000000001</v>
      </c>
      <c r="Z61" s="7">
        <v>12.6426</v>
      </c>
      <c r="AA61" s="9">
        <v>1</v>
      </c>
      <c r="AB61" s="9">
        <v>0</v>
      </c>
      <c r="AC61" s="9">
        <v>0</v>
      </c>
      <c r="AD61" s="9">
        <v>1</v>
      </c>
      <c r="AE61" s="9">
        <v>0</v>
      </c>
      <c r="AF61" s="9">
        <v>0</v>
      </c>
      <c r="AG61" s="8">
        <v>0</v>
      </c>
      <c r="AH61" s="9">
        <v>1</v>
      </c>
      <c r="AI61" s="30">
        <v>0</v>
      </c>
      <c r="AJ61" s="9">
        <v>1</v>
      </c>
      <c r="AK61" s="30">
        <v>0</v>
      </c>
      <c r="AL61" s="21">
        <v>1997</v>
      </c>
      <c r="AM61" s="23">
        <f t="shared" si="9"/>
        <v>7.5994013334158153</v>
      </c>
      <c r="AN61" s="33">
        <v>0</v>
      </c>
      <c r="AO61" s="33">
        <v>0</v>
      </c>
      <c r="AP61" s="33">
        <v>0</v>
      </c>
      <c r="AQ61" s="43">
        <v>1</v>
      </c>
      <c r="AR61" s="33">
        <v>0.72460000000000002</v>
      </c>
      <c r="AS61" s="43">
        <f t="shared" si="18"/>
        <v>0.27539999999999998</v>
      </c>
      <c r="AT61" s="42">
        <v>1</v>
      </c>
      <c r="AU61" s="18">
        <v>0</v>
      </c>
      <c r="AV61" s="39">
        <f t="shared" si="15"/>
        <v>0.52160000000000006</v>
      </c>
      <c r="AW61" s="40">
        <v>0.47839999999999999</v>
      </c>
      <c r="AX61">
        <f t="shared" si="19"/>
        <v>0.1552</v>
      </c>
      <c r="AY61" s="40">
        <v>0.8448</v>
      </c>
      <c r="AZ61">
        <v>1</v>
      </c>
      <c r="BA61" s="18">
        <v>0</v>
      </c>
      <c r="BB61" t="s">
        <v>108</v>
      </c>
      <c r="BC61" s="18" t="s">
        <v>108</v>
      </c>
      <c r="BD61" s="18" t="s">
        <v>114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 s="18">
        <v>0</v>
      </c>
      <c r="BL61">
        <v>1</v>
      </c>
      <c r="BM61">
        <v>0</v>
      </c>
      <c r="BN61" s="18">
        <v>0</v>
      </c>
      <c r="BQ61" s="25" t="s">
        <v>108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 s="18">
        <v>0</v>
      </c>
      <c r="BZ61">
        <v>0</v>
      </c>
      <c r="CA61">
        <v>1</v>
      </c>
      <c r="CB61">
        <v>0</v>
      </c>
      <c r="CC61" s="18">
        <v>0</v>
      </c>
      <c r="CD61">
        <v>1</v>
      </c>
      <c r="CE61">
        <v>0</v>
      </c>
      <c r="CF61">
        <v>0</v>
      </c>
      <c r="CG61">
        <v>0</v>
      </c>
      <c r="CH61" s="18">
        <v>0</v>
      </c>
      <c r="CI61">
        <v>0</v>
      </c>
      <c r="CJ61">
        <v>0</v>
      </c>
      <c r="CK61">
        <v>1</v>
      </c>
      <c r="CL61">
        <v>1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0</v>
      </c>
      <c r="CS61" s="18">
        <v>1</v>
      </c>
      <c r="CU61">
        <v>33</v>
      </c>
      <c r="DD61" s="34" t="s">
        <v>110</v>
      </c>
    </row>
    <row r="62" spans="1:108" x14ac:dyDescent="0.25">
      <c r="A62">
        <v>61</v>
      </c>
      <c r="B62">
        <v>3</v>
      </c>
      <c r="C62" s="25" t="s">
        <v>113</v>
      </c>
      <c r="D62" s="12">
        <v>7.18</v>
      </c>
      <c r="E62" s="14">
        <f t="shared" si="17"/>
        <v>0.60224794497567513</v>
      </c>
      <c r="F62" s="7">
        <v>11.922000000000001</v>
      </c>
      <c r="G62" s="7">
        <f t="shared" si="0"/>
        <v>6.5777520550243249</v>
      </c>
      <c r="H62" s="16">
        <f t="shared" si="1"/>
        <v>7.7822479449756745</v>
      </c>
      <c r="I62" s="11">
        <f t="shared" si="2"/>
        <v>0.31221257172325378</v>
      </c>
      <c r="J62" s="33">
        <f t="shared" si="3"/>
        <v>2.6187935893579414E-2</v>
      </c>
      <c r="K62" s="33">
        <f t="shared" si="4"/>
        <v>38.185521916035142</v>
      </c>
      <c r="L62" s="33">
        <f t="shared" si="5"/>
        <v>0.28602463582967436</v>
      </c>
      <c r="M62" s="33">
        <f t="shared" si="6"/>
        <v>0.33840050761683321</v>
      </c>
      <c r="N62" s="8">
        <v>1</v>
      </c>
      <c r="O62" s="9">
        <v>0</v>
      </c>
      <c r="P62" s="8">
        <v>0</v>
      </c>
      <c r="Q62" s="9">
        <v>0</v>
      </c>
      <c r="R62" s="9">
        <v>0</v>
      </c>
      <c r="S62" s="9">
        <v>1</v>
      </c>
      <c r="T62" s="9">
        <v>0</v>
      </c>
      <c r="U62" s="8">
        <v>1321</v>
      </c>
      <c r="V62" s="9">
        <v>4</v>
      </c>
      <c r="W62" s="9">
        <f t="shared" si="14"/>
        <v>1316</v>
      </c>
      <c r="X62" s="9">
        <f t="shared" si="8"/>
        <v>10</v>
      </c>
      <c r="Y62" s="7">
        <v>16.529900000000001</v>
      </c>
      <c r="Z62" s="7">
        <v>12.6426</v>
      </c>
      <c r="AA62" s="9">
        <v>1</v>
      </c>
      <c r="AB62" s="9">
        <v>0</v>
      </c>
      <c r="AC62" s="9">
        <v>0</v>
      </c>
      <c r="AD62" s="9">
        <v>1</v>
      </c>
      <c r="AE62" s="9">
        <v>0</v>
      </c>
      <c r="AF62" s="9">
        <v>0</v>
      </c>
      <c r="AG62" s="8">
        <v>0</v>
      </c>
      <c r="AH62" s="9">
        <v>1</v>
      </c>
      <c r="AI62" s="30">
        <v>0</v>
      </c>
      <c r="AJ62" s="9">
        <v>1</v>
      </c>
      <c r="AK62" s="30">
        <v>0</v>
      </c>
      <c r="AL62" s="21">
        <v>1997</v>
      </c>
      <c r="AM62" s="23">
        <f t="shared" si="9"/>
        <v>7.5994013334158153</v>
      </c>
      <c r="AN62" s="33">
        <v>0</v>
      </c>
      <c r="AO62" s="33">
        <v>0</v>
      </c>
      <c r="AP62" s="33">
        <v>0</v>
      </c>
      <c r="AQ62" s="43">
        <v>1</v>
      </c>
      <c r="AR62" s="33">
        <v>0.72460000000000002</v>
      </c>
      <c r="AS62" s="43">
        <f t="shared" si="18"/>
        <v>0.27539999999999998</v>
      </c>
      <c r="AT62" s="42">
        <v>1</v>
      </c>
      <c r="AU62" s="18">
        <v>0</v>
      </c>
      <c r="AV62" s="39">
        <f t="shared" si="15"/>
        <v>0.52160000000000006</v>
      </c>
      <c r="AW62" s="40">
        <v>0.47839999999999999</v>
      </c>
      <c r="AX62">
        <f t="shared" si="19"/>
        <v>0.1552</v>
      </c>
      <c r="AY62" s="40">
        <v>0.8448</v>
      </c>
      <c r="AZ62">
        <v>1</v>
      </c>
      <c r="BA62" s="18">
        <v>0</v>
      </c>
      <c r="BB62" t="s">
        <v>108</v>
      </c>
      <c r="BC62" s="18" t="s">
        <v>108</v>
      </c>
      <c r="BD62" s="18" t="s">
        <v>114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 s="18">
        <v>0</v>
      </c>
      <c r="BL62">
        <v>1</v>
      </c>
      <c r="BM62">
        <v>0</v>
      </c>
      <c r="BN62" s="18">
        <v>0</v>
      </c>
      <c r="BQ62" s="25" t="s">
        <v>108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 s="18">
        <v>0</v>
      </c>
      <c r="BZ62">
        <v>0</v>
      </c>
      <c r="CA62">
        <v>1</v>
      </c>
      <c r="CB62">
        <v>0</v>
      </c>
      <c r="CC62" s="18">
        <v>0</v>
      </c>
      <c r="CD62">
        <v>0</v>
      </c>
      <c r="CE62">
        <v>0</v>
      </c>
      <c r="CF62">
        <v>0</v>
      </c>
      <c r="CG62">
        <v>0</v>
      </c>
      <c r="CH62" s="18">
        <v>0</v>
      </c>
      <c r="CI62">
        <v>0</v>
      </c>
      <c r="CJ62">
        <v>0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0</v>
      </c>
      <c r="CS62" s="18">
        <v>1</v>
      </c>
      <c r="CU62">
        <v>33</v>
      </c>
      <c r="DD62" s="34" t="s">
        <v>110</v>
      </c>
    </row>
    <row r="63" spans="1:108" s="51" customFormat="1" x14ac:dyDescent="0.25">
      <c r="A63" s="51">
        <v>62</v>
      </c>
      <c r="B63" s="51">
        <v>3</v>
      </c>
      <c r="C63" s="52" t="s">
        <v>113</v>
      </c>
      <c r="D63" s="53">
        <v>11.97</v>
      </c>
      <c r="E63" s="54">
        <f t="shared" si="17"/>
        <v>1.8274809160305345</v>
      </c>
      <c r="F63" s="55">
        <v>6.55</v>
      </c>
      <c r="G63" s="55">
        <f t="shared" si="0"/>
        <v>10.142519083969466</v>
      </c>
      <c r="H63" s="56">
        <f t="shared" si="1"/>
        <v>13.797480916030535</v>
      </c>
      <c r="I63" s="57">
        <f t="shared" si="2"/>
        <v>0.17834092719289177</v>
      </c>
      <c r="J63" s="58">
        <f t="shared" si="3"/>
        <v>2.7227622472197219E-2</v>
      </c>
      <c r="K63" s="58">
        <f t="shared" si="4"/>
        <v>36.727408021803008</v>
      </c>
      <c r="L63" s="58">
        <f t="shared" si="5"/>
        <v>0.15111330472069456</v>
      </c>
      <c r="M63" s="58">
        <f t="shared" si="6"/>
        <v>0.20556854966508897</v>
      </c>
      <c r="N63" s="59">
        <v>1</v>
      </c>
      <c r="O63" s="60">
        <v>0</v>
      </c>
      <c r="P63" s="59">
        <v>0</v>
      </c>
      <c r="Q63" s="60">
        <v>0</v>
      </c>
      <c r="R63" s="60">
        <v>0</v>
      </c>
      <c r="S63" s="60">
        <v>1</v>
      </c>
      <c r="T63" s="60">
        <v>0</v>
      </c>
      <c r="U63" s="59">
        <v>1321</v>
      </c>
      <c r="V63" s="60">
        <v>14</v>
      </c>
      <c r="W63" s="60">
        <f t="shared" si="14"/>
        <v>1306</v>
      </c>
      <c r="X63" s="60">
        <f t="shared" si="8"/>
        <v>10</v>
      </c>
      <c r="Y63" s="55">
        <v>16.529900000000001</v>
      </c>
      <c r="Z63" s="55">
        <v>12.6426</v>
      </c>
      <c r="AA63" s="60">
        <v>1</v>
      </c>
      <c r="AB63" s="60">
        <v>0</v>
      </c>
      <c r="AC63" s="60">
        <v>0</v>
      </c>
      <c r="AD63" s="60">
        <v>1</v>
      </c>
      <c r="AE63" s="60">
        <v>0</v>
      </c>
      <c r="AF63" s="60">
        <v>0</v>
      </c>
      <c r="AG63" s="59">
        <v>0</v>
      </c>
      <c r="AH63" s="60">
        <v>1</v>
      </c>
      <c r="AI63" s="61">
        <v>0</v>
      </c>
      <c r="AJ63" s="60">
        <v>1</v>
      </c>
      <c r="AK63" s="61">
        <v>0</v>
      </c>
      <c r="AL63" s="62">
        <v>1997</v>
      </c>
      <c r="AM63" s="63">
        <f t="shared" si="9"/>
        <v>7.5994013334158153</v>
      </c>
      <c r="AN63" s="58">
        <v>0</v>
      </c>
      <c r="AO63" s="58">
        <v>0</v>
      </c>
      <c r="AP63" s="58">
        <v>0</v>
      </c>
      <c r="AQ63" s="64">
        <v>1</v>
      </c>
      <c r="AR63" s="58">
        <v>0.72460000000000002</v>
      </c>
      <c r="AS63" s="64">
        <f t="shared" si="18"/>
        <v>0.27539999999999998</v>
      </c>
      <c r="AT63" s="65">
        <v>1</v>
      </c>
      <c r="AU63" s="66">
        <v>0</v>
      </c>
      <c r="AV63" s="69">
        <f t="shared" si="15"/>
        <v>0.52160000000000006</v>
      </c>
      <c r="AW63" s="67">
        <v>0.47839999999999999</v>
      </c>
      <c r="AX63" s="51">
        <f t="shared" si="19"/>
        <v>0.1552</v>
      </c>
      <c r="AY63" s="67">
        <v>0.8448</v>
      </c>
      <c r="AZ63">
        <v>1</v>
      </c>
      <c r="BA63" s="66">
        <v>0</v>
      </c>
      <c r="BB63" s="51" t="s">
        <v>108</v>
      </c>
      <c r="BC63" s="66" t="s">
        <v>108</v>
      </c>
      <c r="BD63" s="66" t="s">
        <v>114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 s="66">
        <v>0</v>
      </c>
      <c r="BL63">
        <v>1</v>
      </c>
      <c r="BM63">
        <v>0</v>
      </c>
      <c r="BN63" s="66">
        <v>0</v>
      </c>
      <c r="BQ63" s="52" t="s">
        <v>108</v>
      </c>
      <c r="BR63" s="51">
        <v>0</v>
      </c>
      <c r="BS63" s="51">
        <v>0</v>
      </c>
      <c r="BT63" s="51">
        <v>0</v>
      </c>
      <c r="BU63" s="51">
        <v>0</v>
      </c>
      <c r="BV63" s="51">
        <v>1</v>
      </c>
      <c r="BW63" s="51">
        <v>0</v>
      </c>
      <c r="BX63" s="51">
        <v>0</v>
      </c>
      <c r="BY63" s="66">
        <v>0</v>
      </c>
      <c r="BZ63" s="51">
        <v>0</v>
      </c>
      <c r="CA63" s="51">
        <v>1</v>
      </c>
      <c r="CB63" s="51">
        <v>0</v>
      </c>
      <c r="CC63" s="66">
        <v>0</v>
      </c>
      <c r="CD63" s="51">
        <v>1</v>
      </c>
      <c r="CE63" s="51">
        <v>0</v>
      </c>
      <c r="CF63" s="51">
        <v>0</v>
      </c>
      <c r="CG63" s="51">
        <v>0</v>
      </c>
      <c r="CH63" s="66">
        <v>0</v>
      </c>
      <c r="CI63" s="51">
        <v>0</v>
      </c>
      <c r="CJ63" s="51">
        <v>0</v>
      </c>
      <c r="CK63" s="51">
        <v>1</v>
      </c>
      <c r="CL63" s="51">
        <v>1</v>
      </c>
      <c r="CM63" s="51">
        <v>0</v>
      </c>
      <c r="CN63" s="51">
        <v>0</v>
      </c>
      <c r="CO63" s="51">
        <v>0</v>
      </c>
      <c r="CP63" s="51">
        <v>1</v>
      </c>
      <c r="CQ63" s="51">
        <v>1</v>
      </c>
      <c r="CR63" s="51">
        <v>0</v>
      </c>
      <c r="CS63" s="66">
        <v>1</v>
      </c>
      <c r="CU63">
        <v>33</v>
      </c>
      <c r="CY63" s="68"/>
      <c r="DD63" s="68" t="s">
        <v>110</v>
      </c>
    </row>
    <row r="64" spans="1:108" x14ac:dyDescent="0.25">
      <c r="A64">
        <v>63</v>
      </c>
      <c r="B64">
        <v>4</v>
      </c>
      <c r="C64" s="25" t="s">
        <v>115</v>
      </c>
      <c r="D64" s="12">
        <v>6.8</v>
      </c>
      <c r="E64" s="14">
        <v>0.18</v>
      </c>
      <c r="F64" s="7">
        <f t="shared" ref="F64:F76" si="20">D64/E64</f>
        <v>37.777777777777779</v>
      </c>
      <c r="G64" s="7">
        <f t="shared" si="0"/>
        <v>6.62</v>
      </c>
      <c r="H64" s="16">
        <f t="shared" si="1"/>
        <v>6.9799999999999995</v>
      </c>
      <c r="I64" s="11">
        <f t="shared" si="2"/>
        <v>0.26682149061827387</v>
      </c>
      <c r="J64" s="33">
        <f t="shared" si="3"/>
        <v>7.0629218104837199E-3</v>
      </c>
      <c r="K64" s="33">
        <f t="shared" si="4"/>
        <v>141.58446416830895</v>
      </c>
      <c r="L64" s="33">
        <f t="shared" si="5"/>
        <v>0.25975856880779014</v>
      </c>
      <c r="M64" s="33">
        <f t="shared" si="6"/>
        <v>0.27388441242875761</v>
      </c>
      <c r="N64" s="8">
        <v>1</v>
      </c>
      <c r="O64" s="9">
        <v>0</v>
      </c>
      <c r="P64" s="8">
        <v>0</v>
      </c>
      <c r="Q64" s="9">
        <v>0</v>
      </c>
      <c r="R64" s="9">
        <v>0</v>
      </c>
      <c r="S64" s="9">
        <v>1</v>
      </c>
      <c r="T64" s="9">
        <v>0</v>
      </c>
      <c r="U64" s="8">
        <v>18623</v>
      </c>
      <c r="V64" s="9">
        <v>3</v>
      </c>
      <c r="W64" s="9">
        <f t="shared" si="14"/>
        <v>18619</v>
      </c>
      <c r="X64" s="9">
        <f t="shared" si="8"/>
        <v>5</v>
      </c>
      <c r="Y64" s="7">
        <v>10.45</v>
      </c>
      <c r="Z64" s="7">
        <v>18</v>
      </c>
      <c r="AA64" s="9">
        <v>1</v>
      </c>
      <c r="AB64" s="9">
        <v>0</v>
      </c>
      <c r="AC64" s="9">
        <v>0</v>
      </c>
      <c r="AD64" s="9">
        <v>1</v>
      </c>
      <c r="AE64" s="9">
        <v>0</v>
      </c>
      <c r="AF64" s="9">
        <v>0</v>
      </c>
      <c r="AG64" s="8">
        <v>0</v>
      </c>
      <c r="AH64" s="9">
        <v>1</v>
      </c>
      <c r="AI64" s="30">
        <v>0</v>
      </c>
      <c r="AJ64" s="9">
        <v>0</v>
      </c>
      <c r="AK64" s="30">
        <v>1</v>
      </c>
      <c r="AL64" s="21">
        <v>2001</v>
      </c>
      <c r="AM64" s="23">
        <f t="shared" si="9"/>
        <v>7.6014023345837334</v>
      </c>
      <c r="AN64" s="33" t="s">
        <v>108</v>
      </c>
      <c r="AO64" s="33" t="s">
        <v>108</v>
      </c>
      <c r="AP64" s="33" t="s">
        <v>108</v>
      </c>
      <c r="AQ64" s="43" t="s">
        <v>108</v>
      </c>
      <c r="AR64" s="33" t="s">
        <v>108</v>
      </c>
      <c r="AS64" s="43" t="s">
        <v>108</v>
      </c>
      <c r="AT64" s="42">
        <v>1</v>
      </c>
      <c r="AU64" s="18">
        <v>0</v>
      </c>
      <c r="AV64" s="33" t="s">
        <v>108</v>
      </c>
      <c r="AW64" s="40" t="s">
        <v>108</v>
      </c>
      <c r="AX64">
        <v>0.5</v>
      </c>
      <c r="AY64" s="40">
        <v>0.5</v>
      </c>
      <c r="AZ64">
        <v>1</v>
      </c>
      <c r="BA64" s="18">
        <v>0</v>
      </c>
      <c r="BB64" t="s">
        <v>108</v>
      </c>
      <c r="BC64" s="18" t="s">
        <v>108</v>
      </c>
      <c r="BD64" s="18" t="s">
        <v>114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 s="18">
        <v>0</v>
      </c>
      <c r="BL64">
        <v>1</v>
      </c>
      <c r="BM64">
        <v>0</v>
      </c>
      <c r="BN64" s="18">
        <v>0</v>
      </c>
      <c r="BQ64" s="25" t="s">
        <v>108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 s="18">
        <v>1</v>
      </c>
      <c r="BZ64">
        <v>0</v>
      </c>
      <c r="CA64">
        <v>0</v>
      </c>
      <c r="CB64">
        <v>1</v>
      </c>
      <c r="CC64" s="18">
        <v>0</v>
      </c>
      <c r="CD64">
        <v>1</v>
      </c>
      <c r="CE64">
        <v>0</v>
      </c>
      <c r="CF64">
        <v>0</v>
      </c>
      <c r="CG64">
        <v>0</v>
      </c>
      <c r="CH64" s="18">
        <v>0</v>
      </c>
      <c r="CI64">
        <v>0</v>
      </c>
      <c r="CJ64">
        <v>0</v>
      </c>
      <c r="CK64">
        <v>1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 s="18">
        <v>0</v>
      </c>
      <c r="CU64">
        <v>36</v>
      </c>
      <c r="DD64" s="34" t="s">
        <v>110</v>
      </c>
    </row>
    <row r="65" spans="1:108" x14ac:dyDescent="0.25">
      <c r="A65">
        <v>64</v>
      </c>
      <c r="B65">
        <v>4</v>
      </c>
      <c r="C65" s="25" t="s">
        <v>115</v>
      </c>
      <c r="D65" s="12">
        <v>7.23</v>
      </c>
      <c r="E65" s="14">
        <v>0.23</v>
      </c>
      <c r="F65" s="7">
        <f t="shared" si="20"/>
        <v>31.434782608695652</v>
      </c>
      <c r="G65" s="7">
        <f t="shared" si="0"/>
        <v>7</v>
      </c>
      <c r="H65" s="16">
        <f t="shared" si="1"/>
        <v>7.4600000000000009</v>
      </c>
      <c r="I65" s="11">
        <f t="shared" si="2"/>
        <v>0.31722953329131282</v>
      </c>
      <c r="J65" s="33">
        <f t="shared" si="3"/>
        <v>1.0091672566666935E-2</v>
      </c>
      <c r="K65" s="33">
        <f t="shared" si="4"/>
        <v>99.091601852306113</v>
      </c>
      <c r="L65" s="33">
        <f t="shared" si="5"/>
        <v>0.30713786072464588</v>
      </c>
      <c r="M65" s="33">
        <f t="shared" si="6"/>
        <v>0.32732120585797975</v>
      </c>
      <c r="N65" s="8">
        <v>1</v>
      </c>
      <c r="O65" s="9">
        <v>0</v>
      </c>
      <c r="P65" s="8">
        <v>0</v>
      </c>
      <c r="Q65" s="9">
        <v>0</v>
      </c>
      <c r="R65" s="9">
        <v>0</v>
      </c>
      <c r="S65" s="9">
        <v>1</v>
      </c>
      <c r="T65" s="9">
        <v>0</v>
      </c>
      <c r="U65" s="8">
        <v>8840</v>
      </c>
      <c r="V65" s="9">
        <v>8</v>
      </c>
      <c r="W65" s="9">
        <f t="shared" si="14"/>
        <v>8831</v>
      </c>
      <c r="X65" s="9">
        <f t="shared" si="8"/>
        <v>5</v>
      </c>
      <c r="Y65" s="7">
        <v>9.52</v>
      </c>
      <c r="Z65" s="7">
        <v>9</v>
      </c>
      <c r="AA65" s="9">
        <v>1</v>
      </c>
      <c r="AB65" s="9">
        <v>0</v>
      </c>
      <c r="AC65" s="9">
        <v>0</v>
      </c>
      <c r="AD65" s="9">
        <v>1</v>
      </c>
      <c r="AE65" s="9">
        <v>0</v>
      </c>
      <c r="AF65" s="9">
        <v>0</v>
      </c>
      <c r="AG65" s="8">
        <v>0</v>
      </c>
      <c r="AH65" s="9">
        <v>1</v>
      </c>
      <c r="AI65" s="30">
        <v>0</v>
      </c>
      <c r="AJ65" s="9">
        <v>0</v>
      </c>
      <c r="AK65" s="30">
        <v>1</v>
      </c>
      <c r="AL65" s="21">
        <v>2001</v>
      </c>
      <c r="AM65" s="23">
        <f t="shared" si="9"/>
        <v>7.6014023345837334</v>
      </c>
      <c r="AN65" s="33" t="s">
        <v>108</v>
      </c>
      <c r="AO65" s="33" t="s">
        <v>108</v>
      </c>
      <c r="AP65" s="33" t="s">
        <v>108</v>
      </c>
      <c r="AQ65" s="43" t="s">
        <v>108</v>
      </c>
      <c r="AR65" s="33" t="s">
        <v>108</v>
      </c>
      <c r="AS65" s="43" t="s">
        <v>108</v>
      </c>
      <c r="AT65" s="42">
        <v>1</v>
      </c>
      <c r="AU65" s="18">
        <v>0</v>
      </c>
      <c r="AV65" t="s">
        <v>108</v>
      </c>
      <c r="AW65" s="40" t="s">
        <v>108</v>
      </c>
      <c r="AX65">
        <v>0.5</v>
      </c>
      <c r="AY65" s="40">
        <v>0.5</v>
      </c>
      <c r="AZ65">
        <v>1</v>
      </c>
      <c r="BA65" s="18">
        <v>0</v>
      </c>
      <c r="BB65" t="s">
        <v>108</v>
      </c>
      <c r="BC65" s="18" t="s">
        <v>108</v>
      </c>
      <c r="BD65" s="18" t="s">
        <v>114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 s="18">
        <v>0</v>
      </c>
      <c r="BL65">
        <v>1</v>
      </c>
      <c r="BM65">
        <v>0</v>
      </c>
      <c r="BN65" s="18">
        <v>0</v>
      </c>
      <c r="BQ65" s="25" t="s">
        <v>108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 s="18">
        <v>1</v>
      </c>
      <c r="BZ65">
        <v>0</v>
      </c>
      <c r="CA65">
        <v>0</v>
      </c>
      <c r="CB65">
        <v>1</v>
      </c>
      <c r="CC65" s="18">
        <v>0</v>
      </c>
      <c r="CD65">
        <v>1</v>
      </c>
      <c r="CE65">
        <v>0</v>
      </c>
      <c r="CF65">
        <v>0</v>
      </c>
      <c r="CG65">
        <v>0</v>
      </c>
      <c r="CH65" s="18">
        <v>0</v>
      </c>
      <c r="CI65">
        <v>0</v>
      </c>
      <c r="CJ65">
        <v>0</v>
      </c>
      <c r="CK65">
        <v>1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 s="18">
        <v>0</v>
      </c>
      <c r="CU65">
        <v>36</v>
      </c>
      <c r="DD65" s="34" t="s">
        <v>110</v>
      </c>
    </row>
    <row r="66" spans="1:108" x14ac:dyDescent="0.25">
      <c r="A66">
        <v>65</v>
      </c>
      <c r="B66">
        <v>4</v>
      </c>
      <c r="C66" s="25" t="s">
        <v>115</v>
      </c>
      <c r="D66" s="12">
        <v>6.4</v>
      </c>
      <c r="E66" s="14">
        <v>0.27</v>
      </c>
      <c r="F66" s="7">
        <f t="shared" si="20"/>
        <v>23.703703703703702</v>
      </c>
      <c r="G66" s="7">
        <f t="shared" ref="G66:G129" si="21">D66-E66</f>
        <v>6.1300000000000008</v>
      </c>
      <c r="H66" s="16">
        <f t="shared" ref="H66:H129" si="22">D66+E66</f>
        <v>6.67</v>
      </c>
      <c r="I66" s="11">
        <f t="shared" ref="I66:I129" si="23">IFERROR(F66/SQRT(F66^2+W66), "X")</f>
        <v>0.23315395335818478</v>
      </c>
      <c r="J66" s="33">
        <f t="shared" ref="J66:J129" si="24">IFERROR(SQRT((1-I66^2)/W66), "X")</f>
        <v>9.8361824072984213E-3</v>
      </c>
      <c r="K66" s="33">
        <f t="shared" ref="K66:K129" si="25">IFERROR(1/J66, "X")</f>
        <v>101.66545907668433</v>
      </c>
      <c r="L66" s="33">
        <f t="shared" ref="L66:L129" si="26">IFERROR(I66-J66, "X")</f>
        <v>0.22331777095088637</v>
      </c>
      <c r="M66" s="33">
        <f t="shared" ref="M66:M129" si="27">IFERROR(I66+J66, "X")</f>
        <v>0.2429901357654832</v>
      </c>
      <c r="N66" s="8">
        <v>1</v>
      </c>
      <c r="O66" s="9">
        <v>0</v>
      </c>
      <c r="P66" s="8">
        <v>0</v>
      </c>
      <c r="Q66" s="9">
        <v>0</v>
      </c>
      <c r="R66" s="9">
        <v>0</v>
      </c>
      <c r="S66" s="9">
        <v>1</v>
      </c>
      <c r="T66" s="9">
        <v>0</v>
      </c>
      <c r="U66" s="8">
        <v>9783</v>
      </c>
      <c r="V66" s="9">
        <v>8</v>
      </c>
      <c r="W66" s="9">
        <f t="shared" ref="W66:W97" si="28">U66-V66-1</f>
        <v>9774</v>
      </c>
      <c r="X66" s="9">
        <f t="shared" ref="X66:X129" si="29">COUNTIF(B:B,B66)</f>
        <v>5</v>
      </c>
      <c r="Y66" s="7">
        <v>11.33</v>
      </c>
      <c r="Z66" s="7">
        <v>27</v>
      </c>
      <c r="AA66" s="9">
        <v>1</v>
      </c>
      <c r="AB66" s="9">
        <v>0</v>
      </c>
      <c r="AC66" s="9">
        <v>0</v>
      </c>
      <c r="AD66" s="9">
        <v>1</v>
      </c>
      <c r="AE66" s="9">
        <v>0</v>
      </c>
      <c r="AF66" s="9">
        <v>0</v>
      </c>
      <c r="AG66" s="8">
        <v>0</v>
      </c>
      <c r="AH66" s="9">
        <v>1</v>
      </c>
      <c r="AI66" s="30">
        <v>0</v>
      </c>
      <c r="AJ66" s="9">
        <v>0</v>
      </c>
      <c r="AK66" s="30">
        <v>1</v>
      </c>
      <c r="AL66" s="21">
        <v>2001</v>
      </c>
      <c r="AM66" s="23">
        <f t="shared" ref="AM66:AM129" si="30">LN(AL66)</f>
        <v>7.6014023345837334</v>
      </c>
      <c r="AN66" s="33" t="s">
        <v>108</v>
      </c>
      <c r="AO66" s="33" t="s">
        <v>108</v>
      </c>
      <c r="AP66" s="33" t="s">
        <v>108</v>
      </c>
      <c r="AQ66" s="43" t="s">
        <v>108</v>
      </c>
      <c r="AR66" s="33" t="s">
        <v>108</v>
      </c>
      <c r="AS66" s="43" t="s">
        <v>108</v>
      </c>
      <c r="AT66" s="42">
        <v>1</v>
      </c>
      <c r="AU66" s="18">
        <v>0</v>
      </c>
      <c r="AV66" t="s">
        <v>108</v>
      </c>
      <c r="AW66" s="40" t="s">
        <v>108</v>
      </c>
      <c r="AX66">
        <v>0.5</v>
      </c>
      <c r="AY66" s="40">
        <v>0.5</v>
      </c>
      <c r="AZ66">
        <v>1</v>
      </c>
      <c r="BA66" s="18">
        <v>0</v>
      </c>
      <c r="BB66" t="s">
        <v>108</v>
      </c>
      <c r="BC66" s="18" t="s">
        <v>108</v>
      </c>
      <c r="BD66" s="18" t="s">
        <v>114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 s="18">
        <v>0</v>
      </c>
      <c r="BL66">
        <v>1</v>
      </c>
      <c r="BM66">
        <v>0</v>
      </c>
      <c r="BN66" s="18">
        <v>0</v>
      </c>
      <c r="BQ66" s="25" t="s">
        <v>108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 s="18">
        <v>1</v>
      </c>
      <c r="BZ66">
        <v>0</v>
      </c>
      <c r="CA66">
        <v>0</v>
      </c>
      <c r="CB66">
        <v>1</v>
      </c>
      <c r="CC66" s="18">
        <v>0</v>
      </c>
      <c r="CD66">
        <v>1</v>
      </c>
      <c r="CE66">
        <v>0</v>
      </c>
      <c r="CF66">
        <v>0</v>
      </c>
      <c r="CG66">
        <v>0</v>
      </c>
      <c r="CH66" s="18">
        <v>0</v>
      </c>
      <c r="CI66">
        <v>0</v>
      </c>
      <c r="CJ66">
        <v>0</v>
      </c>
      <c r="CK66">
        <v>1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 s="18">
        <v>0</v>
      </c>
      <c r="CU66">
        <v>36</v>
      </c>
      <c r="DD66" s="34" t="s">
        <v>110</v>
      </c>
    </row>
    <row r="67" spans="1:108" x14ac:dyDescent="0.25">
      <c r="A67">
        <v>66</v>
      </c>
      <c r="B67">
        <v>4</v>
      </c>
      <c r="C67" s="25" t="s">
        <v>115</v>
      </c>
      <c r="D67" s="12">
        <v>7.51</v>
      </c>
      <c r="E67" s="14">
        <v>0.22</v>
      </c>
      <c r="F67" s="7">
        <f t="shared" si="20"/>
        <v>34.136363636363633</v>
      </c>
      <c r="G67" s="7">
        <f t="shared" si="21"/>
        <v>7.29</v>
      </c>
      <c r="H67" s="16">
        <f t="shared" si="22"/>
        <v>7.7299999999999995</v>
      </c>
      <c r="I67" s="11">
        <f t="shared" si="23"/>
        <v>0.30012044195995219</v>
      </c>
      <c r="J67" s="33">
        <f t="shared" si="24"/>
        <v>8.7918105500918095E-3</v>
      </c>
      <c r="K67" s="33">
        <f t="shared" si="25"/>
        <v>113.74221433713188</v>
      </c>
      <c r="L67" s="33">
        <f t="shared" si="26"/>
        <v>0.29132863140986037</v>
      </c>
      <c r="M67" s="33">
        <f t="shared" si="27"/>
        <v>0.30891225251004401</v>
      </c>
      <c r="N67" s="8">
        <v>1</v>
      </c>
      <c r="O67" s="9">
        <v>0</v>
      </c>
      <c r="P67" s="8">
        <v>0</v>
      </c>
      <c r="Q67" s="9">
        <v>0</v>
      </c>
      <c r="R67" s="9">
        <v>0</v>
      </c>
      <c r="S67" s="9">
        <v>1</v>
      </c>
      <c r="T67" s="9">
        <v>0</v>
      </c>
      <c r="U67" s="8">
        <v>11781</v>
      </c>
      <c r="V67" s="9">
        <v>8</v>
      </c>
      <c r="W67" s="9">
        <f t="shared" si="28"/>
        <v>11772</v>
      </c>
      <c r="X67" s="9">
        <f t="shared" si="29"/>
        <v>5</v>
      </c>
      <c r="Y67" s="7">
        <v>10.01</v>
      </c>
      <c r="Z67" s="7">
        <v>18</v>
      </c>
      <c r="AA67" s="9">
        <v>1</v>
      </c>
      <c r="AB67" s="9">
        <v>0</v>
      </c>
      <c r="AC67" s="9">
        <v>0</v>
      </c>
      <c r="AD67" s="9">
        <v>1</v>
      </c>
      <c r="AE67" s="9">
        <v>0</v>
      </c>
      <c r="AF67" s="9">
        <v>0</v>
      </c>
      <c r="AG67" s="8">
        <v>0</v>
      </c>
      <c r="AH67" s="9">
        <v>1</v>
      </c>
      <c r="AI67" s="30">
        <v>0</v>
      </c>
      <c r="AJ67" s="9">
        <v>0</v>
      </c>
      <c r="AK67" s="30">
        <v>1</v>
      </c>
      <c r="AL67" s="21">
        <v>2001</v>
      </c>
      <c r="AM67" s="23">
        <f t="shared" si="30"/>
        <v>7.6014023345837334</v>
      </c>
      <c r="AN67" s="33" t="s">
        <v>108</v>
      </c>
      <c r="AO67" s="33" t="s">
        <v>108</v>
      </c>
      <c r="AP67" s="33" t="s">
        <v>108</v>
      </c>
      <c r="AQ67" s="43" t="s">
        <v>108</v>
      </c>
      <c r="AR67" s="33" t="s">
        <v>108</v>
      </c>
      <c r="AS67" s="43" t="s">
        <v>108</v>
      </c>
      <c r="AT67" s="42">
        <v>1</v>
      </c>
      <c r="AU67" s="18">
        <v>0</v>
      </c>
      <c r="AV67">
        <v>1</v>
      </c>
      <c r="AW67" s="40">
        <v>0</v>
      </c>
      <c r="AX67">
        <v>0.5</v>
      </c>
      <c r="AY67" s="40">
        <v>0.5</v>
      </c>
      <c r="AZ67">
        <v>1</v>
      </c>
      <c r="BA67" s="18">
        <v>0</v>
      </c>
      <c r="BB67" t="s">
        <v>108</v>
      </c>
      <c r="BC67" s="18" t="s">
        <v>108</v>
      </c>
      <c r="BD67" s="18" t="s">
        <v>114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 s="18">
        <v>0</v>
      </c>
      <c r="BL67">
        <v>1</v>
      </c>
      <c r="BM67">
        <v>0</v>
      </c>
      <c r="BN67" s="18">
        <v>0</v>
      </c>
      <c r="BQ67" s="25" t="s">
        <v>108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 s="18">
        <v>1</v>
      </c>
      <c r="BZ67">
        <v>0</v>
      </c>
      <c r="CA67">
        <v>0</v>
      </c>
      <c r="CB67">
        <v>1</v>
      </c>
      <c r="CC67" s="18">
        <v>0</v>
      </c>
      <c r="CD67">
        <v>1</v>
      </c>
      <c r="CE67">
        <v>0</v>
      </c>
      <c r="CF67">
        <v>0</v>
      </c>
      <c r="CG67">
        <v>0</v>
      </c>
      <c r="CH67" s="18">
        <v>0</v>
      </c>
      <c r="CI67">
        <v>0</v>
      </c>
      <c r="CJ67">
        <v>0</v>
      </c>
      <c r="CK67">
        <v>1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 s="18">
        <v>0</v>
      </c>
      <c r="CU67">
        <v>36</v>
      </c>
      <c r="DD67" s="34" t="s">
        <v>110</v>
      </c>
    </row>
    <row r="68" spans="1:108" s="51" customFormat="1" x14ac:dyDescent="0.25">
      <c r="A68" s="51">
        <v>67</v>
      </c>
      <c r="B68" s="51">
        <v>4</v>
      </c>
      <c r="C68" s="52" t="s">
        <v>115</v>
      </c>
      <c r="D68" s="53">
        <v>6.4</v>
      </c>
      <c r="E68" s="54">
        <v>0.31</v>
      </c>
      <c r="F68" s="55">
        <f t="shared" si="20"/>
        <v>20.645161290322584</v>
      </c>
      <c r="G68" s="55">
        <f t="shared" si="21"/>
        <v>6.0900000000000007</v>
      </c>
      <c r="H68" s="56">
        <f t="shared" si="22"/>
        <v>6.71</v>
      </c>
      <c r="I68" s="57">
        <f t="shared" si="23"/>
        <v>0.24231105060910629</v>
      </c>
      <c r="J68" s="58">
        <f t="shared" si="24"/>
        <v>1.1736941513878585E-2</v>
      </c>
      <c r="K68" s="58">
        <f t="shared" si="25"/>
        <v>85.201072086584887</v>
      </c>
      <c r="L68" s="58">
        <f t="shared" si="26"/>
        <v>0.23057410909522771</v>
      </c>
      <c r="M68" s="58">
        <f t="shared" si="27"/>
        <v>0.2540479921229849</v>
      </c>
      <c r="N68" s="59">
        <v>1</v>
      </c>
      <c r="O68" s="60">
        <v>0</v>
      </c>
      <c r="P68" s="59">
        <v>0</v>
      </c>
      <c r="Q68" s="60">
        <v>0</v>
      </c>
      <c r="R68" s="60">
        <v>0</v>
      </c>
      <c r="S68" s="60">
        <v>1</v>
      </c>
      <c r="T68" s="60">
        <v>0</v>
      </c>
      <c r="U68" s="59">
        <v>6842</v>
      </c>
      <c r="V68" s="60">
        <v>8</v>
      </c>
      <c r="W68" s="60">
        <f t="shared" si="28"/>
        <v>6833</v>
      </c>
      <c r="X68" s="60">
        <f t="shared" si="29"/>
        <v>5</v>
      </c>
      <c r="Y68" s="55">
        <v>11.21</v>
      </c>
      <c r="Z68" s="55">
        <v>18</v>
      </c>
      <c r="AA68" s="60">
        <v>1</v>
      </c>
      <c r="AB68" s="60">
        <v>0</v>
      </c>
      <c r="AC68" s="60">
        <v>0</v>
      </c>
      <c r="AD68" s="60">
        <v>1</v>
      </c>
      <c r="AE68" s="60">
        <v>0</v>
      </c>
      <c r="AF68" s="60">
        <v>0</v>
      </c>
      <c r="AG68" s="59">
        <v>0</v>
      </c>
      <c r="AH68" s="60">
        <v>1</v>
      </c>
      <c r="AI68" s="61">
        <v>0</v>
      </c>
      <c r="AJ68" s="60">
        <v>0</v>
      </c>
      <c r="AK68" s="61">
        <v>1</v>
      </c>
      <c r="AL68" s="62">
        <v>2001</v>
      </c>
      <c r="AM68" s="63">
        <f t="shared" si="30"/>
        <v>7.6014023345837334</v>
      </c>
      <c r="AN68" s="58" t="s">
        <v>108</v>
      </c>
      <c r="AO68" s="58" t="s">
        <v>108</v>
      </c>
      <c r="AP68" s="58" t="s">
        <v>108</v>
      </c>
      <c r="AQ68" s="64" t="s">
        <v>108</v>
      </c>
      <c r="AR68" s="58" t="s">
        <v>108</v>
      </c>
      <c r="AS68" s="64" t="s">
        <v>108</v>
      </c>
      <c r="AT68" s="65">
        <v>1</v>
      </c>
      <c r="AU68" s="66">
        <v>0</v>
      </c>
      <c r="AV68" s="51">
        <v>0</v>
      </c>
      <c r="AW68" s="67">
        <v>1</v>
      </c>
      <c r="AX68" s="51">
        <v>0.5</v>
      </c>
      <c r="AY68" s="67">
        <v>0.5</v>
      </c>
      <c r="AZ68">
        <v>1</v>
      </c>
      <c r="BA68" s="66">
        <v>0</v>
      </c>
      <c r="BB68" s="51" t="s">
        <v>108</v>
      </c>
      <c r="BC68" s="66" t="s">
        <v>108</v>
      </c>
      <c r="BD68" s="66" t="s">
        <v>114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 s="66">
        <v>0</v>
      </c>
      <c r="BL68">
        <v>1</v>
      </c>
      <c r="BM68">
        <v>0</v>
      </c>
      <c r="BN68" s="66">
        <v>0</v>
      </c>
      <c r="BQ68" s="52" t="s">
        <v>108</v>
      </c>
      <c r="BR68" s="51">
        <v>0</v>
      </c>
      <c r="BS68" s="51">
        <v>0</v>
      </c>
      <c r="BT68" s="51">
        <v>0</v>
      </c>
      <c r="BU68" s="51">
        <v>0</v>
      </c>
      <c r="BV68" s="51">
        <v>0</v>
      </c>
      <c r="BW68" s="51">
        <v>0</v>
      </c>
      <c r="BX68" s="51">
        <v>0</v>
      </c>
      <c r="BY68" s="66">
        <v>1</v>
      </c>
      <c r="BZ68" s="51">
        <v>0</v>
      </c>
      <c r="CA68" s="51">
        <v>0</v>
      </c>
      <c r="CB68" s="51">
        <v>1</v>
      </c>
      <c r="CC68" s="66">
        <v>0</v>
      </c>
      <c r="CD68" s="51">
        <v>1</v>
      </c>
      <c r="CE68" s="51">
        <v>0</v>
      </c>
      <c r="CF68" s="51">
        <v>0</v>
      </c>
      <c r="CG68" s="51">
        <v>0</v>
      </c>
      <c r="CH68" s="66">
        <v>0</v>
      </c>
      <c r="CI68" s="51">
        <v>0</v>
      </c>
      <c r="CJ68" s="51">
        <v>0</v>
      </c>
      <c r="CK68" s="51">
        <v>1</v>
      </c>
      <c r="CL68" s="51">
        <v>1</v>
      </c>
      <c r="CM68" s="51">
        <v>0</v>
      </c>
      <c r="CN68" s="51">
        <v>0</v>
      </c>
      <c r="CO68" s="51">
        <v>0</v>
      </c>
      <c r="CP68" s="51">
        <v>0</v>
      </c>
      <c r="CQ68" s="51">
        <v>0</v>
      </c>
      <c r="CR68" s="51">
        <v>0</v>
      </c>
      <c r="CS68" s="66">
        <v>0</v>
      </c>
      <c r="CU68">
        <v>36</v>
      </c>
      <c r="CY68" s="68"/>
      <c r="DD68" s="68" t="s">
        <v>110</v>
      </c>
    </row>
    <row r="69" spans="1:108" x14ac:dyDescent="0.25">
      <c r="A69">
        <v>68</v>
      </c>
      <c r="B69">
        <v>5</v>
      </c>
      <c r="C69" s="25" t="s">
        <v>116</v>
      </c>
      <c r="D69" s="12">
        <v>8.1199999999999992</v>
      </c>
      <c r="E69" s="14">
        <v>7.0000000000000007E-2</v>
      </c>
      <c r="F69" s="7">
        <f t="shared" si="20"/>
        <v>115.99999999999997</v>
      </c>
      <c r="G69" s="7">
        <f t="shared" si="21"/>
        <v>8.0499999999999989</v>
      </c>
      <c r="H69" s="16">
        <f t="shared" si="22"/>
        <v>8.19</v>
      </c>
      <c r="I69" s="11">
        <f t="shared" si="23"/>
        <v>0.11732222220965668</v>
      </c>
      <c r="J69" s="33">
        <f t="shared" si="24"/>
        <v>1.0113984673246269E-3</v>
      </c>
      <c r="K69" s="33">
        <f t="shared" si="25"/>
        <v>988.72999347647988</v>
      </c>
      <c r="L69" s="33">
        <f t="shared" si="26"/>
        <v>0.11631082374233206</v>
      </c>
      <c r="M69" s="33">
        <f t="shared" si="27"/>
        <v>0.1183336206769813</v>
      </c>
      <c r="N69" s="8">
        <v>0</v>
      </c>
      <c r="O69" s="9">
        <v>1</v>
      </c>
      <c r="P69" s="8">
        <v>0</v>
      </c>
      <c r="Q69" s="9">
        <v>0</v>
      </c>
      <c r="R69" s="9">
        <v>1</v>
      </c>
      <c r="S69" s="9">
        <v>0</v>
      </c>
      <c r="T69" s="9">
        <v>0</v>
      </c>
      <c r="U69" s="8">
        <v>964279</v>
      </c>
      <c r="V69" s="9">
        <f>8+23+92+16+5+1+1+1+0</f>
        <v>147</v>
      </c>
      <c r="W69" s="9">
        <f t="shared" si="28"/>
        <v>964131</v>
      </c>
      <c r="X69" s="9">
        <f t="shared" si="29"/>
        <v>8</v>
      </c>
      <c r="Y69" s="7">
        <v>11.239434782608701</v>
      </c>
      <c r="Z69" s="7">
        <v>27.966043478260868</v>
      </c>
      <c r="AA69" s="9">
        <v>1</v>
      </c>
      <c r="AB69" s="9">
        <v>0</v>
      </c>
      <c r="AC69" s="9">
        <v>0</v>
      </c>
      <c r="AD69" s="9">
        <v>1</v>
      </c>
      <c r="AE69" s="9">
        <v>0</v>
      </c>
      <c r="AF69" s="9">
        <v>0</v>
      </c>
      <c r="AG69" s="8">
        <v>1</v>
      </c>
      <c r="AH69" s="9">
        <v>0</v>
      </c>
      <c r="AI69" s="30">
        <v>0</v>
      </c>
      <c r="AJ69" s="9">
        <v>0</v>
      </c>
      <c r="AK69" s="30">
        <v>1</v>
      </c>
      <c r="AL69" s="21">
        <v>2006</v>
      </c>
      <c r="AM69" s="23">
        <f t="shared" si="30"/>
        <v>7.6038979685218813</v>
      </c>
      <c r="AN69" s="33" t="s">
        <v>108</v>
      </c>
      <c r="AO69" s="33" t="s">
        <v>108</v>
      </c>
      <c r="AP69" s="33" t="s">
        <v>108</v>
      </c>
      <c r="AQ69" s="43" t="s">
        <v>108</v>
      </c>
      <c r="AR69" s="33" t="s">
        <v>108</v>
      </c>
      <c r="AS69" s="43" t="s">
        <v>108</v>
      </c>
      <c r="AT69" s="42" t="s">
        <v>108</v>
      </c>
      <c r="AU69" s="18" t="s">
        <v>108</v>
      </c>
      <c r="AV69">
        <v>0.47708695652173899</v>
      </c>
      <c r="AW69" s="40">
        <f t="shared" ref="AW69:AW76" si="31">1-AV69</f>
        <v>0.52291304347826095</v>
      </c>
      <c r="AX69">
        <v>0.4</v>
      </c>
      <c r="AY69" s="40">
        <v>0.6</v>
      </c>
      <c r="AZ69">
        <v>1</v>
      </c>
      <c r="BA69" s="18">
        <v>0</v>
      </c>
      <c r="BB69" t="s">
        <v>108</v>
      </c>
      <c r="BC69" s="18" t="s">
        <v>108</v>
      </c>
      <c r="BD69" s="18" t="s">
        <v>117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 s="18">
        <v>0</v>
      </c>
      <c r="BL69">
        <v>1</v>
      </c>
      <c r="BM69">
        <v>0</v>
      </c>
      <c r="BN69" s="18">
        <v>0</v>
      </c>
      <c r="BQ69" s="25" t="s">
        <v>108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 s="18">
        <v>0</v>
      </c>
      <c r="BZ69">
        <v>0</v>
      </c>
      <c r="CA69">
        <v>0</v>
      </c>
      <c r="CB69">
        <v>1</v>
      </c>
      <c r="CC69" s="18">
        <v>0</v>
      </c>
      <c r="CD69">
        <v>0</v>
      </c>
      <c r="CE69">
        <v>0</v>
      </c>
      <c r="CF69">
        <v>0</v>
      </c>
      <c r="CG69">
        <v>0</v>
      </c>
      <c r="CH69" s="18">
        <v>0</v>
      </c>
      <c r="CI69">
        <v>0</v>
      </c>
      <c r="CJ69">
        <v>0</v>
      </c>
      <c r="CK69">
        <v>1</v>
      </c>
      <c r="CL69">
        <v>1</v>
      </c>
      <c r="CM69">
        <v>0</v>
      </c>
      <c r="CN69">
        <v>0</v>
      </c>
      <c r="CO69">
        <v>1</v>
      </c>
      <c r="CP69">
        <v>1</v>
      </c>
      <c r="CQ69">
        <v>1</v>
      </c>
      <c r="CR69">
        <v>0</v>
      </c>
      <c r="CS69" s="18">
        <v>1</v>
      </c>
      <c r="CU69">
        <v>2</v>
      </c>
      <c r="DD69" s="34" t="s">
        <v>110</v>
      </c>
    </row>
    <row r="70" spans="1:108" x14ac:dyDescent="0.25">
      <c r="A70">
        <v>69</v>
      </c>
      <c r="B70">
        <v>5</v>
      </c>
      <c r="C70" s="25" t="s">
        <v>116</v>
      </c>
      <c r="D70" s="12">
        <v>7.19</v>
      </c>
      <c r="E70" s="14">
        <v>0.1</v>
      </c>
      <c r="F70" s="7">
        <f t="shared" si="20"/>
        <v>71.900000000000006</v>
      </c>
      <c r="G70" s="7">
        <f t="shared" si="21"/>
        <v>7.0900000000000007</v>
      </c>
      <c r="H70" s="16">
        <f t="shared" si="22"/>
        <v>7.29</v>
      </c>
      <c r="I70" s="11">
        <f t="shared" si="23"/>
        <v>7.3029759659608812E-2</v>
      </c>
      <c r="J70" s="33">
        <f t="shared" si="24"/>
        <v>1.0157129298972018E-3</v>
      </c>
      <c r="K70" s="33">
        <f t="shared" si="25"/>
        <v>984.53014682131493</v>
      </c>
      <c r="L70" s="33">
        <f t="shared" si="26"/>
        <v>7.2014046729711609E-2</v>
      </c>
      <c r="M70" s="33">
        <f t="shared" si="27"/>
        <v>7.4045472589506015E-2</v>
      </c>
      <c r="N70" s="8">
        <v>0</v>
      </c>
      <c r="O70" s="9">
        <v>1</v>
      </c>
      <c r="P70" s="8">
        <v>0</v>
      </c>
      <c r="Q70" s="9">
        <v>0</v>
      </c>
      <c r="R70" s="9">
        <v>1</v>
      </c>
      <c r="S70" s="9">
        <v>0</v>
      </c>
      <c r="T70" s="9">
        <v>0</v>
      </c>
      <c r="U70" s="8">
        <v>964279</v>
      </c>
      <c r="V70" s="9">
        <f>8+23+92+16+5+1+1+1+1</f>
        <v>148</v>
      </c>
      <c r="W70" s="9">
        <f t="shared" si="28"/>
        <v>964130</v>
      </c>
      <c r="X70" s="9">
        <f t="shared" si="29"/>
        <v>8</v>
      </c>
      <c r="Y70" s="7">
        <v>11.239434782608701</v>
      </c>
      <c r="Z70" s="7">
        <v>27.966043478260868</v>
      </c>
      <c r="AA70" s="9">
        <v>1</v>
      </c>
      <c r="AB70" s="9">
        <v>0</v>
      </c>
      <c r="AC70" s="9">
        <v>0</v>
      </c>
      <c r="AD70" s="9">
        <v>1</v>
      </c>
      <c r="AE70" s="9">
        <v>0</v>
      </c>
      <c r="AF70" s="9">
        <v>0</v>
      </c>
      <c r="AG70" s="8">
        <v>1</v>
      </c>
      <c r="AH70" s="9">
        <v>0</v>
      </c>
      <c r="AI70" s="30">
        <v>0</v>
      </c>
      <c r="AJ70" s="9">
        <v>0</v>
      </c>
      <c r="AK70" s="30">
        <v>1</v>
      </c>
      <c r="AL70" s="21">
        <v>2006</v>
      </c>
      <c r="AM70" s="23">
        <f t="shared" si="30"/>
        <v>7.6038979685218813</v>
      </c>
      <c r="AN70" s="33" t="s">
        <v>108</v>
      </c>
      <c r="AO70" s="33" t="s">
        <v>108</v>
      </c>
      <c r="AP70" s="33" t="s">
        <v>108</v>
      </c>
      <c r="AQ70" s="43" t="s">
        <v>108</v>
      </c>
      <c r="AR70" s="33" t="s">
        <v>108</v>
      </c>
      <c r="AS70" s="43" t="s">
        <v>108</v>
      </c>
      <c r="AT70" s="42" t="s">
        <v>108</v>
      </c>
      <c r="AU70" s="18" t="s">
        <v>108</v>
      </c>
      <c r="AV70">
        <v>0.47708695652173899</v>
      </c>
      <c r="AW70" s="40">
        <f t="shared" si="31"/>
        <v>0.52291304347826095</v>
      </c>
      <c r="AX70">
        <v>0.4</v>
      </c>
      <c r="AY70" s="40">
        <v>0.6</v>
      </c>
      <c r="AZ70">
        <v>1</v>
      </c>
      <c r="BA70" s="18">
        <v>0</v>
      </c>
      <c r="BB70" t="s">
        <v>108</v>
      </c>
      <c r="BC70" s="18" t="s">
        <v>108</v>
      </c>
      <c r="BD70" s="18" t="s">
        <v>117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 s="18">
        <v>0</v>
      </c>
      <c r="BL70">
        <v>1</v>
      </c>
      <c r="BM70">
        <v>0</v>
      </c>
      <c r="BN70" s="18">
        <v>0</v>
      </c>
      <c r="BQ70" s="25" t="s">
        <v>108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 s="18">
        <v>0</v>
      </c>
      <c r="BZ70">
        <v>0</v>
      </c>
      <c r="CA70">
        <v>0</v>
      </c>
      <c r="CB70">
        <v>1</v>
      </c>
      <c r="CC70" s="18">
        <v>0</v>
      </c>
      <c r="CD70">
        <v>0</v>
      </c>
      <c r="CE70">
        <v>0</v>
      </c>
      <c r="CF70">
        <v>0</v>
      </c>
      <c r="CG70">
        <v>0</v>
      </c>
      <c r="CH70" s="18">
        <v>0</v>
      </c>
      <c r="CI70">
        <v>0</v>
      </c>
      <c r="CJ70">
        <v>0</v>
      </c>
      <c r="CK70">
        <v>1</v>
      </c>
      <c r="CL70">
        <v>1</v>
      </c>
      <c r="CM70">
        <v>0</v>
      </c>
      <c r="CN70">
        <v>0</v>
      </c>
      <c r="CO70">
        <v>1</v>
      </c>
      <c r="CP70">
        <v>1</v>
      </c>
      <c r="CQ70">
        <v>1</v>
      </c>
      <c r="CR70">
        <v>0</v>
      </c>
      <c r="CS70" s="18">
        <v>1</v>
      </c>
      <c r="CU70">
        <v>2</v>
      </c>
      <c r="DD70" s="34" t="s">
        <v>110</v>
      </c>
    </row>
    <row r="71" spans="1:108" x14ac:dyDescent="0.25">
      <c r="A71">
        <v>70</v>
      </c>
      <c r="B71">
        <v>5</v>
      </c>
      <c r="C71" s="25" t="s">
        <v>116</v>
      </c>
      <c r="D71" s="12">
        <v>7.4</v>
      </c>
      <c r="E71" s="14">
        <v>7.0000000000000007E-2</v>
      </c>
      <c r="F71" s="7">
        <f t="shared" si="20"/>
        <v>105.71428571428571</v>
      </c>
      <c r="G71" s="7">
        <f t="shared" si="21"/>
        <v>7.33</v>
      </c>
      <c r="H71" s="16">
        <f t="shared" si="22"/>
        <v>7.4700000000000006</v>
      </c>
      <c r="I71" s="11">
        <f t="shared" si="23"/>
        <v>0.1070442492936699</v>
      </c>
      <c r="J71" s="33">
        <f t="shared" si="24"/>
        <v>1.0125807365617423E-3</v>
      </c>
      <c r="K71" s="33">
        <f t="shared" si="25"/>
        <v>987.57557189517479</v>
      </c>
      <c r="L71" s="33">
        <f t="shared" si="26"/>
        <v>0.10603166855710816</v>
      </c>
      <c r="M71" s="33">
        <f t="shared" si="27"/>
        <v>0.10805683003023164</v>
      </c>
      <c r="N71" s="8">
        <v>0</v>
      </c>
      <c r="O71" s="9">
        <v>1</v>
      </c>
      <c r="P71" s="8">
        <v>0</v>
      </c>
      <c r="Q71" s="9">
        <v>0</v>
      </c>
      <c r="R71" s="9">
        <v>1</v>
      </c>
      <c r="S71" s="9">
        <v>0</v>
      </c>
      <c r="T71" s="9">
        <v>0</v>
      </c>
      <c r="U71" s="8">
        <v>964279</v>
      </c>
      <c r="V71" s="9">
        <f>9+23+92+16+5+1+1+1+0</f>
        <v>148</v>
      </c>
      <c r="W71" s="9">
        <f t="shared" si="28"/>
        <v>964130</v>
      </c>
      <c r="X71" s="9">
        <f t="shared" si="29"/>
        <v>8</v>
      </c>
      <c r="Y71" s="7">
        <v>11.239434782608701</v>
      </c>
      <c r="Z71" s="7">
        <v>27.966043478260868</v>
      </c>
      <c r="AA71" s="9">
        <v>1</v>
      </c>
      <c r="AB71" s="9">
        <v>0</v>
      </c>
      <c r="AC71" s="9">
        <v>0</v>
      </c>
      <c r="AD71" s="9">
        <v>1</v>
      </c>
      <c r="AE71" s="9">
        <v>0</v>
      </c>
      <c r="AF71" s="9">
        <v>0</v>
      </c>
      <c r="AG71" s="8">
        <v>1</v>
      </c>
      <c r="AH71" s="9">
        <v>0</v>
      </c>
      <c r="AI71" s="30">
        <v>0</v>
      </c>
      <c r="AJ71" s="9">
        <v>0</v>
      </c>
      <c r="AK71" s="30">
        <v>1</v>
      </c>
      <c r="AL71" s="21">
        <v>2006</v>
      </c>
      <c r="AM71" s="23">
        <f t="shared" si="30"/>
        <v>7.6038979685218813</v>
      </c>
      <c r="AN71" s="33" t="s">
        <v>108</v>
      </c>
      <c r="AO71" s="33" t="s">
        <v>108</v>
      </c>
      <c r="AP71" s="33" t="s">
        <v>108</v>
      </c>
      <c r="AQ71" s="43" t="s">
        <v>108</v>
      </c>
      <c r="AR71" s="33" t="s">
        <v>108</v>
      </c>
      <c r="AS71" s="43" t="s">
        <v>108</v>
      </c>
      <c r="AT71" s="42" t="s">
        <v>108</v>
      </c>
      <c r="AU71" s="18" t="s">
        <v>108</v>
      </c>
      <c r="AV71">
        <v>0.47708695652173899</v>
      </c>
      <c r="AW71" s="40">
        <f t="shared" si="31"/>
        <v>0.52291304347826095</v>
      </c>
      <c r="AX71">
        <v>0.4</v>
      </c>
      <c r="AY71" s="40">
        <v>0.6</v>
      </c>
      <c r="AZ71">
        <v>1</v>
      </c>
      <c r="BA71" s="18">
        <v>0</v>
      </c>
      <c r="BB71" t="s">
        <v>108</v>
      </c>
      <c r="BC71" s="18" t="s">
        <v>108</v>
      </c>
      <c r="BD71" s="18" t="s">
        <v>117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 s="18">
        <v>0</v>
      </c>
      <c r="BL71">
        <v>1</v>
      </c>
      <c r="BM71">
        <v>0</v>
      </c>
      <c r="BN71" s="18">
        <v>0</v>
      </c>
      <c r="BQ71" s="25" t="s">
        <v>108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 s="18">
        <v>0</v>
      </c>
      <c r="BZ71">
        <v>0</v>
      </c>
      <c r="CA71">
        <v>0</v>
      </c>
      <c r="CB71">
        <v>1</v>
      </c>
      <c r="CC71" s="18">
        <v>0</v>
      </c>
      <c r="CD71">
        <v>0</v>
      </c>
      <c r="CE71">
        <v>0</v>
      </c>
      <c r="CF71">
        <v>0</v>
      </c>
      <c r="CG71">
        <v>0</v>
      </c>
      <c r="CH71" s="18">
        <v>0</v>
      </c>
      <c r="CI71">
        <v>0</v>
      </c>
      <c r="CJ71">
        <v>0</v>
      </c>
      <c r="CK71">
        <v>1</v>
      </c>
      <c r="CL71">
        <v>1</v>
      </c>
      <c r="CM71">
        <v>0</v>
      </c>
      <c r="CN71">
        <v>0</v>
      </c>
      <c r="CO71">
        <v>1</v>
      </c>
      <c r="CP71">
        <v>1</v>
      </c>
      <c r="CQ71">
        <v>1</v>
      </c>
      <c r="CR71">
        <v>0</v>
      </c>
      <c r="CS71" s="18">
        <v>0</v>
      </c>
      <c r="CU71">
        <v>2</v>
      </c>
      <c r="DD71" s="34" t="s">
        <v>110</v>
      </c>
    </row>
    <row r="72" spans="1:108" x14ac:dyDescent="0.25">
      <c r="A72">
        <v>71</v>
      </c>
      <c r="B72">
        <v>5</v>
      </c>
      <c r="C72" s="25" t="s">
        <v>116</v>
      </c>
      <c r="D72" s="12">
        <v>6.45</v>
      </c>
      <c r="E72" s="14">
        <v>0.1</v>
      </c>
      <c r="F72" s="7">
        <f t="shared" si="20"/>
        <v>64.5</v>
      </c>
      <c r="G72" s="7">
        <f t="shared" si="21"/>
        <v>6.3500000000000005</v>
      </c>
      <c r="H72" s="16">
        <f t="shared" si="22"/>
        <v>6.55</v>
      </c>
      <c r="I72" s="11">
        <f t="shared" si="23"/>
        <v>6.554765504121858E-2</v>
      </c>
      <c r="J72" s="33">
        <f t="shared" si="24"/>
        <v>1.0162427138173424E-3</v>
      </c>
      <c r="K72" s="33">
        <f t="shared" si="25"/>
        <v>984.01689518015894</v>
      </c>
      <c r="L72" s="33">
        <f t="shared" si="26"/>
        <v>6.4531412327401241E-2</v>
      </c>
      <c r="M72" s="33">
        <f t="shared" si="27"/>
        <v>6.656389775503592E-2</v>
      </c>
      <c r="N72" s="8">
        <v>0</v>
      </c>
      <c r="O72" s="9">
        <v>1</v>
      </c>
      <c r="P72" s="8">
        <v>0</v>
      </c>
      <c r="Q72" s="9">
        <v>0</v>
      </c>
      <c r="R72" s="9">
        <v>1</v>
      </c>
      <c r="S72" s="9">
        <v>0</v>
      </c>
      <c r="T72" s="9">
        <v>0</v>
      </c>
      <c r="U72" s="8">
        <v>964279</v>
      </c>
      <c r="V72" s="9">
        <f>9+23+92+16+5+1+1+1+1</f>
        <v>149</v>
      </c>
      <c r="W72" s="9">
        <f t="shared" si="28"/>
        <v>964129</v>
      </c>
      <c r="X72" s="9">
        <f t="shared" si="29"/>
        <v>8</v>
      </c>
      <c r="Y72" s="7">
        <v>11.239434782608701</v>
      </c>
      <c r="Z72" s="7">
        <v>27.966043478260868</v>
      </c>
      <c r="AA72" s="9">
        <v>1</v>
      </c>
      <c r="AB72" s="9">
        <v>0</v>
      </c>
      <c r="AC72" s="9">
        <v>0</v>
      </c>
      <c r="AD72" s="9">
        <v>1</v>
      </c>
      <c r="AE72" s="9">
        <v>0</v>
      </c>
      <c r="AF72" s="9">
        <v>0</v>
      </c>
      <c r="AG72" s="8">
        <v>1</v>
      </c>
      <c r="AH72" s="9">
        <v>0</v>
      </c>
      <c r="AI72" s="30">
        <v>0</v>
      </c>
      <c r="AJ72" s="9">
        <v>0</v>
      </c>
      <c r="AK72" s="30">
        <v>1</v>
      </c>
      <c r="AL72" s="21">
        <v>2006</v>
      </c>
      <c r="AM72" s="23">
        <f t="shared" si="30"/>
        <v>7.6038979685218813</v>
      </c>
      <c r="AN72" s="33" t="s">
        <v>108</v>
      </c>
      <c r="AO72" s="33" t="s">
        <v>108</v>
      </c>
      <c r="AP72" s="33" t="s">
        <v>108</v>
      </c>
      <c r="AQ72" s="43" t="s">
        <v>108</v>
      </c>
      <c r="AR72" s="33" t="s">
        <v>108</v>
      </c>
      <c r="AS72" s="43" t="s">
        <v>108</v>
      </c>
      <c r="AT72" s="42" t="s">
        <v>108</v>
      </c>
      <c r="AU72" s="18" t="s">
        <v>108</v>
      </c>
      <c r="AV72">
        <v>0.47708695652173899</v>
      </c>
      <c r="AW72" s="40">
        <f t="shared" si="31"/>
        <v>0.52291304347826095</v>
      </c>
      <c r="AX72">
        <v>0.4</v>
      </c>
      <c r="AY72" s="40">
        <v>0.6</v>
      </c>
      <c r="AZ72">
        <v>1</v>
      </c>
      <c r="BA72" s="18">
        <v>0</v>
      </c>
      <c r="BB72" t="s">
        <v>108</v>
      </c>
      <c r="BC72" s="18" t="s">
        <v>108</v>
      </c>
      <c r="BD72" s="18" t="s">
        <v>117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 s="18">
        <v>0</v>
      </c>
      <c r="BL72">
        <v>1</v>
      </c>
      <c r="BM72">
        <v>0</v>
      </c>
      <c r="BN72" s="18">
        <v>0</v>
      </c>
      <c r="BQ72" s="25" t="s">
        <v>108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 s="18">
        <v>0</v>
      </c>
      <c r="BZ72">
        <v>0</v>
      </c>
      <c r="CA72">
        <v>0</v>
      </c>
      <c r="CB72">
        <v>1</v>
      </c>
      <c r="CC72" s="18">
        <v>0</v>
      </c>
      <c r="CD72">
        <v>0</v>
      </c>
      <c r="CE72">
        <v>0</v>
      </c>
      <c r="CF72">
        <v>0</v>
      </c>
      <c r="CG72">
        <v>0</v>
      </c>
      <c r="CH72" s="18">
        <v>0</v>
      </c>
      <c r="CI72">
        <v>0</v>
      </c>
      <c r="CJ72">
        <v>0</v>
      </c>
      <c r="CK72">
        <v>1</v>
      </c>
      <c r="CL72">
        <v>1</v>
      </c>
      <c r="CM72">
        <v>0</v>
      </c>
      <c r="CN72">
        <v>0</v>
      </c>
      <c r="CO72">
        <v>1</v>
      </c>
      <c r="CP72">
        <v>1</v>
      </c>
      <c r="CQ72">
        <v>1</v>
      </c>
      <c r="CR72">
        <v>0</v>
      </c>
      <c r="CS72" s="18">
        <v>0</v>
      </c>
      <c r="CU72">
        <v>2</v>
      </c>
      <c r="DD72" s="34" t="s">
        <v>110</v>
      </c>
    </row>
    <row r="73" spans="1:108" x14ac:dyDescent="0.25">
      <c r="A73">
        <v>72</v>
      </c>
      <c r="B73">
        <v>5</v>
      </c>
      <c r="C73" s="25" t="s">
        <v>116</v>
      </c>
      <c r="D73" s="12">
        <v>8.01</v>
      </c>
      <c r="E73" s="14">
        <v>1.17</v>
      </c>
      <c r="F73" s="7">
        <f t="shared" si="20"/>
        <v>6.8461538461538467</v>
      </c>
      <c r="G73" s="7">
        <f t="shared" si="21"/>
        <v>6.84</v>
      </c>
      <c r="H73" s="16">
        <f t="shared" si="22"/>
        <v>9.18</v>
      </c>
      <c r="I73" s="11">
        <f t="shared" si="23"/>
        <v>6.9447151564347356E-3</v>
      </c>
      <c r="J73" s="33">
        <f t="shared" si="24"/>
        <v>1.0143965958837253E-3</v>
      </c>
      <c r="K73" s="33">
        <f t="shared" si="25"/>
        <v>985.8077245703065</v>
      </c>
      <c r="L73" s="33">
        <f t="shared" si="26"/>
        <v>5.9303185605510105E-3</v>
      </c>
      <c r="M73" s="33">
        <f t="shared" si="27"/>
        <v>7.9591117523184606E-3</v>
      </c>
      <c r="N73" s="8">
        <v>0</v>
      </c>
      <c r="O73" s="9">
        <v>1</v>
      </c>
      <c r="P73" s="8">
        <v>0</v>
      </c>
      <c r="Q73" s="9">
        <v>0</v>
      </c>
      <c r="R73" s="9">
        <v>1</v>
      </c>
      <c r="S73" s="9">
        <v>0</v>
      </c>
      <c r="T73" s="9">
        <v>0</v>
      </c>
      <c r="U73" s="8">
        <v>971893</v>
      </c>
      <c r="V73" s="9">
        <f>6+23+92+0+0+1+0+0</f>
        <v>122</v>
      </c>
      <c r="W73" s="9">
        <f t="shared" si="28"/>
        <v>971770</v>
      </c>
      <c r="X73" s="9">
        <f t="shared" si="29"/>
        <v>8</v>
      </c>
      <c r="Y73" s="7">
        <v>11.239434782608701</v>
      </c>
      <c r="Z73" s="7">
        <v>27.966043478260868</v>
      </c>
      <c r="AA73" s="9">
        <v>1</v>
      </c>
      <c r="AB73" s="9">
        <v>0</v>
      </c>
      <c r="AC73" s="9">
        <v>0</v>
      </c>
      <c r="AD73" s="9">
        <v>1</v>
      </c>
      <c r="AE73" s="9">
        <v>0</v>
      </c>
      <c r="AF73" s="9">
        <v>0</v>
      </c>
      <c r="AG73" s="8">
        <v>1</v>
      </c>
      <c r="AH73" s="9">
        <v>0</v>
      </c>
      <c r="AI73" s="30">
        <v>0</v>
      </c>
      <c r="AJ73" s="9">
        <v>0</v>
      </c>
      <c r="AK73" s="30">
        <v>1</v>
      </c>
      <c r="AL73" s="21">
        <v>2006</v>
      </c>
      <c r="AM73" s="23">
        <f t="shared" si="30"/>
        <v>7.6038979685218813</v>
      </c>
      <c r="AN73" s="33" t="s">
        <v>108</v>
      </c>
      <c r="AO73" s="33" t="s">
        <v>108</v>
      </c>
      <c r="AP73" s="33" t="s">
        <v>108</v>
      </c>
      <c r="AQ73" s="43" t="s">
        <v>108</v>
      </c>
      <c r="AR73" s="33" t="s">
        <v>108</v>
      </c>
      <c r="AS73" s="43" t="s">
        <v>108</v>
      </c>
      <c r="AT73" s="42" t="s">
        <v>108</v>
      </c>
      <c r="AU73" s="18" t="s">
        <v>108</v>
      </c>
      <c r="AV73">
        <v>0.47708695652173899</v>
      </c>
      <c r="AW73" s="40">
        <f t="shared" si="31"/>
        <v>0.52291304347826095</v>
      </c>
      <c r="AX73">
        <v>0.4</v>
      </c>
      <c r="AY73" s="40">
        <v>0.6</v>
      </c>
      <c r="AZ73">
        <v>1</v>
      </c>
      <c r="BA73" s="18">
        <v>0</v>
      </c>
      <c r="BB73" t="s">
        <v>108</v>
      </c>
      <c r="BC73" s="18" t="s">
        <v>108</v>
      </c>
      <c r="BD73" s="18" t="s">
        <v>117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 s="18">
        <v>0</v>
      </c>
      <c r="BL73">
        <v>1</v>
      </c>
      <c r="BM73">
        <v>0</v>
      </c>
      <c r="BN73" s="18">
        <v>0</v>
      </c>
      <c r="BQ73" s="25" t="s">
        <v>108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 s="18">
        <v>0</v>
      </c>
      <c r="BZ73">
        <v>0</v>
      </c>
      <c r="CA73">
        <v>0</v>
      </c>
      <c r="CB73">
        <v>1</v>
      </c>
      <c r="CC73" s="18">
        <v>0</v>
      </c>
      <c r="CD73">
        <v>0</v>
      </c>
      <c r="CE73">
        <v>0</v>
      </c>
      <c r="CF73">
        <v>0</v>
      </c>
      <c r="CG73">
        <v>0</v>
      </c>
      <c r="CH73" s="18">
        <v>0</v>
      </c>
      <c r="CI73">
        <v>0</v>
      </c>
      <c r="CJ73">
        <v>0</v>
      </c>
      <c r="CK73">
        <v>1</v>
      </c>
      <c r="CL73">
        <v>1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 s="18">
        <v>0</v>
      </c>
      <c r="CU73">
        <v>2</v>
      </c>
      <c r="DD73" s="34" t="s">
        <v>110</v>
      </c>
    </row>
    <row r="74" spans="1:108" x14ac:dyDescent="0.25">
      <c r="A74">
        <v>73</v>
      </c>
      <c r="B74">
        <v>5</v>
      </c>
      <c r="C74" s="25" t="s">
        <v>116</v>
      </c>
      <c r="D74" s="12">
        <v>7.09</v>
      </c>
      <c r="E74" s="14">
        <v>0.85</v>
      </c>
      <c r="F74" s="7">
        <f t="shared" si="20"/>
        <v>8.3411764705882359</v>
      </c>
      <c r="G74" s="7">
        <f t="shared" si="21"/>
        <v>6.24</v>
      </c>
      <c r="H74" s="16">
        <f t="shared" si="22"/>
        <v>7.9399999999999995</v>
      </c>
      <c r="I74" s="11">
        <f t="shared" si="23"/>
        <v>8.4946221700158073E-3</v>
      </c>
      <c r="J74" s="33">
        <f t="shared" si="24"/>
        <v>1.01839616988906E-3</v>
      </c>
      <c r="K74" s="33">
        <f t="shared" si="25"/>
        <v>981.93613602154062</v>
      </c>
      <c r="L74" s="33">
        <f t="shared" si="26"/>
        <v>7.4762260001267474E-3</v>
      </c>
      <c r="M74" s="33">
        <f t="shared" si="27"/>
        <v>9.513018339904868E-3</v>
      </c>
      <c r="N74" s="8">
        <v>0</v>
      </c>
      <c r="O74" s="9">
        <v>1</v>
      </c>
      <c r="P74" s="8">
        <v>0</v>
      </c>
      <c r="Q74" s="9">
        <v>0</v>
      </c>
      <c r="R74" s="9">
        <v>1</v>
      </c>
      <c r="S74" s="9">
        <v>0</v>
      </c>
      <c r="T74" s="9">
        <v>0</v>
      </c>
      <c r="U74" s="8">
        <v>964279</v>
      </c>
      <c r="V74" s="9">
        <f>10+23+92+16+5+1+1+1</f>
        <v>149</v>
      </c>
      <c r="W74" s="9">
        <f t="shared" si="28"/>
        <v>964129</v>
      </c>
      <c r="X74" s="9">
        <f t="shared" si="29"/>
        <v>8</v>
      </c>
      <c r="Y74" s="7">
        <v>11.239434782608701</v>
      </c>
      <c r="Z74" s="7">
        <v>27.966043478260868</v>
      </c>
      <c r="AA74" s="9">
        <v>1</v>
      </c>
      <c r="AB74" s="9">
        <v>0</v>
      </c>
      <c r="AC74" s="9">
        <v>0</v>
      </c>
      <c r="AD74" s="9">
        <v>1</v>
      </c>
      <c r="AE74" s="9">
        <v>0</v>
      </c>
      <c r="AF74" s="9">
        <v>0</v>
      </c>
      <c r="AG74" s="8">
        <v>1</v>
      </c>
      <c r="AH74" s="9">
        <v>0</v>
      </c>
      <c r="AI74" s="30">
        <v>0</v>
      </c>
      <c r="AJ74" s="9">
        <v>0</v>
      </c>
      <c r="AK74" s="30">
        <v>1</v>
      </c>
      <c r="AL74" s="21">
        <v>2006</v>
      </c>
      <c r="AM74" s="23">
        <f t="shared" si="30"/>
        <v>7.6038979685218813</v>
      </c>
      <c r="AN74" s="33" t="s">
        <v>108</v>
      </c>
      <c r="AO74" s="33" t="s">
        <v>108</v>
      </c>
      <c r="AP74" s="33" t="s">
        <v>108</v>
      </c>
      <c r="AQ74" s="43" t="s">
        <v>108</v>
      </c>
      <c r="AR74" s="33" t="s">
        <v>108</v>
      </c>
      <c r="AS74" s="43" t="s">
        <v>108</v>
      </c>
      <c r="AT74" s="42" t="s">
        <v>108</v>
      </c>
      <c r="AU74" s="18" t="s">
        <v>108</v>
      </c>
      <c r="AV74">
        <v>0.47708695652173899</v>
      </c>
      <c r="AW74" s="40">
        <f t="shared" si="31"/>
        <v>0.52291304347826095</v>
      </c>
      <c r="AX74">
        <v>0.4</v>
      </c>
      <c r="AY74" s="40">
        <v>0.6</v>
      </c>
      <c r="AZ74">
        <v>1</v>
      </c>
      <c r="BA74" s="18">
        <v>0</v>
      </c>
      <c r="BB74" t="s">
        <v>108</v>
      </c>
      <c r="BC74" s="18" t="s">
        <v>108</v>
      </c>
      <c r="BD74" s="18" t="s">
        <v>117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 s="18">
        <v>0</v>
      </c>
      <c r="BL74">
        <v>1</v>
      </c>
      <c r="BM74">
        <v>0</v>
      </c>
      <c r="BN74" s="18">
        <v>0</v>
      </c>
      <c r="BQ74" s="25" t="s">
        <v>108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 s="18">
        <v>0</v>
      </c>
      <c r="BZ74">
        <v>0</v>
      </c>
      <c r="CA74">
        <v>0</v>
      </c>
      <c r="CB74">
        <v>1</v>
      </c>
      <c r="CC74" s="18">
        <v>0</v>
      </c>
      <c r="CD74">
        <v>0</v>
      </c>
      <c r="CE74">
        <v>0</v>
      </c>
      <c r="CF74">
        <v>0</v>
      </c>
      <c r="CG74">
        <v>0</v>
      </c>
      <c r="CH74" s="18">
        <v>0</v>
      </c>
      <c r="CI74">
        <v>0</v>
      </c>
      <c r="CJ74">
        <v>0</v>
      </c>
      <c r="CK74">
        <v>1</v>
      </c>
      <c r="CL74">
        <v>1</v>
      </c>
      <c r="CM74">
        <v>0</v>
      </c>
      <c r="CN74">
        <v>0</v>
      </c>
      <c r="CO74">
        <v>1</v>
      </c>
      <c r="CP74">
        <v>1</v>
      </c>
      <c r="CQ74">
        <v>1</v>
      </c>
      <c r="CR74">
        <v>0</v>
      </c>
      <c r="CS74" s="18">
        <v>0</v>
      </c>
      <c r="CU74">
        <v>2</v>
      </c>
      <c r="DD74" s="34" t="s">
        <v>110</v>
      </c>
    </row>
    <row r="75" spans="1:108" x14ac:dyDescent="0.25">
      <c r="A75">
        <v>74</v>
      </c>
      <c r="B75">
        <v>5</v>
      </c>
      <c r="C75" s="25" t="s">
        <v>116</v>
      </c>
      <c r="D75" s="12">
        <v>7.08</v>
      </c>
      <c r="E75" s="14">
        <v>0.85</v>
      </c>
      <c r="F75" s="7">
        <f t="shared" si="20"/>
        <v>8.329411764705883</v>
      </c>
      <c r="G75" s="7">
        <f t="shared" si="21"/>
        <v>6.23</v>
      </c>
      <c r="H75" s="16">
        <f t="shared" si="22"/>
        <v>7.93</v>
      </c>
      <c r="I75" s="11">
        <f t="shared" si="23"/>
        <v>8.4826463001277368E-3</v>
      </c>
      <c r="J75" s="33">
        <f t="shared" si="24"/>
        <v>1.018396801569008E-3</v>
      </c>
      <c r="K75" s="33">
        <f t="shared" si="25"/>
        <v>981.9355269570126</v>
      </c>
      <c r="L75" s="33">
        <f t="shared" si="26"/>
        <v>7.4642494985587291E-3</v>
      </c>
      <c r="M75" s="33">
        <f t="shared" si="27"/>
        <v>9.5010431016967455E-3</v>
      </c>
      <c r="N75" s="8">
        <v>0</v>
      </c>
      <c r="O75" s="9">
        <v>1</v>
      </c>
      <c r="P75" s="8">
        <v>0</v>
      </c>
      <c r="Q75" s="9">
        <v>0</v>
      </c>
      <c r="R75" s="9">
        <v>1</v>
      </c>
      <c r="S75" s="9">
        <v>0</v>
      </c>
      <c r="T75" s="9">
        <v>0</v>
      </c>
      <c r="U75" s="8">
        <v>964279</v>
      </c>
      <c r="V75" s="9">
        <f>11+23+92+16+5+1+1+1</f>
        <v>150</v>
      </c>
      <c r="W75" s="9">
        <f t="shared" si="28"/>
        <v>964128</v>
      </c>
      <c r="X75" s="9">
        <f t="shared" si="29"/>
        <v>8</v>
      </c>
      <c r="Y75" s="7">
        <v>11.239434782608701</v>
      </c>
      <c r="Z75" s="7">
        <v>27.966043478260868</v>
      </c>
      <c r="AA75" s="9">
        <v>1</v>
      </c>
      <c r="AB75" s="9">
        <v>0</v>
      </c>
      <c r="AC75" s="9">
        <v>0</v>
      </c>
      <c r="AD75" s="9">
        <v>1</v>
      </c>
      <c r="AE75" s="9">
        <v>0</v>
      </c>
      <c r="AF75" s="9">
        <v>0</v>
      </c>
      <c r="AG75" s="8">
        <v>1</v>
      </c>
      <c r="AH75" s="9">
        <v>0</v>
      </c>
      <c r="AI75" s="30">
        <v>0</v>
      </c>
      <c r="AJ75" s="9">
        <v>0</v>
      </c>
      <c r="AK75" s="30">
        <v>1</v>
      </c>
      <c r="AL75" s="21">
        <v>2006</v>
      </c>
      <c r="AM75" s="23">
        <f t="shared" si="30"/>
        <v>7.6038979685218813</v>
      </c>
      <c r="AN75" s="33" t="s">
        <v>108</v>
      </c>
      <c r="AO75" s="33" t="s">
        <v>108</v>
      </c>
      <c r="AP75" s="33" t="s">
        <v>108</v>
      </c>
      <c r="AQ75" s="43" t="s">
        <v>108</v>
      </c>
      <c r="AR75" s="33" t="s">
        <v>108</v>
      </c>
      <c r="AS75" s="43" t="s">
        <v>108</v>
      </c>
      <c r="AT75" s="42" t="s">
        <v>108</v>
      </c>
      <c r="AU75" s="18" t="s">
        <v>108</v>
      </c>
      <c r="AV75">
        <v>0.47708695652173899</v>
      </c>
      <c r="AW75" s="40">
        <f t="shared" si="31"/>
        <v>0.52291304347826095</v>
      </c>
      <c r="AX75">
        <v>0.4</v>
      </c>
      <c r="AY75" s="40">
        <v>0.6</v>
      </c>
      <c r="AZ75">
        <v>1</v>
      </c>
      <c r="BA75" s="18">
        <v>0</v>
      </c>
      <c r="BB75" t="s">
        <v>108</v>
      </c>
      <c r="BC75" s="18" t="s">
        <v>108</v>
      </c>
      <c r="BD75" s="18" t="s">
        <v>117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 s="18">
        <v>0</v>
      </c>
      <c r="BL75">
        <v>1</v>
      </c>
      <c r="BM75">
        <v>0</v>
      </c>
      <c r="BN75" s="18">
        <v>0</v>
      </c>
      <c r="BQ75" s="25" t="s">
        <v>108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 s="18">
        <v>0</v>
      </c>
      <c r="BZ75">
        <v>0</v>
      </c>
      <c r="CA75">
        <v>0</v>
      </c>
      <c r="CB75">
        <v>1</v>
      </c>
      <c r="CC75" s="18">
        <v>0</v>
      </c>
      <c r="CD75">
        <v>0</v>
      </c>
      <c r="CE75">
        <v>0</v>
      </c>
      <c r="CF75">
        <v>0</v>
      </c>
      <c r="CG75">
        <v>0</v>
      </c>
      <c r="CH75" s="18">
        <v>0</v>
      </c>
      <c r="CI75">
        <v>0</v>
      </c>
      <c r="CJ75">
        <v>0</v>
      </c>
      <c r="CK75">
        <v>1</v>
      </c>
      <c r="CL75">
        <v>1</v>
      </c>
      <c r="CM75">
        <v>0</v>
      </c>
      <c r="CN75">
        <v>0</v>
      </c>
      <c r="CO75">
        <v>1</v>
      </c>
      <c r="CP75">
        <v>1</v>
      </c>
      <c r="CQ75">
        <v>1</v>
      </c>
      <c r="CR75">
        <v>0</v>
      </c>
      <c r="CS75" s="18">
        <v>0</v>
      </c>
      <c r="CU75">
        <v>2</v>
      </c>
      <c r="DD75" s="34" t="s">
        <v>110</v>
      </c>
    </row>
    <row r="76" spans="1:108" s="51" customFormat="1" x14ac:dyDescent="0.25">
      <c r="A76" s="51">
        <v>75</v>
      </c>
      <c r="B76" s="51">
        <v>5</v>
      </c>
      <c r="C76" s="52" t="s">
        <v>116</v>
      </c>
      <c r="D76" s="53">
        <v>6.22</v>
      </c>
      <c r="E76" s="54">
        <v>0.9</v>
      </c>
      <c r="F76" s="55">
        <f t="shared" si="20"/>
        <v>6.9111111111111105</v>
      </c>
      <c r="G76" s="55">
        <f t="shared" si="21"/>
        <v>5.3199999999999994</v>
      </c>
      <c r="H76" s="56">
        <f t="shared" si="22"/>
        <v>7.12</v>
      </c>
      <c r="I76" s="57">
        <f t="shared" si="23"/>
        <v>7.0383359948511404E-3</v>
      </c>
      <c r="J76" s="58">
        <f t="shared" si="24"/>
        <v>1.0184087452356956E-3</v>
      </c>
      <c r="K76" s="58">
        <f t="shared" si="25"/>
        <v>981.92401103995314</v>
      </c>
      <c r="L76" s="58">
        <f t="shared" si="26"/>
        <v>6.0199272496154451E-3</v>
      </c>
      <c r="M76" s="58">
        <f t="shared" si="27"/>
        <v>8.0567447400868367E-3</v>
      </c>
      <c r="N76" s="59">
        <v>0</v>
      </c>
      <c r="O76" s="60">
        <v>1</v>
      </c>
      <c r="P76" s="59">
        <v>0</v>
      </c>
      <c r="Q76" s="60">
        <v>0</v>
      </c>
      <c r="R76" s="60">
        <v>1</v>
      </c>
      <c r="S76" s="60">
        <v>0</v>
      </c>
      <c r="T76" s="60">
        <v>0</v>
      </c>
      <c r="U76" s="59">
        <v>964279</v>
      </c>
      <c r="V76" s="60">
        <f>12+23+92+16+5+1+1+1</f>
        <v>151</v>
      </c>
      <c r="W76" s="60">
        <f t="shared" si="28"/>
        <v>964127</v>
      </c>
      <c r="X76" s="60">
        <f t="shared" si="29"/>
        <v>8</v>
      </c>
      <c r="Y76" s="55">
        <v>11.239434782608701</v>
      </c>
      <c r="Z76" s="55">
        <v>27.966043478260868</v>
      </c>
      <c r="AA76" s="60">
        <v>1</v>
      </c>
      <c r="AB76" s="60">
        <v>0</v>
      </c>
      <c r="AC76" s="60">
        <v>0</v>
      </c>
      <c r="AD76" s="60">
        <v>1</v>
      </c>
      <c r="AE76" s="60">
        <v>0</v>
      </c>
      <c r="AF76" s="60">
        <v>0</v>
      </c>
      <c r="AG76" s="59">
        <v>1</v>
      </c>
      <c r="AH76" s="60">
        <v>0</v>
      </c>
      <c r="AI76" s="61">
        <v>0</v>
      </c>
      <c r="AJ76" s="60">
        <v>0</v>
      </c>
      <c r="AK76" s="61">
        <v>1</v>
      </c>
      <c r="AL76" s="62">
        <v>2006</v>
      </c>
      <c r="AM76" s="63">
        <f t="shared" si="30"/>
        <v>7.6038979685218813</v>
      </c>
      <c r="AN76" s="58" t="s">
        <v>108</v>
      </c>
      <c r="AO76" s="58" t="s">
        <v>108</v>
      </c>
      <c r="AP76" s="58" t="s">
        <v>108</v>
      </c>
      <c r="AQ76" s="64" t="s">
        <v>108</v>
      </c>
      <c r="AR76" s="58" t="s">
        <v>108</v>
      </c>
      <c r="AS76" s="64" t="s">
        <v>108</v>
      </c>
      <c r="AT76" s="65" t="s">
        <v>108</v>
      </c>
      <c r="AU76" s="66" t="s">
        <v>108</v>
      </c>
      <c r="AV76" s="51">
        <v>0.47708695652173899</v>
      </c>
      <c r="AW76" s="67">
        <f t="shared" si="31"/>
        <v>0.52291304347826095</v>
      </c>
      <c r="AX76" s="51">
        <v>0.4</v>
      </c>
      <c r="AY76" s="67">
        <v>0.6</v>
      </c>
      <c r="AZ76">
        <v>1</v>
      </c>
      <c r="BA76" s="66">
        <v>0</v>
      </c>
      <c r="BB76" s="51" t="s">
        <v>108</v>
      </c>
      <c r="BC76" s="66" t="s">
        <v>108</v>
      </c>
      <c r="BD76" s="66" t="s">
        <v>117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 s="66">
        <v>0</v>
      </c>
      <c r="BL76">
        <v>1</v>
      </c>
      <c r="BM76">
        <v>0</v>
      </c>
      <c r="BN76" s="66">
        <v>0</v>
      </c>
      <c r="BQ76" s="52" t="s">
        <v>108</v>
      </c>
      <c r="BR76" s="51">
        <v>1</v>
      </c>
      <c r="BS76" s="51">
        <v>0</v>
      </c>
      <c r="BT76" s="51">
        <v>0</v>
      </c>
      <c r="BU76" s="51">
        <v>0</v>
      </c>
      <c r="BV76" s="51">
        <v>0</v>
      </c>
      <c r="BW76" s="51">
        <v>0</v>
      </c>
      <c r="BX76" s="51">
        <v>0</v>
      </c>
      <c r="BY76" s="66">
        <v>0</v>
      </c>
      <c r="BZ76" s="51">
        <v>0</v>
      </c>
      <c r="CA76" s="51">
        <v>0</v>
      </c>
      <c r="CB76" s="51">
        <v>1</v>
      </c>
      <c r="CC76" s="66">
        <v>0</v>
      </c>
      <c r="CD76" s="51">
        <v>0</v>
      </c>
      <c r="CE76" s="51">
        <v>0</v>
      </c>
      <c r="CF76" s="51">
        <v>0</v>
      </c>
      <c r="CG76" s="51">
        <v>0</v>
      </c>
      <c r="CH76" s="66">
        <v>0</v>
      </c>
      <c r="CI76" s="51">
        <v>0</v>
      </c>
      <c r="CJ76" s="51">
        <v>0</v>
      </c>
      <c r="CK76" s="51">
        <v>1</v>
      </c>
      <c r="CL76" s="51">
        <v>1</v>
      </c>
      <c r="CM76" s="51">
        <v>0</v>
      </c>
      <c r="CN76" s="51">
        <v>0</v>
      </c>
      <c r="CO76" s="51">
        <v>1</v>
      </c>
      <c r="CP76" s="51">
        <v>1</v>
      </c>
      <c r="CQ76" s="51">
        <v>1</v>
      </c>
      <c r="CR76" s="51">
        <v>0</v>
      </c>
      <c r="CS76" s="66">
        <v>1</v>
      </c>
      <c r="CU76">
        <v>2</v>
      </c>
      <c r="CY76" s="68"/>
      <c r="DD76" s="68" t="s">
        <v>110</v>
      </c>
    </row>
    <row r="77" spans="1:108" x14ac:dyDescent="0.25">
      <c r="A77">
        <v>76</v>
      </c>
      <c r="B77">
        <v>6</v>
      </c>
      <c r="C77" s="25" t="s">
        <v>118</v>
      </c>
      <c r="D77" s="12">
        <v>1.6</v>
      </c>
      <c r="E77" s="14">
        <f t="shared" ref="E77:E83" si="32">D77/F77</f>
        <v>2.5330082639394611</v>
      </c>
      <c r="F77" s="7">
        <v>0.63166</v>
      </c>
      <c r="G77" s="7">
        <f t="shared" si="21"/>
        <v>-0.93300826393946101</v>
      </c>
      <c r="H77" s="16">
        <f t="shared" si="22"/>
        <v>4.1330082639394607</v>
      </c>
      <c r="I77" s="11">
        <f t="shared" si="23"/>
        <v>2.1204298527480476E-2</v>
      </c>
      <c r="J77" s="33">
        <f t="shared" si="24"/>
        <v>3.3569164625717123E-2</v>
      </c>
      <c r="K77" s="33">
        <f t="shared" si="25"/>
        <v>29.789242930218954</v>
      </c>
      <c r="L77" s="33">
        <f t="shared" si="26"/>
        <v>-1.2364866098236647E-2</v>
      </c>
      <c r="M77" s="33">
        <f t="shared" si="27"/>
        <v>5.4773463153197602E-2</v>
      </c>
      <c r="N77" s="8">
        <v>1</v>
      </c>
      <c r="O77" s="9">
        <v>0</v>
      </c>
      <c r="P77" s="8">
        <v>0</v>
      </c>
      <c r="Q77" s="9">
        <v>1</v>
      </c>
      <c r="R77" s="9">
        <v>0</v>
      </c>
      <c r="S77" s="9">
        <v>0</v>
      </c>
      <c r="T77" s="9">
        <v>0</v>
      </c>
      <c r="U77" s="8">
        <v>894</v>
      </c>
      <c r="V77" s="9">
        <v>6</v>
      </c>
      <c r="W77" s="9">
        <f t="shared" si="28"/>
        <v>887</v>
      </c>
      <c r="X77" s="9">
        <f t="shared" si="29"/>
        <v>4</v>
      </c>
      <c r="Y77" s="7">
        <v>12</v>
      </c>
      <c r="Z77" s="7">
        <v>24.47</v>
      </c>
      <c r="AA77" s="9">
        <v>0</v>
      </c>
      <c r="AB77" s="9">
        <v>1</v>
      </c>
      <c r="AC77" s="9">
        <v>0</v>
      </c>
      <c r="AD77" s="9">
        <v>0</v>
      </c>
      <c r="AE77" s="9">
        <v>0</v>
      </c>
      <c r="AF77" s="9">
        <v>1</v>
      </c>
      <c r="AG77" s="8">
        <v>0</v>
      </c>
      <c r="AH77" s="9">
        <v>1</v>
      </c>
      <c r="AI77" s="30">
        <v>0</v>
      </c>
      <c r="AJ77" s="9">
        <v>1</v>
      </c>
      <c r="AK77" s="30">
        <v>0</v>
      </c>
      <c r="AL77" s="21">
        <v>1995</v>
      </c>
      <c r="AM77" s="23">
        <f t="shared" si="30"/>
        <v>7.5983993293239642</v>
      </c>
      <c r="AN77" s="33">
        <v>0</v>
      </c>
      <c r="AO77" s="33">
        <v>0</v>
      </c>
      <c r="AP77" s="33">
        <v>1</v>
      </c>
      <c r="AQ77" s="43">
        <v>0</v>
      </c>
      <c r="AR77" s="33" t="s">
        <v>108</v>
      </c>
      <c r="AS77" s="43" t="s">
        <v>108</v>
      </c>
      <c r="AT77" s="42">
        <f>1-AU77</f>
        <v>0.76400000000000001</v>
      </c>
      <c r="AU77" s="18">
        <v>0.23599999999999999</v>
      </c>
      <c r="AV77">
        <v>0.67300000000000004</v>
      </c>
      <c r="AW77" s="40">
        <v>0.32700000000000001</v>
      </c>
      <c r="AX77" s="39">
        <f>1-AY77</f>
        <v>0.30230000000000001</v>
      </c>
      <c r="AY77" s="40">
        <v>0.69769999999999999</v>
      </c>
      <c r="AZ77">
        <v>0</v>
      </c>
      <c r="BA77" s="18">
        <v>1</v>
      </c>
      <c r="BB77" t="s">
        <v>108</v>
      </c>
      <c r="BC77" s="18" t="s">
        <v>108</v>
      </c>
      <c r="BD77" s="18" t="s">
        <v>119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 s="18">
        <v>1</v>
      </c>
      <c r="BL77">
        <v>0</v>
      </c>
      <c r="BM77">
        <v>1</v>
      </c>
      <c r="BN77" s="18">
        <v>0</v>
      </c>
      <c r="BQ77" s="25">
        <v>30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 s="18">
        <v>0</v>
      </c>
      <c r="BZ77">
        <v>0</v>
      </c>
      <c r="CA77">
        <v>0</v>
      </c>
      <c r="CB77">
        <v>0</v>
      </c>
      <c r="CC77" s="18">
        <v>1</v>
      </c>
      <c r="CD77">
        <v>0</v>
      </c>
      <c r="CE77">
        <v>0</v>
      </c>
      <c r="CF77">
        <v>0</v>
      </c>
      <c r="CG77">
        <v>0</v>
      </c>
      <c r="CH77" s="18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 s="18">
        <v>0</v>
      </c>
      <c r="CU77">
        <v>65</v>
      </c>
      <c r="DD77" s="34" t="s">
        <v>110</v>
      </c>
    </row>
    <row r="78" spans="1:108" x14ac:dyDescent="0.25">
      <c r="A78">
        <v>77</v>
      </c>
      <c r="B78">
        <v>6</v>
      </c>
      <c r="C78" s="25" t="s">
        <v>118</v>
      </c>
      <c r="D78" s="12">
        <v>12.7</v>
      </c>
      <c r="E78" s="14">
        <f t="shared" si="32"/>
        <v>2.2898561177022105</v>
      </c>
      <c r="F78" s="7">
        <v>5.5461999999999998</v>
      </c>
      <c r="G78" s="7">
        <f t="shared" si="21"/>
        <v>10.410143882297788</v>
      </c>
      <c r="H78" s="16">
        <f t="shared" si="22"/>
        <v>14.98985611770221</v>
      </c>
      <c r="I78" s="11">
        <f t="shared" si="23"/>
        <v>0.18307577644744008</v>
      </c>
      <c r="J78" s="33">
        <f t="shared" si="24"/>
        <v>3.3009227299311251E-2</v>
      </c>
      <c r="K78" s="33">
        <f t="shared" si="25"/>
        <v>30.294559485821875</v>
      </c>
      <c r="L78" s="33">
        <f t="shared" si="26"/>
        <v>0.15006654914812884</v>
      </c>
      <c r="M78" s="33">
        <f t="shared" si="27"/>
        <v>0.21608500374675133</v>
      </c>
      <c r="N78" s="8">
        <v>1</v>
      </c>
      <c r="O78" s="9">
        <v>0</v>
      </c>
      <c r="P78" s="8">
        <v>0</v>
      </c>
      <c r="Q78" s="9">
        <v>1</v>
      </c>
      <c r="R78" s="9">
        <v>0</v>
      </c>
      <c r="S78" s="9">
        <v>0</v>
      </c>
      <c r="T78" s="9">
        <v>0</v>
      </c>
      <c r="U78" s="8">
        <v>894</v>
      </c>
      <c r="V78" s="9">
        <v>6</v>
      </c>
      <c r="W78" s="9">
        <f t="shared" si="28"/>
        <v>887</v>
      </c>
      <c r="X78" s="9">
        <f t="shared" si="29"/>
        <v>4</v>
      </c>
      <c r="Y78" s="7">
        <v>15</v>
      </c>
      <c r="Z78" s="7">
        <v>17.32</v>
      </c>
      <c r="AA78" s="9">
        <v>0</v>
      </c>
      <c r="AB78" s="9">
        <v>1</v>
      </c>
      <c r="AC78" s="9">
        <v>0</v>
      </c>
      <c r="AD78" s="9">
        <v>0</v>
      </c>
      <c r="AE78" s="9">
        <v>0</v>
      </c>
      <c r="AF78" s="9">
        <v>1</v>
      </c>
      <c r="AG78" s="8">
        <v>0</v>
      </c>
      <c r="AH78" s="9">
        <v>1</v>
      </c>
      <c r="AI78" s="30">
        <v>0</v>
      </c>
      <c r="AJ78" s="9">
        <v>1</v>
      </c>
      <c r="AK78" s="30">
        <v>0</v>
      </c>
      <c r="AL78" s="21">
        <v>1995</v>
      </c>
      <c r="AM78" s="23">
        <f t="shared" si="30"/>
        <v>7.5983993293239642</v>
      </c>
      <c r="AN78" s="33">
        <v>0</v>
      </c>
      <c r="AO78" s="33">
        <v>0</v>
      </c>
      <c r="AP78" s="33">
        <v>0</v>
      </c>
      <c r="AQ78" s="43">
        <v>1</v>
      </c>
      <c r="AR78" s="33" t="s">
        <v>108</v>
      </c>
      <c r="AS78" s="43" t="s">
        <v>108</v>
      </c>
      <c r="AT78" s="42">
        <f>1-AU78</f>
        <v>0.75600000000000001</v>
      </c>
      <c r="AU78" s="18">
        <v>0.24399999999999999</v>
      </c>
      <c r="AV78">
        <v>0.68300000000000005</v>
      </c>
      <c r="AW78" s="40">
        <v>0.317</v>
      </c>
      <c r="AX78" s="39">
        <f>1-AY78</f>
        <v>0.41139999999999999</v>
      </c>
      <c r="AY78" s="40">
        <v>0.58860000000000001</v>
      </c>
      <c r="AZ78">
        <v>0</v>
      </c>
      <c r="BA78" s="18">
        <v>1</v>
      </c>
      <c r="BB78" t="s">
        <v>108</v>
      </c>
      <c r="BC78" s="18" t="s">
        <v>108</v>
      </c>
      <c r="BD78" s="18" t="s">
        <v>119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 s="18">
        <v>1</v>
      </c>
      <c r="BL78">
        <v>0</v>
      </c>
      <c r="BM78">
        <v>1</v>
      </c>
      <c r="BN78" s="18">
        <v>0</v>
      </c>
      <c r="BQ78" s="25">
        <v>37.799999999999997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 s="18">
        <v>0</v>
      </c>
      <c r="BZ78">
        <v>0</v>
      </c>
      <c r="CA78">
        <v>0</v>
      </c>
      <c r="CB78">
        <v>0</v>
      </c>
      <c r="CC78" s="18">
        <v>1</v>
      </c>
      <c r="CD78">
        <v>0</v>
      </c>
      <c r="CE78">
        <v>0</v>
      </c>
      <c r="CF78">
        <v>0</v>
      </c>
      <c r="CG78">
        <v>0</v>
      </c>
      <c r="CH78" s="18">
        <v>0</v>
      </c>
      <c r="CI78">
        <v>0</v>
      </c>
      <c r="CJ78">
        <v>0</v>
      </c>
      <c r="CK78">
        <v>1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 s="18">
        <v>0</v>
      </c>
      <c r="CU78">
        <v>65</v>
      </c>
      <c r="DD78" s="34" t="s">
        <v>110</v>
      </c>
    </row>
    <row r="79" spans="1:108" x14ac:dyDescent="0.25">
      <c r="A79">
        <v>78</v>
      </c>
      <c r="B79">
        <v>6</v>
      </c>
      <c r="C79" s="25" t="s">
        <v>118</v>
      </c>
      <c r="D79" s="12">
        <v>10.7</v>
      </c>
      <c r="E79" s="14">
        <f t="shared" si="32"/>
        <v>0.82090468299269626</v>
      </c>
      <c r="F79" s="7">
        <v>13.0344</v>
      </c>
      <c r="G79" s="7">
        <f t="shared" si="21"/>
        <v>9.8790953170073035</v>
      </c>
      <c r="H79" s="16">
        <f t="shared" si="22"/>
        <v>11.520904682992695</v>
      </c>
      <c r="I79" s="11">
        <f t="shared" si="23"/>
        <v>0.40093595358979528</v>
      </c>
      <c r="J79" s="33">
        <f t="shared" si="24"/>
        <v>3.0759831951589284E-2</v>
      </c>
      <c r="K79" s="33">
        <f t="shared" si="25"/>
        <v>32.509930534530518</v>
      </c>
      <c r="L79" s="33">
        <f t="shared" si="26"/>
        <v>0.37017612163820601</v>
      </c>
      <c r="M79" s="33">
        <f t="shared" si="27"/>
        <v>0.43169578554138455</v>
      </c>
      <c r="N79" s="8">
        <v>1</v>
      </c>
      <c r="O79" s="9">
        <v>0</v>
      </c>
      <c r="P79" s="8">
        <v>0</v>
      </c>
      <c r="Q79" s="9">
        <v>1</v>
      </c>
      <c r="R79" s="9">
        <v>0</v>
      </c>
      <c r="S79" s="9">
        <v>0</v>
      </c>
      <c r="T79" s="9">
        <v>0</v>
      </c>
      <c r="U79" s="8">
        <v>894</v>
      </c>
      <c r="V79" s="9">
        <v>6</v>
      </c>
      <c r="W79" s="9">
        <f t="shared" si="28"/>
        <v>887</v>
      </c>
      <c r="X79" s="9">
        <f t="shared" si="29"/>
        <v>4</v>
      </c>
      <c r="Y79" s="7">
        <v>17</v>
      </c>
      <c r="Z79" s="7">
        <v>17.32</v>
      </c>
      <c r="AA79" s="9">
        <v>0</v>
      </c>
      <c r="AB79" s="9">
        <v>1</v>
      </c>
      <c r="AC79" s="9">
        <v>0</v>
      </c>
      <c r="AD79" s="9">
        <v>0</v>
      </c>
      <c r="AE79" s="9">
        <v>0</v>
      </c>
      <c r="AF79" s="9">
        <v>1</v>
      </c>
      <c r="AG79" s="8">
        <v>0</v>
      </c>
      <c r="AH79" s="9">
        <v>1</v>
      </c>
      <c r="AI79" s="30">
        <v>0</v>
      </c>
      <c r="AJ79" s="9">
        <v>1</v>
      </c>
      <c r="AK79" s="30">
        <v>0</v>
      </c>
      <c r="AL79" s="21">
        <v>1995</v>
      </c>
      <c r="AM79" s="23">
        <f t="shared" si="30"/>
        <v>7.5983993293239642</v>
      </c>
      <c r="AN79" s="33">
        <v>0</v>
      </c>
      <c r="AO79" s="33">
        <v>0</v>
      </c>
      <c r="AP79" s="33">
        <v>0</v>
      </c>
      <c r="AQ79" s="43">
        <v>1</v>
      </c>
      <c r="AR79" s="33" t="s">
        <v>108</v>
      </c>
      <c r="AS79" s="43" t="s">
        <v>108</v>
      </c>
      <c r="AT79" s="42">
        <f>1-AU79</f>
        <v>0.75600000000000001</v>
      </c>
      <c r="AU79" s="18">
        <v>0.24399999999999999</v>
      </c>
      <c r="AV79">
        <v>0.68300000000000005</v>
      </c>
      <c r="AW79" s="40">
        <v>0.317</v>
      </c>
      <c r="AX79" s="39">
        <f>1-AY79</f>
        <v>0.41139999999999999</v>
      </c>
      <c r="AY79" s="40">
        <v>0.58860000000000001</v>
      </c>
      <c r="AZ79">
        <v>0</v>
      </c>
      <c r="BA79" s="18">
        <v>1</v>
      </c>
      <c r="BB79" t="s">
        <v>108</v>
      </c>
      <c r="BC79" s="18" t="s">
        <v>108</v>
      </c>
      <c r="BD79" s="18" t="s">
        <v>119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 s="18">
        <v>1</v>
      </c>
      <c r="BL79">
        <v>0</v>
      </c>
      <c r="BM79">
        <v>1</v>
      </c>
      <c r="BN79" s="18">
        <v>0</v>
      </c>
      <c r="BQ79" s="25">
        <v>37.799999999999997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 s="18">
        <v>0</v>
      </c>
      <c r="BZ79">
        <v>0</v>
      </c>
      <c r="CA79">
        <v>0</v>
      </c>
      <c r="CB79">
        <v>0</v>
      </c>
      <c r="CC79" s="18">
        <v>1</v>
      </c>
      <c r="CD79">
        <v>0</v>
      </c>
      <c r="CE79">
        <v>0</v>
      </c>
      <c r="CF79">
        <v>0</v>
      </c>
      <c r="CG79">
        <v>0</v>
      </c>
      <c r="CH79" s="18">
        <v>0</v>
      </c>
      <c r="CI79">
        <v>0</v>
      </c>
      <c r="CJ79">
        <v>0</v>
      </c>
      <c r="CK79">
        <v>1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 s="18">
        <v>0</v>
      </c>
      <c r="CU79">
        <v>65</v>
      </c>
      <c r="DD79" s="34" t="s">
        <v>110</v>
      </c>
    </row>
    <row r="80" spans="1:108" s="51" customFormat="1" x14ac:dyDescent="0.25">
      <c r="A80" s="51">
        <v>79</v>
      </c>
      <c r="B80" s="51">
        <v>6</v>
      </c>
      <c r="C80" s="52" t="s">
        <v>118</v>
      </c>
      <c r="D80" s="53">
        <v>16.7</v>
      </c>
      <c r="E80" s="54">
        <f t="shared" si="32"/>
        <v>0.82927798192471935</v>
      </c>
      <c r="F80" s="55">
        <v>20.138000000000002</v>
      </c>
      <c r="G80" s="55">
        <f t="shared" si="21"/>
        <v>15.870722018075281</v>
      </c>
      <c r="H80" s="56">
        <f t="shared" si="22"/>
        <v>17.529277981924718</v>
      </c>
      <c r="I80" s="57">
        <f t="shared" si="23"/>
        <v>0.56013730963505137</v>
      </c>
      <c r="J80" s="58">
        <f t="shared" si="24"/>
        <v>2.7814942379335152E-2</v>
      </c>
      <c r="K80" s="58">
        <f t="shared" si="25"/>
        <v>35.951899031900943</v>
      </c>
      <c r="L80" s="58">
        <f t="shared" si="26"/>
        <v>0.53232236725571624</v>
      </c>
      <c r="M80" s="58">
        <f t="shared" si="27"/>
        <v>0.5879522520143865</v>
      </c>
      <c r="N80" s="59">
        <v>1</v>
      </c>
      <c r="O80" s="60">
        <v>0</v>
      </c>
      <c r="P80" s="59">
        <v>0</v>
      </c>
      <c r="Q80" s="60">
        <v>1</v>
      </c>
      <c r="R80" s="60">
        <v>0</v>
      </c>
      <c r="S80" s="60">
        <v>0</v>
      </c>
      <c r="T80" s="60">
        <v>0</v>
      </c>
      <c r="U80" s="59">
        <v>894</v>
      </c>
      <c r="V80" s="60">
        <v>6</v>
      </c>
      <c r="W80" s="60">
        <f t="shared" si="28"/>
        <v>887</v>
      </c>
      <c r="X80" s="60">
        <f t="shared" si="29"/>
        <v>4</v>
      </c>
      <c r="Y80" s="55">
        <v>18</v>
      </c>
      <c r="Z80" s="55">
        <v>17.32</v>
      </c>
      <c r="AA80" s="60">
        <v>0</v>
      </c>
      <c r="AB80" s="60">
        <v>1</v>
      </c>
      <c r="AC80" s="60">
        <v>0</v>
      </c>
      <c r="AD80" s="60">
        <v>0</v>
      </c>
      <c r="AE80" s="60">
        <v>0</v>
      </c>
      <c r="AF80" s="60">
        <v>1</v>
      </c>
      <c r="AG80" s="59">
        <v>0</v>
      </c>
      <c r="AH80" s="60">
        <v>1</v>
      </c>
      <c r="AI80" s="61">
        <v>0</v>
      </c>
      <c r="AJ80" s="60">
        <v>1</v>
      </c>
      <c r="AK80" s="61">
        <v>0</v>
      </c>
      <c r="AL80" s="62">
        <v>1995</v>
      </c>
      <c r="AM80" s="63">
        <f t="shared" si="30"/>
        <v>7.5983993293239642</v>
      </c>
      <c r="AN80" s="58">
        <v>0</v>
      </c>
      <c r="AO80" s="58">
        <v>0</v>
      </c>
      <c r="AP80" s="58">
        <v>0</v>
      </c>
      <c r="AQ80" s="64">
        <v>1</v>
      </c>
      <c r="AR80" s="58" t="s">
        <v>108</v>
      </c>
      <c r="AS80" s="64" t="s">
        <v>108</v>
      </c>
      <c r="AT80" s="65">
        <f>1-AU80</f>
        <v>0.75600000000000001</v>
      </c>
      <c r="AU80" s="66">
        <v>0.24399999999999999</v>
      </c>
      <c r="AV80" s="51">
        <v>0.68300000000000005</v>
      </c>
      <c r="AW80" s="67">
        <v>0.317</v>
      </c>
      <c r="AX80" s="69">
        <f>1-AY80</f>
        <v>0.41139999999999999</v>
      </c>
      <c r="AY80" s="67">
        <v>0.58860000000000001</v>
      </c>
      <c r="AZ80">
        <v>0</v>
      </c>
      <c r="BA80" s="66">
        <v>1</v>
      </c>
      <c r="BB80" s="51" t="s">
        <v>108</v>
      </c>
      <c r="BC80" s="66" t="s">
        <v>108</v>
      </c>
      <c r="BD80" s="66" t="s">
        <v>119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 s="66">
        <v>1</v>
      </c>
      <c r="BL80">
        <v>0</v>
      </c>
      <c r="BM80">
        <v>1</v>
      </c>
      <c r="BN80" s="66">
        <v>0</v>
      </c>
      <c r="BQ80" s="52">
        <v>37.799999999999997</v>
      </c>
      <c r="BR80" s="51">
        <v>1</v>
      </c>
      <c r="BS80" s="51">
        <v>0</v>
      </c>
      <c r="BT80" s="51">
        <v>0</v>
      </c>
      <c r="BU80" s="51">
        <v>0</v>
      </c>
      <c r="BV80" s="51">
        <v>0</v>
      </c>
      <c r="BW80" s="51">
        <v>0</v>
      </c>
      <c r="BX80" s="51">
        <v>0</v>
      </c>
      <c r="BY80" s="66">
        <v>0</v>
      </c>
      <c r="BZ80" s="51">
        <v>0</v>
      </c>
      <c r="CA80" s="51">
        <v>0</v>
      </c>
      <c r="CB80" s="51">
        <v>0</v>
      </c>
      <c r="CC80" s="66">
        <v>1</v>
      </c>
      <c r="CD80" s="51">
        <v>0</v>
      </c>
      <c r="CE80" s="51">
        <v>0</v>
      </c>
      <c r="CF80" s="51">
        <v>0</v>
      </c>
      <c r="CG80" s="51">
        <v>0</v>
      </c>
      <c r="CH80" s="66">
        <v>0</v>
      </c>
      <c r="CI80" s="51">
        <v>0</v>
      </c>
      <c r="CJ80" s="51">
        <v>0</v>
      </c>
      <c r="CK80" s="51">
        <v>1</v>
      </c>
      <c r="CL80" s="51">
        <v>1</v>
      </c>
      <c r="CM80" s="51">
        <v>0</v>
      </c>
      <c r="CN80" s="51">
        <v>0</v>
      </c>
      <c r="CO80" s="51">
        <v>0</v>
      </c>
      <c r="CP80" s="51">
        <v>0</v>
      </c>
      <c r="CQ80" s="51">
        <v>0</v>
      </c>
      <c r="CR80" s="51">
        <v>0</v>
      </c>
      <c r="CS80" s="66">
        <v>0</v>
      </c>
      <c r="CU80">
        <v>65</v>
      </c>
      <c r="CY80" s="68"/>
      <c r="DD80" s="68" t="s">
        <v>110</v>
      </c>
    </row>
    <row r="81" spans="1:108" x14ac:dyDescent="0.25">
      <c r="A81">
        <v>80</v>
      </c>
      <c r="B81">
        <v>7</v>
      </c>
      <c r="C81" s="25" t="s">
        <v>120</v>
      </c>
      <c r="D81" s="12">
        <f>(EXP(0.6)-EXP(-0.195))/13*100</f>
        <v>7.6868010948806962</v>
      </c>
      <c r="E81" s="14">
        <f t="shared" si="32"/>
        <v>9.6077354763379988E-2</v>
      </c>
      <c r="F81" s="7">
        <f>SQRT((-0.195/0.007)^2 + (0.6/0.008)^2)</f>
        <v>80.006377296833435</v>
      </c>
      <c r="G81" s="7">
        <f t="shared" si="21"/>
        <v>7.5907237401173164</v>
      </c>
      <c r="H81" s="16">
        <f t="shared" si="22"/>
        <v>7.7828784496440759</v>
      </c>
      <c r="I81" s="11">
        <f t="shared" si="23"/>
        <v>0.30269848814334432</v>
      </c>
      <c r="J81" s="33">
        <f t="shared" si="24"/>
        <v>3.783429501129591E-3</v>
      </c>
      <c r="K81" s="33">
        <f t="shared" si="25"/>
        <v>264.3104621617602</v>
      </c>
      <c r="L81" s="33">
        <f t="shared" si="26"/>
        <v>0.29891505864221474</v>
      </c>
      <c r="M81" s="33">
        <f t="shared" si="27"/>
        <v>0.30648191764447391</v>
      </c>
      <c r="N81" s="8">
        <v>1</v>
      </c>
      <c r="O81" s="9">
        <v>0</v>
      </c>
      <c r="P81" s="8">
        <v>0</v>
      </c>
      <c r="Q81" s="9">
        <v>0</v>
      </c>
      <c r="R81" s="9">
        <v>0</v>
      </c>
      <c r="S81" s="9">
        <v>0</v>
      </c>
      <c r="T81" s="9">
        <v>1</v>
      </c>
      <c r="U81" s="8">
        <v>63471</v>
      </c>
      <c r="V81" s="9">
        <v>11</v>
      </c>
      <c r="W81" s="9">
        <f t="shared" si="28"/>
        <v>63459</v>
      </c>
      <c r="X81" s="9">
        <f t="shared" si="29"/>
        <v>3</v>
      </c>
      <c r="Y81" s="7">
        <v>17</v>
      </c>
      <c r="Z81" s="7">
        <v>9.6750000000000007</v>
      </c>
      <c r="AA81" s="9">
        <v>0</v>
      </c>
      <c r="AB81" s="9">
        <v>1</v>
      </c>
      <c r="AC81" s="9">
        <v>0</v>
      </c>
      <c r="AD81" s="9">
        <v>0</v>
      </c>
      <c r="AE81" s="9">
        <v>0</v>
      </c>
      <c r="AF81" s="9">
        <v>1</v>
      </c>
      <c r="AG81" s="8">
        <v>0</v>
      </c>
      <c r="AH81" s="9">
        <v>1</v>
      </c>
      <c r="AI81" s="30">
        <v>0</v>
      </c>
      <c r="AJ81" s="9">
        <v>1</v>
      </c>
      <c r="AK81" s="30">
        <v>0</v>
      </c>
      <c r="AL81" s="21">
        <v>1997</v>
      </c>
      <c r="AM81" s="23">
        <f t="shared" si="30"/>
        <v>7.5994013334158153</v>
      </c>
      <c r="AN81" s="33">
        <v>0</v>
      </c>
      <c r="AO81" s="33">
        <v>0</v>
      </c>
      <c r="AP81" s="33">
        <v>0</v>
      </c>
      <c r="AQ81" s="43">
        <v>1</v>
      </c>
      <c r="AR81" s="33" t="s">
        <v>108</v>
      </c>
      <c r="AS81" s="43" t="s">
        <v>108</v>
      </c>
      <c r="AT81" s="42">
        <v>1</v>
      </c>
      <c r="AU81" s="18">
        <v>0</v>
      </c>
      <c r="AV81" s="39">
        <f>1-AW81</f>
        <v>0.66725000000000001</v>
      </c>
      <c r="AW81" s="40">
        <v>0.33274999999999999</v>
      </c>
      <c r="AX81" t="s">
        <v>108</v>
      </c>
      <c r="AY81" s="40" t="s">
        <v>108</v>
      </c>
      <c r="AZ81">
        <v>1</v>
      </c>
      <c r="BA81" s="18">
        <v>0</v>
      </c>
      <c r="BB81" t="s">
        <v>108</v>
      </c>
      <c r="BC81" s="18" t="s">
        <v>108</v>
      </c>
      <c r="BD81" s="18" t="s">
        <v>121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 s="18">
        <v>0</v>
      </c>
      <c r="BL81">
        <v>1</v>
      </c>
      <c r="BM81">
        <v>0</v>
      </c>
      <c r="BN81" s="18">
        <v>0</v>
      </c>
      <c r="BQ81" s="25">
        <v>34.975000000000001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 s="18">
        <v>0</v>
      </c>
      <c r="BZ81">
        <v>0</v>
      </c>
      <c r="CA81">
        <v>0</v>
      </c>
      <c r="CB81">
        <v>1</v>
      </c>
      <c r="CC81" s="18">
        <v>0</v>
      </c>
      <c r="CD81">
        <v>0</v>
      </c>
      <c r="CE81">
        <v>0</v>
      </c>
      <c r="CF81">
        <v>0</v>
      </c>
      <c r="CG81">
        <v>0</v>
      </c>
      <c r="CH81" s="18">
        <v>0</v>
      </c>
      <c r="CI81">
        <v>1</v>
      </c>
      <c r="CJ81">
        <v>1</v>
      </c>
      <c r="CK81">
        <v>1</v>
      </c>
      <c r="CL81">
        <v>1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0</v>
      </c>
      <c r="CS81" s="18">
        <v>0</v>
      </c>
      <c r="CU81">
        <v>0</v>
      </c>
      <c r="DD81" s="34" t="s">
        <v>110</v>
      </c>
    </row>
    <row r="82" spans="1:108" x14ac:dyDescent="0.25">
      <c r="A82">
        <v>81</v>
      </c>
      <c r="B82">
        <v>7</v>
      </c>
      <c r="C82" s="25" t="s">
        <v>120</v>
      </c>
      <c r="D82" s="12">
        <f>(EXP(0.592)-EXP(-0.203))/13*100</f>
        <v>7.6255520091261113</v>
      </c>
      <c r="E82" s="14">
        <f t="shared" si="32"/>
        <v>0.12184549320891738</v>
      </c>
      <c r="F82" s="7">
        <f>SQRT((-0.203/0.01)^2 + (0.592/0.01)^2)</f>
        <v>62.583783842142367</v>
      </c>
      <c r="G82" s="7">
        <f t="shared" si="21"/>
        <v>7.5037065159171936</v>
      </c>
      <c r="H82" s="16">
        <f t="shared" si="22"/>
        <v>7.747397502335029</v>
      </c>
      <c r="I82" s="11">
        <f t="shared" si="23"/>
        <v>0.29593259931080851</v>
      </c>
      <c r="J82" s="33">
        <f t="shared" si="24"/>
        <v>4.7285827277118849E-3</v>
      </c>
      <c r="K82" s="33">
        <f t="shared" si="25"/>
        <v>211.47985719684982</v>
      </c>
      <c r="L82" s="33">
        <f t="shared" si="26"/>
        <v>0.29120401658309664</v>
      </c>
      <c r="M82" s="33">
        <f t="shared" si="27"/>
        <v>0.30066118203852038</v>
      </c>
      <c r="N82" s="8">
        <v>1</v>
      </c>
      <c r="O82" s="9">
        <v>0</v>
      </c>
      <c r="P82" s="8">
        <v>0</v>
      </c>
      <c r="Q82" s="9">
        <v>0</v>
      </c>
      <c r="R82" s="9">
        <v>0</v>
      </c>
      <c r="S82" s="9">
        <v>0</v>
      </c>
      <c r="T82" s="9">
        <v>1</v>
      </c>
      <c r="U82" s="8">
        <v>40819</v>
      </c>
      <c r="V82" s="9">
        <v>11</v>
      </c>
      <c r="W82" s="9">
        <f t="shared" si="28"/>
        <v>40807</v>
      </c>
      <c r="X82" s="9">
        <f t="shared" si="29"/>
        <v>3</v>
      </c>
      <c r="Y82" s="7">
        <v>17</v>
      </c>
      <c r="Z82" s="7">
        <v>9.6750000000000007</v>
      </c>
      <c r="AA82" s="9">
        <v>0</v>
      </c>
      <c r="AB82" s="9">
        <v>1</v>
      </c>
      <c r="AC82" s="9">
        <v>0</v>
      </c>
      <c r="AD82" s="9">
        <v>0</v>
      </c>
      <c r="AE82" s="9">
        <v>0</v>
      </c>
      <c r="AF82" s="9">
        <v>1</v>
      </c>
      <c r="AG82" s="8">
        <v>0</v>
      </c>
      <c r="AH82" s="9">
        <v>1</v>
      </c>
      <c r="AI82" s="30">
        <v>0</v>
      </c>
      <c r="AJ82" s="9">
        <v>1</v>
      </c>
      <c r="AK82" s="30">
        <v>0</v>
      </c>
      <c r="AL82" s="21">
        <v>1997</v>
      </c>
      <c r="AM82" s="23">
        <f t="shared" si="30"/>
        <v>7.5994013334158153</v>
      </c>
      <c r="AN82" s="33">
        <v>0</v>
      </c>
      <c r="AO82" s="33">
        <v>0</v>
      </c>
      <c r="AP82" s="33">
        <v>0</v>
      </c>
      <c r="AQ82" s="43">
        <v>1</v>
      </c>
      <c r="AR82" s="33" t="s">
        <v>108</v>
      </c>
      <c r="AS82" s="43" t="s">
        <v>108</v>
      </c>
      <c r="AT82" s="42">
        <v>1</v>
      </c>
      <c r="AU82" s="18">
        <v>0</v>
      </c>
      <c r="AV82" s="39">
        <f>1-AW82</f>
        <v>0.66725000000000001</v>
      </c>
      <c r="AW82" s="40">
        <v>0.33274999999999999</v>
      </c>
      <c r="AX82" t="s">
        <v>108</v>
      </c>
      <c r="AY82" s="40" t="s">
        <v>108</v>
      </c>
      <c r="AZ82">
        <v>1</v>
      </c>
      <c r="BA82" s="18">
        <v>0</v>
      </c>
      <c r="BB82" t="s">
        <v>108</v>
      </c>
      <c r="BC82" s="18" t="s">
        <v>108</v>
      </c>
      <c r="BD82" s="18" t="s">
        <v>121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 s="18">
        <v>0</v>
      </c>
      <c r="BL82">
        <v>1</v>
      </c>
      <c r="BM82">
        <v>0</v>
      </c>
      <c r="BN82" s="18">
        <v>0</v>
      </c>
      <c r="BQ82" s="25">
        <v>34.975000000000001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 s="18">
        <v>0</v>
      </c>
      <c r="BZ82">
        <v>0</v>
      </c>
      <c r="CA82">
        <v>0</v>
      </c>
      <c r="CB82">
        <v>1</v>
      </c>
      <c r="CC82" s="18">
        <v>0</v>
      </c>
      <c r="CD82">
        <v>0</v>
      </c>
      <c r="CE82">
        <v>0</v>
      </c>
      <c r="CF82">
        <v>0</v>
      </c>
      <c r="CG82">
        <v>0</v>
      </c>
      <c r="CH82" s="18">
        <v>0</v>
      </c>
      <c r="CI82">
        <v>1</v>
      </c>
      <c r="CJ82">
        <v>1</v>
      </c>
      <c r="CK82">
        <v>1</v>
      </c>
      <c r="CL82">
        <v>1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 s="18">
        <v>0</v>
      </c>
      <c r="CU82">
        <v>0</v>
      </c>
      <c r="DD82" s="34" t="s">
        <v>110</v>
      </c>
    </row>
    <row r="83" spans="1:108" s="51" customFormat="1" x14ac:dyDescent="0.25">
      <c r="A83" s="51">
        <v>82</v>
      </c>
      <c r="B83" s="51">
        <v>7</v>
      </c>
      <c r="C83" s="52" t="s">
        <v>120</v>
      </c>
      <c r="D83" s="53">
        <f>(EXP(0.599)-EXP(-0.196))/13*100</f>
        <v>7.6791181359055507</v>
      </c>
      <c r="E83" s="54">
        <f t="shared" si="32"/>
        <v>0.14488486386832816</v>
      </c>
      <c r="F83" s="55">
        <f>SQRT((-0.196/0.011)^2 + (0.599/0.012)^2)</f>
        <v>53.001520868904279</v>
      </c>
      <c r="G83" s="55">
        <f t="shared" si="21"/>
        <v>7.5342332720372225</v>
      </c>
      <c r="H83" s="56">
        <f t="shared" si="22"/>
        <v>7.8240029997738789</v>
      </c>
      <c r="I83" s="57">
        <f t="shared" si="23"/>
        <v>0.33223975308266634</v>
      </c>
      <c r="J83" s="58">
        <f t="shared" si="24"/>
        <v>6.2684947079997798E-3</v>
      </c>
      <c r="K83" s="58">
        <f t="shared" si="25"/>
        <v>159.52793239560555</v>
      </c>
      <c r="L83" s="58">
        <f t="shared" si="26"/>
        <v>0.32597125837466656</v>
      </c>
      <c r="M83" s="58">
        <f t="shared" si="27"/>
        <v>0.33850824779066613</v>
      </c>
      <c r="N83" s="59">
        <v>1</v>
      </c>
      <c r="O83" s="60">
        <v>0</v>
      </c>
      <c r="P83" s="59">
        <v>0</v>
      </c>
      <c r="Q83" s="60">
        <v>0</v>
      </c>
      <c r="R83" s="60">
        <v>0</v>
      </c>
      <c r="S83" s="60">
        <v>0</v>
      </c>
      <c r="T83" s="60">
        <v>1</v>
      </c>
      <c r="U83" s="59">
        <v>22652</v>
      </c>
      <c r="V83" s="60">
        <v>11</v>
      </c>
      <c r="W83" s="60">
        <f t="shared" si="28"/>
        <v>22640</v>
      </c>
      <c r="X83" s="60">
        <f t="shared" si="29"/>
        <v>3</v>
      </c>
      <c r="Y83" s="55">
        <v>17</v>
      </c>
      <c r="Z83" s="55">
        <v>9.6750000000000007</v>
      </c>
      <c r="AA83" s="60">
        <v>0</v>
      </c>
      <c r="AB83" s="60">
        <v>1</v>
      </c>
      <c r="AC83" s="60">
        <v>0</v>
      </c>
      <c r="AD83" s="60">
        <v>0</v>
      </c>
      <c r="AE83" s="60">
        <v>0</v>
      </c>
      <c r="AF83" s="60">
        <v>1</v>
      </c>
      <c r="AG83" s="59">
        <v>0</v>
      </c>
      <c r="AH83" s="60">
        <v>1</v>
      </c>
      <c r="AI83" s="61">
        <v>0</v>
      </c>
      <c r="AJ83" s="60">
        <v>1</v>
      </c>
      <c r="AK83" s="61">
        <v>0</v>
      </c>
      <c r="AL83" s="62">
        <v>1997</v>
      </c>
      <c r="AM83" s="63">
        <f t="shared" si="30"/>
        <v>7.5994013334158153</v>
      </c>
      <c r="AN83" s="58">
        <v>0</v>
      </c>
      <c r="AO83" s="58">
        <v>0</v>
      </c>
      <c r="AP83" s="58">
        <v>0</v>
      </c>
      <c r="AQ83" s="64">
        <v>1</v>
      </c>
      <c r="AR83" s="58" t="s">
        <v>108</v>
      </c>
      <c r="AS83" s="64" t="s">
        <v>108</v>
      </c>
      <c r="AT83" s="65">
        <v>1</v>
      </c>
      <c r="AU83" s="66">
        <v>0</v>
      </c>
      <c r="AV83" s="69">
        <f>1-AW83</f>
        <v>0.66725000000000001</v>
      </c>
      <c r="AW83" s="67">
        <v>0.33274999999999999</v>
      </c>
      <c r="AX83" s="51" t="s">
        <v>108</v>
      </c>
      <c r="AY83" s="67" t="s">
        <v>108</v>
      </c>
      <c r="AZ83">
        <v>1</v>
      </c>
      <c r="BA83" s="66">
        <v>0</v>
      </c>
      <c r="BB83" s="51" t="s">
        <v>108</v>
      </c>
      <c r="BC83" s="66" t="s">
        <v>108</v>
      </c>
      <c r="BD83" s="66" t="s">
        <v>121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 s="66">
        <v>0</v>
      </c>
      <c r="BL83">
        <v>1</v>
      </c>
      <c r="BM83">
        <v>0</v>
      </c>
      <c r="BN83" s="66">
        <v>0</v>
      </c>
      <c r="BQ83" s="52">
        <v>34.975000000000001</v>
      </c>
      <c r="BR83" s="51">
        <v>1</v>
      </c>
      <c r="BS83" s="51">
        <v>0</v>
      </c>
      <c r="BT83" s="51">
        <v>0</v>
      </c>
      <c r="BU83" s="51">
        <v>0</v>
      </c>
      <c r="BV83" s="51">
        <v>0</v>
      </c>
      <c r="BW83" s="51">
        <v>0</v>
      </c>
      <c r="BX83" s="51">
        <v>0</v>
      </c>
      <c r="BY83" s="66">
        <v>0</v>
      </c>
      <c r="BZ83" s="51">
        <v>0</v>
      </c>
      <c r="CA83" s="51">
        <v>0</v>
      </c>
      <c r="CB83" s="51">
        <v>1</v>
      </c>
      <c r="CC83" s="66">
        <v>0</v>
      </c>
      <c r="CD83" s="51">
        <v>0</v>
      </c>
      <c r="CE83" s="51">
        <v>0</v>
      </c>
      <c r="CF83" s="51">
        <v>0</v>
      </c>
      <c r="CG83" s="51">
        <v>0</v>
      </c>
      <c r="CH83" s="66">
        <v>0</v>
      </c>
      <c r="CI83" s="51">
        <v>1</v>
      </c>
      <c r="CJ83" s="51">
        <v>1</v>
      </c>
      <c r="CK83" s="51">
        <v>1</v>
      </c>
      <c r="CL83" s="51">
        <v>1</v>
      </c>
      <c r="CM83" s="51">
        <v>0</v>
      </c>
      <c r="CN83" s="51">
        <v>0</v>
      </c>
      <c r="CO83" s="51">
        <v>1</v>
      </c>
      <c r="CP83" s="51">
        <v>0</v>
      </c>
      <c r="CQ83" s="51">
        <v>0</v>
      </c>
      <c r="CR83" s="51">
        <v>0</v>
      </c>
      <c r="CS83" s="66">
        <v>0</v>
      </c>
      <c r="CU83">
        <v>0</v>
      </c>
      <c r="CY83" s="68"/>
      <c r="DD83" s="68" t="s">
        <v>110</v>
      </c>
    </row>
    <row r="84" spans="1:108" x14ac:dyDescent="0.25">
      <c r="A84">
        <v>83</v>
      </c>
      <c r="B84">
        <v>8</v>
      </c>
      <c r="C84" s="25" t="s">
        <v>122</v>
      </c>
      <c r="D84" s="12">
        <v>12.1</v>
      </c>
      <c r="E84" s="14">
        <v>0.1</v>
      </c>
      <c r="F84" s="7">
        <f t="shared" ref="F84:F99" si="33">D84/E84</f>
        <v>120.99999999999999</v>
      </c>
      <c r="G84" s="7">
        <f t="shared" si="21"/>
        <v>12</v>
      </c>
      <c r="H84" s="16">
        <f t="shared" si="22"/>
        <v>12.2</v>
      </c>
      <c r="I84" s="11">
        <f t="shared" si="23"/>
        <v>0.53580225874082865</v>
      </c>
      <c r="J84" s="33">
        <f t="shared" si="24"/>
        <v>4.428117840833295E-3</v>
      </c>
      <c r="K84" s="33">
        <f t="shared" si="25"/>
        <v>225.82958176465723</v>
      </c>
      <c r="L84" s="33">
        <f t="shared" si="26"/>
        <v>0.53137414089999535</v>
      </c>
      <c r="M84" s="33">
        <f t="shared" si="27"/>
        <v>0.54023037658166195</v>
      </c>
      <c r="N84" s="8">
        <v>1</v>
      </c>
      <c r="O84" s="9">
        <v>0</v>
      </c>
      <c r="P84" s="8">
        <v>0</v>
      </c>
      <c r="Q84" s="9">
        <v>0</v>
      </c>
      <c r="R84" s="9">
        <v>0</v>
      </c>
      <c r="S84" s="9">
        <v>1</v>
      </c>
      <c r="T84" s="9">
        <v>0</v>
      </c>
      <c r="U84" s="8">
        <v>36369</v>
      </c>
      <c r="V84" s="9">
        <v>10</v>
      </c>
      <c r="W84" s="9">
        <f t="shared" si="28"/>
        <v>36358</v>
      </c>
      <c r="X84" s="9">
        <f t="shared" si="29"/>
        <v>4</v>
      </c>
      <c r="Y84" s="7">
        <v>10.475</v>
      </c>
      <c r="Z84" s="7">
        <v>20.417000000000002</v>
      </c>
      <c r="AA84" s="9">
        <v>1</v>
      </c>
      <c r="AB84" s="9">
        <v>0</v>
      </c>
      <c r="AC84" s="9">
        <v>1</v>
      </c>
      <c r="AD84" s="9">
        <v>0</v>
      </c>
      <c r="AE84" s="9">
        <v>0</v>
      </c>
      <c r="AF84" s="9">
        <v>0</v>
      </c>
      <c r="AG84" s="8">
        <v>0</v>
      </c>
      <c r="AH84" s="9">
        <v>1</v>
      </c>
      <c r="AI84" s="30">
        <v>0</v>
      </c>
      <c r="AJ84" s="9">
        <v>1</v>
      </c>
      <c r="AK84" s="30">
        <v>0</v>
      </c>
      <c r="AL84" s="21">
        <v>2007</v>
      </c>
      <c r="AM84" s="23">
        <f t="shared" si="30"/>
        <v>7.604396348796338</v>
      </c>
      <c r="AN84" s="33">
        <v>7.0999999999999994E-2</v>
      </c>
      <c r="AO84" s="33">
        <v>0.13150000000000001</v>
      </c>
      <c r="AP84" s="33">
        <v>0.6623</v>
      </c>
      <c r="AQ84" s="43">
        <v>0.13519999999999999</v>
      </c>
      <c r="AR84" s="33" t="s">
        <v>108</v>
      </c>
      <c r="AS84" s="43" t="s">
        <v>108</v>
      </c>
      <c r="AT84" s="42">
        <v>0.75800000000000001</v>
      </c>
      <c r="AU84" s="18">
        <f>1-AT84</f>
        <v>0.24199999999999999</v>
      </c>
      <c r="AV84">
        <v>1</v>
      </c>
      <c r="AW84" s="40">
        <v>0</v>
      </c>
      <c r="AX84" t="s">
        <v>108</v>
      </c>
      <c r="AY84" s="40" t="s">
        <v>108</v>
      </c>
      <c r="AZ84">
        <v>0</v>
      </c>
      <c r="BA84" s="18">
        <v>1</v>
      </c>
      <c r="BB84">
        <v>0.58150000000000002</v>
      </c>
      <c r="BC84" s="18">
        <f t="shared" ref="BC84:BC99" si="34">1-BB84</f>
        <v>0.41849999999999998</v>
      </c>
      <c r="BD84" s="18" t="s">
        <v>123</v>
      </c>
      <c r="BE84">
        <v>0</v>
      </c>
      <c r="BF84">
        <v>1</v>
      </c>
      <c r="BG84">
        <v>0</v>
      </c>
      <c r="BH84">
        <v>0</v>
      </c>
      <c r="BI84">
        <v>0</v>
      </c>
      <c r="BJ84">
        <v>0</v>
      </c>
      <c r="BK84" s="18">
        <v>0</v>
      </c>
      <c r="BL84">
        <v>0</v>
      </c>
      <c r="BM84">
        <v>1</v>
      </c>
      <c r="BN84" s="18">
        <v>0</v>
      </c>
      <c r="BQ84" s="25">
        <v>37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 s="18">
        <v>0</v>
      </c>
      <c r="BZ84">
        <v>0</v>
      </c>
      <c r="CA84">
        <v>0</v>
      </c>
      <c r="CB84">
        <v>1</v>
      </c>
      <c r="CC84" s="18">
        <v>0</v>
      </c>
      <c r="CD84">
        <v>0</v>
      </c>
      <c r="CE84">
        <v>0</v>
      </c>
      <c r="CF84">
        <v>0</v>
      </c>
      <c r="CG84">
        <v>0</v>
      </c>
      <c r="CH84" s="18">
        <v>0</v>
      </c>
      <c r="CI84">
        <v>0</v>
      </c>
      <c r="CJ84">
        <v>0</v>
      </c>
      <c r="CK84">
        <v>1</v>
      </c>
      <c r="CL84">
        <v>1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 s="18">
        <v>1</v>
      </c>
      <c r="CU84">
        <v>44</v>
      </c>
      <c r="DD84" s="34" t="s">
        <v>110</v>
      </c>
    </row>
    <row r="85" spans="1:108" x14ac:dyDescent="0.25">
      <c r="A85">
        <v>84</v>
      </c>
      <c r="B85">
        <v>8</v>
      </c>
      <c r="C85" s="25" t="s">
        <v>122</v>
      </c>
      <c r="D85" s="12">
        <v>14.5</v>
      </c>
      <c r="E85" s="14">
        <v>0.2</v>
      </c>
      <c r="F85" s="7">
        <f t="shared" si="33"/>
        <v>72.5</v>
      </c>
      <c r="G85" s="7">
        <f t="shared" si="21"/>
        <v>14.3</v>
      </c>
      <c r="H85" s="16">
        <f t="shared" si="22"/>
        <v>14.7</v>
      </c>
      <c r="I85" s="11">
        <f t="shared" si="23"/>
        <v>0.46997485226817143</v>
      </c>
      <c r="J85" s="33">
        <f t="shared" si="24"/>
        <v>6.4824117554230553E-3</v>
      </c>
      <c r="K85" s="33">
        <f t="shared" si="25"/>
        <v>154.26357314674127</v>
      </c>
      <c r="L85" s="33">
        <f t="shared" si="26"/>
        <v>0.46349244051274835</v>
      </c>
      <c r="M85" s="33">
        <f t="shared" si="27"/>
        <v>0.47645726402359451</v>
      </c>
      <c r="N85" s="8">
        <v>1</v>
      </c>
      <c r="O85" s="9">
        <v>0</v>
      </c>
      <c r="P85" s="8">
        <v>0</v>
      </c>
      <c r="Q85" s="9">
        <v>0</v>
      </c>
      <c r="R85" s="9">
        <v>0</v>
      </c>
      <c r="S85" s="9">
        <v>1</v>
      </c>
      <c r="T85" s="9">
        <v>0</v>
      </c>
      <c r="U85" s="8">
        <v>18552</v>
      </c>
      <c r="V85" s="9">
        <v>10</v>
      </c>
      <c r="W85" s="9">
        <f t="shared" si="28"/>
        <v>18541</v>
      </c>
      <c r="X85" s="9">
        <f t="shared" si="29"/>
        <v>4</v>
      </c>
      <c r="Y85" s="7">
        <v>11.016999999999999</v>
      </c>
      <c r="Z85" s="7">
        <v>17.402999999999999</v>
      </c>
      <c r="AA85" s="9">
        <v>1</v>
      </c>
      <c r="AB85" s="9">
        <v>0</v>
      </c>
      <c r="AC85" s="9">
        <v>1</v>
      </c>
      <c r="AD85" s="9">
        <v>0</v>
      </c>
      <c r="AE85" s="9">
        <v>0</v>
      </c>
      <c r="AF85" s="9">
        <v>0</v>
      </c>
      <c r="AG85" s="8">
        <v>0</v>
      </c>
      <c r="AH85" s="9">
        <v>1</v>
      </c>
      <c r="AI85" s="30">
        <v>0</v>
      </c>
      <c r="AJ85" s="9">
        <v>1</v>
      </c>
      <c r="AK85" s="30">
        <v>0</v>
      </c>
      <c r="AL85" s="21">
        <v>2007</v>
      </c>
      <c r="AM85" s="23">
        <f t="shared" si="30"/>
        <v>7.604396348796338</v>
      </c>
      <c r="AN85" s="33">
        <v>7.0999999999999994E-2</v>
      </c>
      <c r="AO85" s="33">
        <v>0.13150000000000001</v>
      </c>
      <c r="AP85" s="33">
        <v>0.6623</v>
      </c>
      <c r="AQ85" s="43">
        <v>0.13519999999999999</v>
      </c>
      <c r="AR85" s="33" t="s">
        <v>108</v>
      </c>
      <c r="AS85" s="43" t="s">
        <v>108</v>
      </c>
      <c r="AT85" s="42">
        <v>0.84099999999999997</v>
      </c>
      <c r="AU85" s="18">
        <f>1-AT85</f>
        <v>0.15900000000000003</v>
      </c>
      <c r="AV85">
        <v>0</v>
      </c>
      <c r="AW85" s="40">
        <v>1</v>
      </c>
      <c r="AX85" t="s">
        <v>108</v>
      </c>
      <c r="AY85" s="40" t="s">
        <v>108</v>
      </c>
      <c r="AZ85">
        <v>0</v>
      </c>
      <c r="BA85" s="18">
        <v>1</v>
      </c>
      <c r="BB85">
        <v>0.58150000000000002</v>
      </c>
      <c r="BC85" s="18">
        <f t="shared" si="34"/>
        <v>0.41849999999999998</v>
      </c>
      <c r="BD85" s="18" t="s">
        <v>123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 s="18">
        <v>0</v>
      </c>
      <c r="BL85">
        <v>0</v>
      </c>
      <c r="BM85">
        <v>1</v>
      </c>
      <c r="BN85" s="18">
        <v>0</v>
      </c>
      <c r="BQ85" s="25">
        <v>37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 s="18">
        <v>0</v>
      </c>
      <c r="BZ85">
        <v>0</v>
      </c>
      <c r="CA85">
        <v>0</v>
      </c>
      <c r="CB85">
        <v>1</v>
      </c>
      <c r="CC85" s="18">
        <v>0</v>
      </c>
      <c r="CD85">
        <v>0</v>
      </c>
      <c r="CE85">
        <v>0</v>
      </c>
      <c r="CF85">
        <v>0</v>
      </c>
      <c r="CG85">
        <v>0</v>
      </c>
      <c r="CH85" s="18">
        <v>0</v>
      </c>
      <c r="CI85">
        <v>0</v>
      </c>
      <c r="CJ85">
        <v>0</v>
      </c>
      <c r="CK85">
        <v>1</v>
      </c>
      <c r="CL85">
        <v>1</v>
      </c>
      <c r="CM85">
        <v>1</v>
      </c>
      <c r="CN85">
        <v>0</v>
      </c>
      <c r="CO85">
        <v>1</v>
      </c>
      <c r="CP85">
        <v>0</v>
      </c>
      <c r="CQ85">
        <v>0</v>
      </c>
      <c r="CR85">
        <v>0</v>
      </c>
      <c r="CS85" s="18">
        <v>1</v>
      </c>
      <c r="CU85">
        <v>44</v>
      </c>
      <c r="DD85" s="34" t="s">
        <v>110</v>
      </c>
    </row>
    <row r="86" spans="1:108" x14ac:dyDescent="0.25">
      <c r="A86">
        <v>85</v>
      </c>
      <c r="B86">
        <v>8</v>
      </c>
      <c r="C86" s="25" t="s">
        <v>122</v>
      </c>
      <c r="D86" s="12">
        <v>15.4</v>
      </c>
      <c r="E86" s="14">
        <v>0.2</v>
      </c>
      <c r="F86" s="7">
        <f t="shared" si="33"/>
        <v>77</v>
      </c>
      <c r="G86" s="7">
        <f t="shared" si="21"/>
        <v>15.200000000000001</v>
      </c>
      <c r="H86" s="16">
        <f t="shared" si="22"/>
        <v>15.6</v>
      </c>
      <c r="I86" s="11">
        <f t="shared" si="23"/>
        <v>0.49224647486232498</v>
      </c>
      <c r="J86" s="33">
        <f t="shared" si="24"/>
        <v>6.3928113618483759E-3</v>
      </c>
      <c r="K86" s="33">
        <f t="shared" si="25"/>
        <v>156.42570121306795</v>
      </c>
      <c r="L86" s="33">
        <f t="shared" si="26"/>
        <v>0.4858536635004766</v>
      </c>
      <c r="M86" s="33">
        <f t="shared" si="27"/>
        <v>0.49863928622417336</v>
      </c>
      <c r="N86" s="8">
        <v>1</v>
      </c>
      <c r="O86" s="9">
        <v>0</v>
      </c>
      <c r="P86" s="8">
        <v>0</v>
      </c>
      <c r="Q86" s="9">
        <v>0</v>
      </c>
      <c r="R86" s="9">
        <v>0</v>
      </c>
      <c r="S86" s="9">
        <v>1</v>
      </c>
      <c r="T86" s="9">
        <v>0</v>
      </c>
      <c r="U86" s="8">
        <v>18552</v>
      </c>
      <c r="V86" s="9">
        <v>11</v>
      </c>
      <c r="W86" s="9">
        <f t="shared" si="28"/>
        <v>18540</v>
      </c>
      <c r="X86" s="9">
        <f t="shared" si="29"/>
        <v>4</v>
      </c>
      <c r="Y86" s="7">
        <v>11.016999999999999</v>
      </c>
      <c r="Z86" s="7">
        <v>17.402999999999999</v>
      </c>
      <c r="AA86" s="9">
        <v>1</v>
      </c>
      <c r="AB86" s="9">
        <v>0</v>
      </c>
      <c r="AC86" s="9">
        <v>1</v>
      </c>
      <c r="AD86" s="9">
        <v>0</v>
      </c>
      <c r="AE86" s="9">
        <v>0</v>
      </c>
      <c r="AF86" s="9">
        <v>0</v>
      </c>
      <c r="AG86" s="8">
        <v>0</v>
      </c>
      <c r="AH86" s="9">
        <v>1</v>
      </c>
      <c r="AI86" s="30">
        <v>0</v>
      </c>
      <c r="AJ86" s="9">
        <v>1</v>
      </c>
      <c r="AK86" s="30">
        <v>0</v>
      </c>
      <c r="AL86" s="21">
        <v>2007</v>
      </c>
      <c r="AM86" s="23">
        <f t="shared" si="30"/>
        <v>7.604396348796338</v>
      </c>
      <c r="AN86" s="33">
        <v>7.0999999999999994E-2</v>
      </c>
      <c r="AO86" s="33">
        <v>0.13150000000000001</v>
      </c>
      <c r="AP86" s="33">
        <v>0.6623</v>
      </c>
      <c r="AQ86" s="43">
        <v>0.13519999999999999</v>
      </c>
      <c r="AR86" s="33" t="s">
        <v>108</v>
      </c>
      <c r="AS86" s="43" t="s">
        <v>108</v>
      </c>
      <c r="AT86" s="42">
        <v>0.84099999999999997</v>
      </c>
      <c r="AU86" s="18">
        <f>1-AT86</f>
        <v>0.15900000000000003</v>
      </c>
      <c r="AV86">
        <v>0</v>
      </c>
      <c r="AW86" s="40">
        <v>1</v>
      </c>
      <c r="AX86" t="s">
        <v>108</v>
      </c>
      <c r="AY86" s="40" t="s">
        <v>108</v>
      </c>
      <c r="AZ86">
        <v>0</v>
      </c>
      <c r="BA86" s="18">
        <v>1</v>
      </c>
      <c r="BB86">
        <v>0.58150000000000002</v>
      </c>
      <c r="BC86" s="18">
        <f t="shared" si="34"/>
        <v>0.41849999999999998</v>
      </c>
      <c r="BD86" s="18" t="s">
        <v>123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 s="18">
        <v>0</v>
      </c>
      <c r="BL86">
        <v>0</v>
      </c>
      <c r="BM86">
        <v>1</v>
      </c>
      <c r="BN86" s="18">
        <v>0</v>
      </c>
      <c r="BQ86" s="25">
        <v>37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 s="18">
        <v>0</v>
      </c>
      <c r="BZ86">
        <v>0</v>
      </c>
      <c r="CA86">
        <v>0</v>
      </c>
      <c r="CB86">
        <v>1</v>
      </c>
      <c r="CC86" s="18">
        <v>0</v>
      </c>
      <c r="CD86">
        <v>0</v>
      </c>
      <c r="CE86">
        <v>0</v>
      </c>
      <c r="CF86">
        <v>0</v>
      </c>
      <c r="CG86">
        <v>0</v>
      </c>
      <c r="CH86" s="18">
        <v>0</v>
      </c>
      <c r="CI86">
        <v>0</v>
      </c>
      <c r="CJ86">
        <v>0</v>
      </c>
      <c r="CK86">
        <v>1</v>
      </c>
      <c r="CL86">
        <v>1</v>
      </c>
      <c r="CM86">
        <v>1</v>
      </c>
      <c r="CN86">
        <v>0</v>
      </c>
      <c r="CO86">
        <v>1</v>
      </c>
      <c r="CP86">
        <v>0</v>
      </c>
      <c r="CQ86">
        <v>0</v>
      </c>
      <c r="CR86">
        <v>0</v>
      </c>
      <c r="CS86" s="18">
        <v>1</v>
      </c>
      <c r="CU86">
        <v>44</v>
      </c>
      <c r="DD86" s="34" t="s">
        <v>110</v>
      </c>
    </row>
    <row r="87" spans="1:108" s="51" customFormat="1" x14ac:dyDescent="0.25">
      <c r="A87" s="51">
        <v>86</v>
      </c>
      <c r="B87" s="51">
        <v>8</v>
      </c>
      <c r="C87" s="52" t="s">
        <v>122</v>
      </c>
      <c r="D87" s="53">
        <v>7.1</v>
      </c>
      <c r="E87" s="54">
        <v>0.4</v>
      </c>
      <c r="F87" s="55">
        <f t="shared" si="33"/>
        <v>17.749999999999996</v>
      </c>
      <c r="G87" s="55">
        <f t="shared" si="21"/>
        <v>6.6999999999999993</v>
      </c>
      <c r="H87" s="56">
        <f t="shared" si="22"/>
        <v>7.5</v>
      </c>
      <c r="I87" s="57">
        <f t="shared" si="23"/>
        <v>0.12250395627520262</v>
      </c>
      <c r="J87" s="58">
        <f t="shared" si="24"/>
        <v>6.9016313394480366E-3</v>
      </c>
      <c r="K87" s="58">
        <f t="shared" si="25"/>
        <v>144.89327969233079</v>
      </c>
      <c r="L87" s="58">
        <f t="shared" si="26"/>
        <v>0.11560232493575459</v>
      </c>
      <c r="M87" s="58">
        <f t="shared" si="27"/>
        <v>0.12940558761465065</v>
      </c>
      <c r="N87" s="59">
        <v>1</v>
      </c>
      <c r="O87" s="60">
        <v>0</v>
      </c>
      <c r="P87" s="59">
        <v>0</v>
      </c>
      <c r="Q87" s="60">
        <v>0</v>
      </c>
      <c r="R87" s="60">
        <v>0</v>
      </c>
      <c r="S87" s="60">
        <v>1</v>
      </c>
      <c r="T87" s="60">
        <v>0</v>
      </c>
      <c r="U87" s="59">
        <v>20690</v>
      </c>
      <c r="V87" s="60">
        <v>10</v>
      </c>
      <c r="W87" s="60">
        <f t="shared" si="28"/>
        <v>20679</v>
      </c>
      <c r="X87" s="60">
        <f t="shared" si="29"/>
        <v>4</v>
      </c>
      <c r="Y87" s="55">
        <v>11.016999999999999</v>
      </c>
      <c r="Z87" s="55">
        <v>17.402999999999999</v>
      </c>
      <c r="AA87" s="60">
        <v>1</v>
      </c>
      <c r="AB87" s="60">
        <v>0</v>
      </c>
      <c r="AC87" s="60">
        <v>1</v>
      </c>
      <c r="AD87" s="60">
        <v>0</v>
      </c>
      <c r="AE87" s="60">
        <v>0</v>
      </c>
      <c r="AF87" s="60">
        <v>0</v>
      </c>
      <c r="AG87" s="59">
        <v>0</v>
      </c>
      <c r="AH87" s="60">
        <v>1</v>
      </c>
      <c r="AI87" s="61">
        <v>0</v>
      </c>
      <c r="AJ87" s="60">
        <v>1</v>
      </c>
      <c r="AK87" s="61">
        <v>0</v>
      </c>
      <c r="AL87" s="62">
        <v>2007</v>
      </c>
      <c r="AM87" s="63">
        <f t="shared" si="30"/>
        <v>7.604396348796338</v>
      </c>
      <c r="AN87" s="58">
        <v>7.0999999999999994E-2</v>
      </c>
      <c r="AO87" s="58">
        <v>0.13150000000000001</v>
      </c>
      <c r="AP87" s="58">
        <v>0.6623</v>
      </c>
      <c r="AQ87" s="64">
        <v>0.13519999999999999</v>
      </c>
      <c r="AR87" s="58" t="s">
        <v>108</v>
      </c>
      <c r="AS87" s="64" t="s">
        <v>108</v>
      </c>
      <c r="AT87" s="65">
        <v>0.84099999999999997</v>
      </c>
      <c r="AU87" s="66">
        <f>1-AT87</f>
        <v>0.15900000000000003</v>
      </c>
      <c r="AV87" s="69">
        <v>0</v>
      </c>
      <c r="AW87" s="67">
        <v>1</v>
      </c>
      <c r="AX87" s="51" t="s">
        <v>108</v>
      </c>
      <c r="AY87" s="67" t="s">
        <v>108</v>
      </c>
      <c r="AZ87">
        <v>0</v>
      </c>
      <c r="BA87" s="66">
        <v>1</v>
      </c>
      <c r="BB87" s="51">
        <v>0.58150000000000002</v>
      </c>
      <c r="BC87" s="66">
        <f t="shared" si="34"/>
        <v>0.41849999999999998</v>
      </c>
      <c r="BD87" s="66" t="s">
        <v>123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 s="66">
        <v>0</v>
      </c>
      <c r="BL87">
        <v>0</v>
      </c>
      <c r="BM87">
        <v>1</v>
      </c>
      <c r="BN87" s="66">
        <v>0</v>
      </c>
      <c r="BQ87" s="52">
        <v>37</v>
      </c>
      <c r="BR87" s="51">
        <v>0</v>
      </c>
      <c r="BS87" s="51">
        <v>0</v>
      </c>
      <c r="BT87" s="51">
        <v>0</v>
      </c>
      <c r="BU87" s="51">
        <v>0</v>
      </c>
      <c r="BV87" s="51">
        <v>0</v>
      </c>
      <c r="BW87" s="51">
        <v>0</v>
      </c>
      <c r="BX87" s="51">
        <v>1</v>
      </c>
      <c r="BY87" s="66">
        <v>0</v>
      </c>
      <c r="BZ87" s="51">
        <v>0</v>
      </c>
      <c r="CA87" s="51">
        <v>0</v>
      </c>
      <c r="CB87" s="51">
        <v>1</v>
      </c>
      <c r="CC87" s="66">
        <v>0</v>
      </c>
      <c r="CD87" s="51">
        <v>0</v>
      </c>
      <c r="CE87" s="51">
        <v>0</v>
      </c>
      <c r="CF87" s="51">
        <v>0</v>
      </c>
      <c r="CG87" s="51">
        <v>0</v>
      </c>
      <c r="CH87" s="66">
        <v>0</v>
      </c>
      <c r="CI87" s="51">
        <v>0</v>
      </c>
      <c r="CJ87" s="51">
        <v>0</v>
      </c>
      <c r="CK87" s="51">
        <v>1</v>
      </c>
      <c r="CL87" s="51">
        <v>1</v>
      </c>
      <c r="CM87" s="51">
        <v>1</v>
      </c>
      <c r="CN87" s="51">
        <v>0</v>
      </c>
      <c r="CO87" s="51">
        <v>1</v>
      </c>
      <c r="CP87" s="51">
        <v>0</v>
      </c>
      <c r="CQ87" s="51">
        <v>0</v>
      </c>
      <c r="CR87" s="51">
        <v>0</v>
      </c>
      <c r="CS87" s="66">
        <v>1</v>
      </c>
      <c r="CU87">
        <v>44</v>
      </c>
      <c r="CY87" s="68"/>
      <c r="DD87" s="68" t="s">
        <v>110</v>
      </c>
    </row>
    <row r="88" spans="1:108" x14ac:dyDescent="0.25">
      <c r="A88">
        <v>87</v>
      </c>
      <c r="B88">
        <v>9</v>
      </c>
      <c r="C88" s="25" t="s">
        <v>124</v>
      </c>
      <c r="D88" s="12">
        <v>7.1</v>
      </c>
      <c r="E88" s="14">
        <v>0.2</v>
      </c>
      <c r="F88" s="7">
        <f t="shared" si="33"/>
        <v>35.499999999999993</v>
      </c>
      <c r="G88" s="7">
        <f t="shared" si="21"/>
        <v>6.8999999999999995</v>
      </c>
      <c r="H88" s="16">
        <f t="shared" si="22"/>
        <v>7.3</v>
      </c>
      <c r="I88" s="11">
        <f t="shared" si="23"/>
        <v>0.42671320708183785</v>
      </c>
      <c r="J88" s="33">
        <f t="shared" si="24"/>
        <v>1.2020090340333465E-2</v>
      </c>
      <c r="K88" s="33">
        <f t="shared" si="25"/>
        <v>83.194050268032981</v>
      </c>
      <c r="L88" s="33">
        <f t="shared" si="26"/>
        <v>0.41469311674150439</v>
      </c>
      <c r="M88" s="33">
        <f t="shared" si="27"/>
        <v>0.43873329742217132</v>
      </c>
      <c r="N88" s="8">
        <v>1</v>
      </c>
      <c r="O88" s="9">
        <v>0</v>
      </c>
      <c r="P88" s="8">
        <v>0</v>
      </c>
      <c r="Q88" s="9">
        <v>0</v>
      </c>
      <c r="R88" s="9">
        <v>0</v>
      </c>
      <c r="S88" s="9">
        <v>1</v>
      </c>
      <c r="T88" s="9">
        <v>0</v>
      </c>
      <c r="U88" s="8">
        <v>5668</v>
      </c>
      <c r="V88" s="9">
        <v>6</v>
      </c>
      <c r="W88" s="9">
        <f t="shared" si="28"/>
        <v>5661</v>
      </c>
      <c r="X88" s="9">
        <f t="shared" si="29"/>
        <v>12</v>
      </c>
      <c r="Y88" s="7">
        <v>3.5219999999999998</v>
      </c>
      <c r="Z88" s="7">
        <v>27.109000000000002</v>
      </c>
      <c r="AA88" s="9">
        <v>1</v>
      </c>
      <c r="AB88" s="9">
        <v>0</v>
      </c>
      <c r="AC88" s="9">
        <v>0</v>
      </c>
      <c r="AD88" s="9">
        <v>1</v>
      </c>
      <c r="AE88" s="9">
        <v>0</v>
      </c>
      <c r="AF88" s="9">
        <v>0</v>
      </c>
      <c r="AG88" s="8">
        <v>0</v>
      </c>
      <c r="AH88" s="9">
        <v>1</v>
      </c>
      <c r="AI88" s="30">
        <v>0</v>
      </c>
      <c r="AJ88" s="9">
        <v>1</v>
      </c>
      <c r="AK88" s="30">
        <v>0</v>
      </c>
      <c r="AL88" s="21">
        <v>2000</v>
      </c>
      <c r="AM88" s="23">
        <f t="shared" si="30"/>
        <v>7.6009024595420822</v>
      </c>
      <c r="AN88" s="33">
        <v>0.57299999999999995</v>
      </c>
      <c r="AO88" s="33">
        <v>0.13100000000000001</v>
      </c>
      <c r="AP88" s="33">
        <v>0.22800000000000001</v>
      </c>
      <c r="AQ88" s="43">
        <v>6.8000000000000005E-2</v>
      </c>
      <c r="AR88" s="33">
        <f t="shared" ref="AR88:AR114" si="35">1-AS88</f>
        <v>0.47391786903440625</v>
      </c>
      <c r="AS88" s="43">
        <v>0.52608213096559375</v>
      </c>
      <c r="AT88" s="42">
        <v>0.48</v>
      </c>
      <c r="AU88" s="18">
        <v>0.52</v>
      </c>
      <c r="AV88">
        <v>0.54410000000000003</v>
      </c>
      <c r="AW88" s="40">
        <f t="shared" ref="AW88:AW96" si="36">1-AV88</f>
        <v>0.45589999999999997</v>
      </c>
      <c r="AX88" t="s">
        <v>108</v>
      </c>
      <c r="AY88" s="40" t="s">
        <v>108</v>
      </c>
      <c r="AZ88">
        <v>0</v>
      </c>
      <c r="BA88" s="18">
        <v>1</v>
      </c>
      <c r="BB88">
        <v>0.58699999999999997</v>
      </c>
      <c r="BC88" s="18">
        <f t="shared" si="34"/>
        <v>0.41300000000000003</v>
      </c>
      <c r="BD88" s="18" t="s">
        <v>125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 s="18">
        <v>0</v>
      </c>
      <c r="BL88">
        <v>0</v>
      </c>
      <c r="BM88">
        <v>1</v>
      </c>
      <c r="BN88" s="18">
        <v>0</v>
      </c>
      <c r="BQ88" s="25">
        <v>42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 s="18">
        <v>0</v>
      </c>
      <c r="BZ88">
        <v>0</v>
      </c>
      <c r="CA88">
        <v>0</v>
      </c>
      <c r="CB88">
        <v>0</v>
      </c>
      <c r="CC88" s="18">
        <v>1</v>
      </c>
      <c r="CD88">
        <v>0</v>
      </c>
      <c r="CE88">
        <v>0</v>
      </c>
      <c r="CF88">
        <v>0</v>
      </c>
      <c r="CG88">
        <v>0</v>
      </c>
      <c r="CH88" s="18">
        <v>0</v>
      </c>
      <c r="CI88">
        <v>0</v>
      </c>
      <c r="CJ88">
        <v>0</v>
      </c>
      <c r="CK88">
        <v>1</v>
      </c>
      <c r="CL88">
        <v>1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1</v>
      </c>
      <c r="CS88" s="18">
        <v>0</v>
      </c>
      <c r="CU88">
        <v>187</v>
      </c>
      <c r="DD88" s="34" t="s">
        <v>110</v>
      </c>
    </row>
    <row r="89" spans="1:108" x14ac:dyDescent="0.25">
      <c r="A89">
        <v>88</v>
      </c>
      <c r="B89">
        <v>9</v>
      </c>
      <c r="C89" s="25" t="s">
        <v>124</v>
      </c>
      <c r="D89" s="12">
        <v>7.1</v>
      </c>
      <c r="E89" s="14">
        <v>0.2</v>
      </c>
      <c r="F89" s="7">
        <f t="shared" si="33"/>
        <v>35.499999999999993</v>
      </c>
      <c r="G89" s="7">
        <f t="shared" si="21"/>
        <v>6.8999999999999995</v>
      </c>
      <c r="H89" s="16">
        <f t="shared" si="22"/>
        <v>7.3</v>
      </c>
      <c r="I89" s="11">
        <f t="shared" si="23"/>
        <v>0.42674403673342659</v>
      </c>
      <c r="J89" s="33">
        <f t="shared" si="24"/>
        <v>1.2020958781223286E-2</v>
      </c>
      <c r="K89" s="33">
        <f t="shared" si="25"/>
        <v>83.188040005760442</v>
      </c>
      <c r="L89" s="33">
        <f t="shared" si="26"/>
        <v>0.41472307795220331</v>
      </c>
      <c r="M89" s="33">
        <f t="shared" si="27"/>
        <v>0.43876499551464987</v>
      </c>
      <c r="N89" s="8">
        <v>1</v>
      </c>
      <c r="O89" s="9">
        <v>0</v>
      </c>
      <c r="P89" s="8">
        <v>0</v>
      </c>
      <c r="Q89" s="9">
        <v>0</v>
      </c>
      <c r="R89" s="9">
        <v>0</v>
      </c>
      <c r="S89" s="9">
        <v>1</v>
      </c>
      <c r="T89" s="9">
        <v>0</v>
      </c>
      <c r="U89" s="8">
        <v>5668</v>
      </c>
      <c r="V89" s="9">
        <v>7</v>
      </c>
      <c r="W89" s="9">
        <f t="shared" si="28"/>
        <v>5660</v>
      </c>
      <c r="X89" s="9">
        <f t="shared" si="29"/>
        <v>12</v>
      </c>
      <c r="Y89" s="7">
        <v>3.5219999999999998</v>
      </c>
      <c r="Z89" s="7">
        <v>27.109000000000002</v>
      </c>
      <c r="AA89" s="9">
        <v>1</v>
      </c>
      <c r="AB89" s="9">
        <v>0</v>
      </c>
      <c r="AC89" s="9">
        <v>0</v>
      </c>
      <c r="AD89" s="9">
        <v>1</v>
      </c>
      <c r="AE89" s="9">
        <v>0</v>
      </c>
      <c r="AF89" s="9">
        <v>0</v>
      </c>
      <c r="AG89" s="8">
        <v>0</v>
      </c>
      <c r="AH89" s="9">
        <v>1</v>
      </c>
      <c r="AI89" s="30">
        <v>0</v>
      </c>
      <c r="AJ89" s="9">
        <v>1</v>
      </c>
      <c r="AK89" s="30">
        <v>0</v>
      </c>
      <c r="AL89" s="21">
        <v>2000</v>
      </c>
      <c r="AM89" s="23">
        <f t="shared" si="30"/>
        <v>7.6009024595420822</v>
      </c>
      <c r="AN89" s="33">
        <v>0.57299999999999995</v>
      </c>
      <c r="AO89" s="33">
        <v>0.13100000000000001</v>
      </c>
      <c r="AP89" s="33">
        <v>0.22800000000000001</v>
      </c>
      <c r="AQ89" s="43">
        <v>6.8000000000000005E-2</v>
      </c>
      <c r="AR89" s="33">
        <f t="shared" si="35"/>
        <v>0.47391786903440625</v>
      </c>
      <c r="AS89" s="43">
        <v>0.52608213096559375</v>
      </c>
      <c r="AT89" s="42">
        <v>0.48</v>
      </c>
      <c r="AU89" s="18">
        <v>0.52</v>
      </c>
      <c r="AV89">
        <v>0.54410000000000003</v>
      </c>
      <c r="AW89" s="40">
        <f t="shared" si="36"/>
        <v>0.45589999999999997</v>
      </c>
      <c r="AX89" t="s">
        <v>108</v>
      </c>
      <c r="AY89" s="40" t="s">
        <v>108</v>
      </c>
      <c r="AZ89">
        <v>0</v>
      </c>
      <c r="BA89" s="18">
        <v>1</v>
      </c>
      <c r="BB89">
        <v>0.58699999999999997</v>
      </c>
      <c r="BC89" s="18">
        <f t="shared" si="34"/>
        <v>0.41300000000000003</v>
      </c>
      <c r="BD89" s="18" t="s">
        <v>125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 s="18">
        <v>0</v>
      </c>
      <c r="BL89">
        <v>0</v>
      </c>
      <c r="BM89">
        <v>1</v>
      </c>
      <c r="BN89" s="18">
        <v>0</v>
      </c>
      <c r="BQ89" s="25">
        <v>42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 s="18">
        <v>0</v>
      </c>
      <c r="BZ89">
        <v>0</v>
      </c>
      <c r="CA89">
        <v>0</v>
      </c>
      <c r="CB89">
        <v>0</v>
      </c>
      <c r="CC89" s="18">
        <v>1</v>
      </c>
      <c r="CD89">
        <v>0</v>
      </c>
      <c r="CE89">
        <v>0</v>
      </c>
      <c r="CF89">
        <v>0</v>
      </c>
      <c r="CG89">
        <v>0</v>
      </c>
      <c r="CH89" s="18">
        <v>0</v>
      </c>
      <c r="CI89">
        <v>0</v>
      </c>
      <c r="CJ89">
        <v>0</v>
      </c>
      <c r="CK89">
        <v>1</v>
      </c>
      <c r="CL89">
        <v>1</v>
      </c>
      <c r="CM89">
        <v>1</v>
      </c>
      <c r="CN89">
        <v>0</v>
      </c>
      <c r="CO89">
        <v>1</v>
      </c>
      <c r="CP89">
        <v>0</v>
      </c>
      <c r="CQ89">
        <v>0</v>
      </c>
      <c r="CR89">
        <v>1</v>
      </c>
      <c r="CS89" s="18">
        <v>0</v>
      </c>
      <c r="CU89">
        <v>187</v>
      </c>
      <c r="DD89" s="34" t="s">
        <v>110</v>
      </c>
    </row>
    <row r="90" spans="1:108" x14ac:dyDescent="0.25">
      <c r="A90">
        <v>89</v>
      </c>
      <c r="B90">
        <v>9</v>
      </c>
      <c r="C90" s="25" t="s">
        <v>124</v>
      </c>
      <c r="D90" s="12">
        <v>-0.7</v>
      </c>
      <c r="E90" s="14">
        <v>0.3</v>
      </c>
      <c r="F90" s="7">
        <f t="shared" si="33"/>
        <v>-2.3333333333333335</v>
      </c>
      <c r="G90" s="7">
        <f t="shared" si="21"/>
        <v>-1</v>
      </c>
      <c r="H90" s="16">
        <f t="shared" si="22"/>
        <v>-0.39999999999999997</v>
      </c>
      <c r="I90" s="11">
        <f t="shared" si="23"/>
        <v>-1.625929627638574E-2</v>
      </c>
      <c r="J90" s="33">
        <f t="shared" si="24"/>
        <v>6.9682698327367442E-3</v>
      </c>
      <c r="K90" s="33">
        <f t="shared" si="25"/>
        <v>143.50764594419505</v>
      </c>
      <c r="L90" s="33">
        <f t="shared" si="26"/>
        <v>-2.3227566109122483E-2</v>
      </c>
      <c r="M90" s="33">
        <f t="shared" si="27"/>
        <v>-9.2910264436489969E-3</v>
      </c>
      <c r="N90" s="8">
        <v>1</v>
      </c>
      <c r="O90" s="9">
        <v>0</v>
      </c>
      <c r="P90" s="8">
        <v>0</v>
      </c>
      <c r="Q90" s="9">
        <v>0</v>
      </c>
      <c r="R90" s="9">
        <v>0</v>
      </c>
      <c r="S90" s="9">
        <v>1</v>
      </c>
      <c r="T90" s="9">
        <v>0</v>
      </c>
      <c r="U90" s="8">
        <v>20602</v>
      </c>
      <c r="V90" s="9">
        <v>12</v>
      </c>
      <c r="W90" s="9">
        <f t="shared" si="28"/>
        <v>20589</v>
      </c>
      <c r="X90" s="9">
        <f t="shared" si="29"/>
        <v>12</v>
      </c>
      <c r="Y90" s="7">
        <v>3.5219999999999998</v>
      </c>
      <c r="Z90" s="7">
        <v>27.109000000000002</v>
      </c>
      <c r="AA90" s="9">
        <v>1</v>
      </c>
      <c r="AB90" s="9">
        <v>0</v>
      </c>
      <c r="AC90" s="9">
        <v>0</v>
      </c>
      <c r="AD90" s="9">
        <v>1</v>
      </c>
      <c r="AE90" s="9">
        <v>0</v>
      </c>
      <c r="AF90" s="9">
        <v>0</v>
      </c>
      <c r="AG90" s="8">
        <v>0</v>
      </c>
      <c r="AH90" s="9">
        <v>1</v>
      </c>
      <c r="AI90" s="30">
        <v>0</v>
      </c>
      <c r="AJ90" s="9">
        <v>1</v>
      </c>
      <c r="AK90" s="30">
        <v>0</v>
      </c>
      <c r="AL90" s="21">
        <v>2000</v>
      </c>
      <c r="AM90" s="23">
        <f t="shared" si="30"/>
        <v>7.6009024595420822</v>
      </c>
      <c r="AN90" s="33">
        <v>0.57299999999999995</v>
      </c>
      <c r="AO90" s="33">
        <v>0.13100000000000001</v>
      </c>
      <c r="AP90" s="33">
        <v>0.22800000000000001</v>
      </c>
      <c r="AQ90" s="43">
        <v>6.8000000000000005E-2</v>
      </c>
      <c r="AR90" s="33">
        <f t="shared" si="35"/>
        <v>0.47391786903440625</v>
      </c>
      <c r="AS90" s="43">
        <v>0.52608213096559375</v>
      </c>
      <c r="AT90" s="42">
        <v>0.48</v>
      </c>
      <c r="AU90" s="18">
        <v>0.52</v>
      </c>
      <c r="AV90">
        <v>0.54410000000000003</v>
      </c>
      <c r="AW90" s="40">
        <f t="shared" si="36"/>
        <v>0.45589999999999997</v>
      </c>
      <c r="AX90" t="s">
        <v>108</v>
      </c>
      <c r="AY90" s="40" t="s">
        <v>108</v>
      </c>
      <c r="AZ90">
        <v>0</v>
      </c>
      <c r="BA90" s="18">
        <v>1</v>
      </c>
      <c r="BB90">
        <v>0.58699999999999997</v>
      </c>
      <c r="BC90" s="18">
        <f t="shared" si="34"/>
        <v>0.41300000000000003</v>
      </c>
      <c r="BD90" s="18" t="s">
        <v>125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 s="18">
        <v>0</v>
      </c>
      <c r="BL90">
        <v>0</v>
      </c>
      <c r="BM90">
        <v>1</v>
      </c>
      <c r="BN90" s="18">
        <v>0</v>
      </c>
      <c r="BQ90" s="25">
        <v>42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 s="18">
        <v>0</v>
      </c>
      <c r="BZ90">
        <v>0</v>
      </c>
      <c r="CA90">
        <v>0</v>
      </c>
      <c r="CB90">
        <v>0</v>
      </c>
      <c r="CC90" s="18">
        <v>1</v>
      </c>
      <c r="CD90">
        <v>0</v>
      </c>
      <c r="CE90">
        <v>0</v>
      </c>
      <c r="CF90">
        <v>0</v>
      </c>
      <c r="CG90">
        <v>0</v>
      </c>
      <c r="CH90" s="18">
        <v>0</v>
      </c>
      <c r="CI90">
        <v>0</v>
      </c>
      <c r="CJ90">
        <v>0</v>
      </c>
      <c r="CK90">
        <v>1</v>
      </c>
      <c r="CL90">
        <v>1</v>
      </c>
      <c r="CM90">
        <v>1</v>
      </c>
      <c r="CN90">
        <v>0</v>
      </c>
      <c r="CO90">
        <v>1</v>
      </c>
      <c r="CP90">
        <v>0</v>
      </c>
      <c r="CQ90">
        <v>0</v>
      </c>
      <c r="CR90">
        <v>1</v>
      </c>
      <c r="CS90" s="18">
        <v>1</v>
      </c>
      <c r="CU90">
        <v>187</v>
      </c>
      <c r="DD90" s="34" t="s">
        <v>110</v>
      </c>
    </row>
    <row r="91" spans="1:108" x14ac:dyDescent="0.25">
      <c r="A91">
        <v>90</v>
      </c>
      <c r="B91">
        <v>9</v>
      </c>
      <c r="C91" s="25" t="s">
        <v>124</v>
      </c>
      <c r="D91" s="12">
        <v>8.1</v>
      </c>
      <c r="E91" s="14">
        <v>0.3</v>
      </c>
      <c r="F91" s="7">
        <f t="shared" si="33"/>
        <v>27</v>
      </c>
      <c r="G91" s="7">
        <f t="shared" si="21"/>
        <v>7.8</v>
      </c>
      <c r="H91" s="16">
        <f t="shared" si="22"/>
        <v>8.4</v>
      </c>
      <c r="I91" s="11">
        <f t="shared" si="23"/>
        <v>0.48769524889134491</v>
      </c>
      <c r="J91" s="33">
        <f t="shared" si="24"/>
        <v>1.8062786995975737E-2</v>
      </c>
      <c r="K91" s="33">
        <f t="shared" si="25"/>
        <v>55.362442142665635</v>
      </c>
      <c r="L91" s="33">
        <f t="shared" si="26"/>
        <v>0.46963246189536917</v>
      </c>
      <c r="M91" s="33">
        <f t="shared" si="27"/>
        <v>0.5057580358873206</v>
      </c>
      <c r="N91" s="8">
        <v>1</v>
      </c>
      <c r="O91" s="9">
        <v>0</v>
      </c>
      <c r="P91" s="8">
        <v>0</v>
      </c>
      <c r="Q91" s="9">
        <v>0</v>
      </c>
      <c r="R91" s="9">
        <v>0</v>
      </c>
      <c r="S91" s="9">
        <v>1</v>
      </c>
      <c r="T91" s="9">
        <v>0</v>
      </c>
      <c r="U91" s="8">
        <v>2343</v>
      </c>
      <c r="V91" s="9">
        <v>6</v>
      </c>
      <c r="W91" s="9">
        <f t="shared" si="28"/>
        <v>2336</v>
      </c>
      <c r="X91" s="9">
        <f t="shared" si="29"/>
        <v>12</v>
      </c>
      <c r="Y91" s="7">
        <v>3.5219999999999998</v>
      </c>
      <c r="Z91" s="7">
        <v>27.109000000000002</v>
      </c>
      <c r="AA91" s="9">
        <v>1</v>
      </c>
      <c r="AB91" s="9">
        <v>0</v>
      </c>
      <c r="AC91" s="9">
        <v>0</v>
      </c>
      <c r="AD91" s="9">
        <v>1</v>
      </c>
      <c r="AE91" s="9">
        <v>0</v>
      </c>
      <c r="AF91" s="9">
        <v>0</v>
      </c>
      <c r="AG91" s="8">
        <v>0</v>
      </c>
      <c r="AH91" s="9">
        <v>1</v>
      </c>
      <c r="AI91" s="30">
        <v>0</v>
      </c>
      <c r="AJ91" s="9">
        <v>1</v>
      </c>
      <c r="AK91" s="30">
        <v>0</v>
      </c>
      <c r="AL91" s="21">
        <v>2000</v>
      </c>
      <c r="AM91" s="23">
        <f t="shared" si="30"/>
        <v>7.6009024595420822</v>
      </c>
      <c r="AN91" s="33">
        <v>0.57299999999999995</v>
      </c>
      <c r="AO91" s="33">
        <v>0.13100000000000001</v>
      </c>
      <c r="AP91" s="33">
        <v>0.22800000000000001</v>
      </c>
      <c r="AQ91" s="43">
        <v>6.8000000000000005E-2</v>
      </c>
      <c r="AR91" s="33">
        <f t="shared" si="35"/>
        <v>0.47391786903440603</v>
      </c>
      <c r="AS91" s="43">
        <v>0.52608213096559397</v>
      </c>
      <c r="AT91" s="42">
        <v>0.48</v>
      </c>
      <c r="AU91" s="18">
        <v>0.52</v>
      </c>
      <c r="AV91">
        <v>0.54410000000000003</v>
      </c>
      <c r="AW91" s="40">
        <f t="shared" si="36"/>
        <v>0.45589999999999997</v>
      </c>
      <c r="AX91" t="s">
        <v>108</v>
      </c>
      <c r="AY91" s="40" t="s">
        <v>108</v>
      </c>
      <c r="AZ91">
        <v>0</v>
      </c>
      <c r="BA91" s="18">
        <v>1</v>
      </c>
      <c r="BB91">
        <v>0.58699999999999997</v>
      </c>
      <c r="BC91" s="18">
        <f t="shared" si="34"/>
        <v>0.41300000000000003</v>
      </c>
      <c r="BD91" s="18" t="s">
        <v>125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 s="18">
        <v>0</v>
      </c>
      <c r="BL91">
        <v>0</v>
      </c>
      <c r="BM91">
        <v>1</v>
      </c>
      <c r="BN91" s="18">
        <v>0</v>
      </c>
      <c r="BQ91" s="25">
        <v>42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 s="18">
        <v>0</v>
      </c>
      <c r="BZ91">
        <v>0</v>
      </c>
      <c r="CA91">
        <v>0</v>
      </c>
      <c r="CB91">
        <v>0</v>
      </c>
      <c r="CC91" s="18">
        <v>1</v>
      </c>
      <c r="CD91">
        <v>0</v>
      </c>
      <c r="CE91">
        <v>0</v>
      </c>
      <c r="CF91">
        <v>0</v>
      </c>
      <c r="CG91">
        <v>0</v>
      </c>
      <c r="CH91" s="18">
        <v>0</v>
      </c>
      <c r="CI91">
        <v>0</v>
      </c>
      <c r="CJ91">
        <v>0</v>
      </c>
      <c r="CK91">
        <v>1</v>
      </c>
      <c r="CL91">
        <v>1</v>
      </c>
      <c r="CM91">
        <v>1</v>
      </c>
      <c r="CN91">
        <v>0</v>
      </c>
      <c r="CO91">
        <v>1</v>
      </c>
      <c r="CP91">
        <v>0</v>
      </c>
      <c r="CQ91">
        <v>0</v>
      </c>
      <c r="CR91">
        <v>1</v>
      </c>
      <c r="CS91" s="18">
        <v>0</v>
      </c>
      <c r="CU91">
        <v>187</v>
      </c>
      <c r="DD91" s="34" t="s">
        <v>110</v>
      </c>
    </row>
    <row r="92" spans="1:108" x14ac:dyDescent="0.25">
      <c r="A92">
        <v>91</v>
      </c>
      <c r="B92">
        <v>9</v>
      </c>
      <c r="C92" s="25" t="s">
        <v>124</v>
      </c>
      <c r="D92" s="12">
        <v>8.1</v>
      </c>
      <c r="E92" s="14">
        <v>0.3</v>
      </c>
      <c r="F92" s="7">
        <f t="shared" si="33"/>
        <v>27</v>
      </c>
      <c r="G92" s="7">
        <f t="shared" si="21"/>
        <v>7.8</v>
      </c>
      <c r="H92" s="16">
        <f t="shared" si="22"/>
        <v>8.4</v>
      </c>
      <c r="I92" s="11">
        <f t="shared" si="23"/>
        <v>0.48777482713269882</v>
      </c>
      <c r="J92" s="33">
        <f t="shared" si="24"/>
        <v>1.8065734338248103E-2</v>
      </c>
      <c r="K92" s="33">
        <f t="shared" si="25"/>
        <v>55.353410012392196</v>
      </c>
      <c r="L92" s="33">
        <f t="shared" si="26"/>
        <v>0.46970909279445072</v>
      </c>
      <c r="M92" s="33">
        <f t="shared" si="27"/>
        <v>0.50584056147094691</v>
      </c>
      <c r="N92" s="8">
        <v>1</v>
      </c>
      <c r="O92" s="9">
        <v>0</v>
      </c>
      <c r="P92" s="8">
        <v>0</v>
      </c>
      <c r="Q92" s="9">
        <v>0</v>
      </c>
      <c r="R92" s="9">
        <v>0</v>
      </c>
      <c r="S92" s="9">
        <v>1</v>
      </c>
      <c r="T92" s="9">
        <v>0</v>
      </c>
      <c r="U92" s="8">
        <v>2343</v>
      </c>
      <c r="V92" s="9">
        <v>7</v>
      </c>
      <c r="W92" s="9">
        <f t="shared" si="28"/>
        <v>2335</v>
      </c>
      <c r="X92" s="9">
        <f t="shared" si="29"/>
        <v>12</v>
      </c>
      <c r="Y92" s="7">
        <v>3.5219999999999998</v>
      </c>
      <c r="Z92" s="7">
        <v>27.109000000000002</v>
      </c>
      <c r="AA92" s="9">
        <v>1</v>
      </c>
      <c r="AB92" s="9">
        <v>0</v>
      </c>
      <c r="AC92" s="9">
        <v>0</v>
      </c>
      <c r="AD92" s="9">
        <v>1</v>
      </c>
      <c r="AE92" s="9">
        <v>0</v>
      </c>
      <c r="AF92" s="9">
        <v>0</v>
      </c>
      <c r="AG92" s="8">
        <v>0</v>
      </c>
      <c r="AH92" s="9">
        <v>1</v>
      </c>
      <c r="AI92" s="30">
        <v>0</v>
      </c>
      <c r="AJ92" s="9">
        <v>1</v>
      </c>
      <c r="AK92" s="30">
        <v>0</v>
      </c>
      <c r="AL92" s="21">
        <v>2000</v>
      </c>
      <c r="AM92" s="23">
        <f t="shared" si="30"/>
        <v>7.6009024595420822</v>
      </c>
      <c r="AN92" s="33">
        <v>0.57299999999999995</v>
      </c>
      <c r="AO92" s="33">
        <v>0.13100000000000001</v>
      </c>
      <c r="AP92" s="33">
        <v>0.22800000000000001</v>
      </c>
      <c r="AQ92" s="43">
        <v>6.8000000000000005E-2</v>
      </c>
      <c r="AR92" s="33">
        <f t="shared" si="35"/>
        <v>0.47391786903440603</v>
      </c>
      <c r="AS92" s="43">
        <v>0.52608213096559397</v>
      </c>
      <c r="AT92" s="42">
        <v>0.48</v>
      </c>
      <c r="AU92" s="18">
        <v>0.52</v>
      </c>
      <c r="AV92">
        <v>0.54410000000000003</v>
      </c>
      <c r="AW92" s="40">
        <f t="shared" si="36"/>
        <v>0.45589999999999997</v>
      </c>
      <c r="AX92" t="s">
        <v>108</v>
      </c>
      <c r="AY92" s="40" t="s">
        <v>108</v>
      </c>
      <c r="AZ92">
        <v>0</v>
      </c>
      <c r="BA92" s="18">
        <v>1</v>
      </c>
      <c r="BB92">
        <v>0.58699999999999997</v>
      </c>
      <c r="BC92" s="18">
        <f t="shared" si="34"/>
        <v>0.41300000000000003</v>
      </c>
      <c r="BD92" s="18" t="s">
        <v>125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 s="18">
        <v>0</v>
      </c>
      <c r="BL92">
        <v>0</v>
      </c>
      <c r="BM92">
        <v>1</v>
      </c>
      <c r="BN92" s="18">
        <v>0</v>
      </c>
      <c r="BQ92" s="25">
        <v>42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 s="18">
        <v>0</v>
      </c>
      <c r="BZ92">
        <v>0</v>
      </c>
      <c r="CA92">
        <v>0</v>
      </c>
      <c r="CB92">
        <v>0</v>
      </c>
      <c r="CC92" s="18">
        <v>1</v>
      </c>
      <c r="CD92">
        <v>0</v>
      </c>
      <c r="CE92">
        <v>0</v>
      </c>
      <c r="CF92">
        <v>0</v>
      </c>
      <c r="CG92">
        <v>0</v>
      </c>
      <c r="CH92" s="18">
        <v>0</v>
      </c>
      <c r="CI92">
        <v>0</v>
      </c>
      <c r="CJ92">
        <v>0</v>
      </c>
      <c r="CK92">
        <v>1</v>
      </c>
      <c r="CL92">
        <v>1</v>
      </c>
      <c r="CM92">
        <v>1</v>
      </c>
      <c r="CN92">
        <v>0</v>
      </c>
      <c r="CO92">
        <v>1</v>
      </c>
      <c r="CP92">
        <v>0</v>
      </c>
      <c r="CQ92">
        <v>0</v>
      </c>
      <c r="CR92">
        <v>1</v>
      </c>
      <c r="CS92" s="18">
        <v>0</v>
      </c>
      <c r="CU92">
        <v>187</v>
      </c>
      <c r="DD92" s="34" t="s">
        <v>110</v>
      </c>
    </row>
    <row r="93" spans="1:108" x14ac:dyDescent="0.25">
      <c r="A93">
        <v>92</v>
      </c>
      <c r="B93">
        <v>9</v>
      </c>
      <c r="C93" s="25" t="s">
        <v>124</v>
      </c>
      <c r="D93" s="12">
        <v>-1.1000000000000001</v>
      </c>
      <c r="E93" s="14">
        <v>0.5</v>
      </c>
      <c r="F93" s="7">
        <f t="shared" si="33"/>
        <v>-2.2000000000000002</v>
      </c>
      <c r="G93" s="7">
        <f t="shared" si="21"/>
        <v>-1.6</v>
      </c>
      <c r="H93" s="16">
        <f t="shared" si="22"/>
        <v>-0.60000000000000009</v>
      </c>
      <c r="I93" s="11">
        <f t="shared" si="23"/>
        <v>-2.7244002328770587E-2</v>
      </c>
      <c r="J93" s="33">
        <f t="shared" si="24"/>
        <v>1.2383637422168447E-2</v>
      </c>
      <c r="K93" s="33">
        <f t="shared" si="25"/>
        <v>80.751718247972903</v>
      </c>
      <c r="L93" s="33">
        <f t="shared" si="26"/>
        <v>-3.9627639750939032E-2</v>
      </c>
      <c r="M93" s="33">
        <f t="shared" si="27"/>
        <v>-1.486036490660214E-2</v>
      </c>
      <c r="N93" s="8">
        <v>1</v>
      </c>
      <c r="O93" s="9">
        <v>0</v>
      </c>
      <c r="P93" s="8">
        <v>0</v>
      </c>
      <c r="Q93" s="9">
        <v>0</v>
      </c>
      <c r="R93" s="9">
        <v>0</v>
      </c>
      <c r="S93" s="9">
        <v>1</v>
      </c>
      <c r="T93" s="9">
        <v>0</v>
      </c>
      <c r="U93" s="8">
        <v>6529</v>
      </c>
      <c r="V93" s="9">
        <v>12</v>
      </c>
      <c r="W93" s="9">
        <f t="shared" si="28"/>
        <v>6516</v>
      </c>
      <c r="X93" s="9">
        <f t="shared" si="29"/>
        <v>12</v>
      </c>
      <c r="Y93" s="7">
        <v>3.5219999999999998</v>
      </c>
      <c r="Z93" s="7">
        <v>27.109000000000002</v>
      </c>
      <c r="AA93" s="9">
        <v>1</v>
      </c>
      <c r="AB93" s="9">
        <v>0</v>
      </c>
      <c r="AC93" s="9">
        <v>0</v>
      </c>
      <c r="AD93" s="9">
        <v>1</v>
      </c>
      <c r="AE93" s="9">
        <v>0</v>
      </c>
      <c r="AF93" s="9">
        <v>0</v>
      </c>
      <c r="AG93" s="8">
        <v>0</v>
      </c>
      <c r="AH93" s="9">
        <v>1</v>
      </c>
      <c r="AI93" s="30">
        <v>0</v>
      </c>
      <c r="AJ93" s="9">
        <v>1</v>
      </c>
      <c r="AK93" s="30">
        <v>0</v>
      </c>
      <c r="AL93" s="21">
        <v>2000</v>
      </c>
      <c r="AM93" s="23">
        <f t="shared" si="30"/>
        <v>7.6009024595420822</v>
      </c>
      <c r="AN93" s="33">
        <v>0.57299999999999995</v>
      </c>
      <c r="AO93" s="33">
        <v>0.13100000000000001</v>
      </c>
      <c r="AP93" s="33">
        <v>0.22800000000000001</v>
      </c>
      <c r="AQ93" s="43">
        <v>6.8000000000000005E-2</v>
      </c>
      <c r="AR93" s="33">
        <f t="shared" si="35"/>
        <v>0.47391786903440603</v>
      </c>
      <c r="AS93" s="43">
        <v>0.52608213096559397</v>
      </c>
      <c r="AT93" s="42">
        <v>0.48</v>
      </c>
      <c r="AU93" s="18">
        <v>0.52</v>
      </c>
      <c r="AV93">
        <v>0.54410000000000003</v>
      </c>
      <c r="AW93" s="40">
        <f t="shared" si="36"/>
        <v>0.45589999999999997</v>
      </c>
      <c r="AX93" t="s">
        <v>108</v>
      </c>
      <c r="AY93" s="40" t="s">
        <v>108</v>
      </c>
      <c r="AZ93">
        <v>0</v>
      </c>
      <c r="BA93" s="18">
        <v>1</v>
      </c>
      <c r="BB93">
        <v>0.58699999999999997</v>
      </c>
      <c r="BC93" s="18">
        <f t="shared" si="34"/>
        <v>0.41300000000000003</v>
      </c>
      <c r="BD93" s="18" t="s">
        <v>125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 s="18">
        <v>0</v>
      </c>
      <c r="BL93">
        <v>0</v>
      </c>
      <c r="BM93">
        <v>1</v>
      </c>
      <c r="BN93" s="18">
        <v>0</v>
      </c>
      <c r="BQ93" s="25">
        <v>42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 s="18">
        <v>0</v>
      </c>
      <c r="BZ93">
        <v>0</v>
      </c>
      <c r="CA93">
        <v>0</v>
      </c>
      <c r="CB93">
        <v>0</v>
      </c>
      <c r="CC93" s="18">
        <v>1</v>
      </c>
      <c r="CD93">
        <v>0</v>
      </c>
      <c r="CE93">
        <v>0</v>
      </c>
      <c r="CF93">
        <v>0</v>
      </c>
      <c r="CG93">
        <v>0</v>
      </c>
      <c r="CH93" s="18">
        <v>0</v>
      </c>
      <c r="CI93">
        <v>0</v>
      </c>
      <c r="CJ93">
        <v>0</v>
      </c>
      <c r="CK93">
        <v>1</v>
      </c>
      <c r="CL93">
        <v>1</v>
      </c>
      <c r="CM93">
        <v>1</v>
      </c>
      <c r="CN93">
        <v>0</v>
      </c>
      <c r="CO93">
        <v>1</v>
      </c>
      <c r="CP93">
        <v>0</v>
      </c>
      <c r="CQ93">
        <v>0</v>
      </c>
      <c r="CR93">
        <v>1</v>
      </c>
      <c r="CS93" s="18">
        <v>1</v>
      </c>
      <c r="CU93">
        <v>187</v>
      </c>
      <c r="DD93" s="34" t="s">
        <v>110</v>
      </c>
    </row>
    <row r="94" spans="1:108" x14ac:dyDescent="0.25">
      <c r="A94">
        <v>93</v>
      </c>
      <c r="B94">
        <v>9</v>
      </c>
      <c r="C94" s="25" t="s">
        <v>124</v>
      </c>
      <c r="D94" s="12">
        <v>5.7</v>
      </c>
      <c r="E94" s="14">
        <v>0.4</v>
      </c>
      <c r="F94" s="7">
        <f t="shared" si="33"/>
        <v>14.25</v>
      </c>
      <c r="G94" s="7">
        <f t="shared" si="21"/>
        <v>5.3</v>
      </c>
      <c r="H94" s="16">
        <f t="shared" si="22"/>
        <v>6.1000000000000005</v>
      </c>
      <c r="I94" s="11">
        <f t="shared" si="23"/>
        <v>0.24014745989109584</v>
      </c>
      <c r="J94" s="33">
        <f t="shared" si="24"/>
        <v>1.6852453325690936E-2</v>
      </c>
      <c r="K94" s="33">
        <f t="shared" si="25"/>
        <v>59.338541438090637</v>
      </c>
      <c r="L94" s="33">
        <f t="shared" si="26"/>
        <v>0.22329500656540491</v>
      </c>
      <c r="M94" s="33">
        <f t="shared" si="27"/>
        <v>0.25699991321678678</v>
      </c>
      <c r="N94" s="8">
        <v>1</v>
      </c>
      <c r="O94" s="9">
        <v>0</v>
      </c>
      <c r="P94" s="8">
        <v>0</v>
      </c>
      <c r="Q94" s="9">
        <v>0</v>
      </c>
      <c r="R94" s="9">
        <v>0</v>
      </c>
      <c r="S94" s="9">
        <v>1</v>
      </c>
      <c r="T94" s="9">
        <v>0</v>
      </c>
      <c r="U94" s="8">
        <v>3325</v>
      </c>
      <c r="V94" s="9">
        <v>6</v>
      </c>
      <c r="W94" s="9">
        <f t="shared" si="28"/>
        <v>3318</v>
      </c>
      <c r="X94" s="9">
        <f t="shared" si="29"/>
        <v>12</v>
      </c>
      <c r="Y94" s="7">
        <v>3.5219999999999998</v>
      </c>
      <c r="Z94" s="7">
        <v>27.109000000000002</v>
      </c>
      <c r="AA94" s="9">
        <v>1</v>
      </c>
      <c r="AB94" s="9">
        <v>0</v>
      </c>
      <c r="AC94" s="9">
        <v>0</v>
      </c>
      <c r="AD94" s="9">
        <v>1</v>
      </c>
      <c r="AE94" s="9">
        <v>0</v>
      </c>
      <c r="AF94" s="9">
        <v>0</v>
      </c>
      <c r="AG94" s="8">
        <v>0</v>
      </c>
      <c r="AH94" s="9">
        <v>1</v>
      </c>
      <c r="AI94" s="30">
        <v>0</v>
      </c>
      <c r="AJ94" s="9">
        <v>1</v>
      </c>
      <c r="AK94" s="30">
        <v>0</v>
      </c>
      <c r="AL94" s="21">
        <v>2000</v>
      </c>
      <c r="AM94" s="23">
        <f t="shared" si="30"/>
        <v>7.6009024595420822</v>
      </c>
      <c r="AN94" s="33">
        <v>0.57299999999999995</v>
      </c>
      <c r="AO94" s="33">
        <v>0.13100000000000001</v>
      </c>
      <c r="AP94" s="33">
        <v>0.22800000000000001</v>
      </c>
      <c r="AQ94" s="43">
        <v>6.8000000000000005E-2</v>
      </c>
      <c r="AR94" s="33">
        <f t="shared" si="35"/>
        <v>0.47391786903440603</v>
      </c>
      <c r="AS94" s="43">
        <v>0.52608213096559397</v>
      </c>
      <c r="AT94" s="42">
        <v>0.48</v>
      </c>
      <c r="AU94" s="18">
        <v>0.52</v>
      </c>
      <c r="AV94">
        <v>0.54410000000000003</v>
      </c>
      <c r="AW94" s="40">
        <f t="shared" si="36"/>
        <v>0.45589999999999997</v>
      </c>
      <c r="AX94" t="s">
        <v>108</v>
      </c>
      <c r="AY94" s="40" t="s">
        <v>108</v>
      </c>
      <c r="AZ94">
        <v>0</v>
      </c>
      <c r="BA94" s="18">
        <v>1</v>
      </c>
      <c r="BB94">
        <v>0.58699999999999997</v>
      </c>
      <c r="BC94" s="18">
        <f t="shared" si="34"/>
        <v>0.41300000000000003</v>
      </c>
      <c r="BD94" s="18" t="s">
        <v>125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 s="18">
        <v>0</v>
      </c>
      <c r="BL94">
        <v>0</v>
      </c>
      <c r="BM94">
        <v>1</v>
      </c>
      <c r="BN94" s="18">
        <v>0</v>
      </c>
      <c r="BQ94" s="25">
        <v>42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 s="18">
        <v>0</v>
      </c>
      <c r="BZ94">
        <v>0</v>
      </c>
      <c r="CA94">
        <v>0</v>
      </c>
      <c r="CB94">
        <v>0</v>
      </c>
      <c r="CC94" s="18">
        <v>1</v>
      </c>
      <c r="CD94">
        <v>0</v>
      </c>
      <c r="CE94">
        <v>0</v>
      </c>
      <c r="CF94">
        <v>0</v>
      </c>
      <c r="CG94">
        <v>0</v>
      </c>
      <c r="CH94" s="18">
        <v>0</v>
      </c>
      <c r="CI94">
        <v>0</v>
      </c>
      <c r="CJ94">
        <v>0</v>
      </c>
      <c r="CK94">
        <v>1</v>
      </c>
      <c r="CL94">
        <v>1</v>
      </c>
      <c r="CM94">
        <v>1</v>
      </c>
      <c r="CN94">
        <v>0</v>
      </c>
      <c r="CO94">
        <v>1</v>
      </c>
      <c r="CP94">
        <v>0</v>
      </c>
      <c r="CQ94">
        <v>0</v>
      </c>
      <c r="CR94">
        <v>1</v>
      </c>
      <c r="CS94" s="18">
        <v>0</v>
      </c>
      <c r="CU94">
        <v>187</v>
      </c>
      <c r="DD94" s="34" t="s">
        <v>110</v>
      </c>
    </row>
    <row r="95" spans="1:108" x14ac:dyDescent="0.25">
      <c r="A95">
        <v>94</v>
      </c>
      <c r="B95">
        <v>9</v>
      </c>
      <c r="C95" s="25" t="s">
        <v>124</v>
      </c>
      <c r="D95" s="12">
        <v>5.7</v>
      </c>
      <c r="E95" s="14">
        <v>0.3</v>
      </c>
      <c r="F95" s="7">
        <f t="shared" si="33"/>
        <v>19</v>
      </c>
      <c r="G95" s="7">
        <f t="shared" si="21"/>
        <v>5.4</v>
      </c>
      <c r="H95" s="16">
        <f t="shared" si="22"/>
        <v>6</v>
      </c>
      <c r="I95" s="11">
        <f t="shared" si="23"/>
        <v>0.31329086982171811</v>
      </c>
      <c r="J95" s="33">
        <f t="shared" si="24"/>
        <v>1.6488993148511478E-2</v>
      </c>
      <c r="K95" s="33">
        <f t="shared" si="25"/>
        <v>60.646516800225228</v>
      </c>
      <c r="L95" s="33">
        <f t="shared" si="26"/>
        <v>0.29680187667320662</v>
      </c>
      <c r="M95" s="33">
        <f t="shared" si="27"/>
        <v>0.3297798629702296</v>
      </c>
      <c r="N95" s="8">
        <v>1</v>
      </c>
      <c r="O95" s="9">
        <v>0</v>
      </c>
      <c r="P95" s="8">
        <v>0</v>
      </c>
      <c r="Q95" s="9">
        <v>0</v>
      </c>
      <c r="R95" s="9">
        <v>0</v>
      </c>
      <c r="S95" s="9">
        <v>1</v>
      </c>
      <c r="T95" s="9">
        <v>0</v>
      </c>
      <c r="U95" s="8">
        <v>3325</v>
      </c>
      <c r="V95" s="9">
        <v>7</v>
      </c>
      <c r="W95" s="9">
        <f t="shared" si="28"/>
        <v>3317</v>
      </c>
      <c r="X95" s="9">
        <f t="shared" si="29"/>
        <v>12</v>
      </c>
      <c r="Y95" s="7">
        <v>3.5219999999999998</v>
      </c>
      <c r="Z95" s="7">
        <v>27.109000000000002</v>
      </c>
      <c r="AA95" s="9">
        <v>1</v>
      </c>
      <c r="AB95" s="9">
        <v>0</v>
      </c>
      <c r="AC95" s="9">
        <v>0</v>
      </c>
      <c r="AD95" s="9">
        <v>1</v>
      </c>
      <c r="AE95" s="9">
        <v>0</v>
      </c>
      <c r="AF95" s="9">
        <v>0</v>
      </c>
      <c r="AG95" s="8">
        <v>0</v>
      </c>
      <c r="AH95" s="9">
        <v>1</v>
      </c>
      <c r="AI95" s="30">
        <v>0</v>
      </c>
      <c r="AJ95" s="9">
        <v>1</v>
      </c>
      <c r="AK95" s="30">
        <v>0</v>
      </c>
      <c r="AL95" s="21">
        <v>2000</v>
      </c>
      <c r="AM95" s="23">
        <f t="shared" si="30"/>
        <v>7.6009024595420822</v>
      </c>
      <c r="AN95" s="33">
        <v>0.57299999999999995</v>
      </c>
      <c r="AO95" s="33">
        <v>0.13100000000000001</v>
      </c>
      <c r="AP95" s="33">
        <v>0.22800000000000001</v>
      </c>
      <c r="AQ95" s="43">
        <v>6.8000000000000005E-2</v>
      </c>
      <c r="AR95" s="33">
        <f t="shared" si="35"/>
        <v>0.47391786903440603</v>
      </c>
      <c r="AS95" s="43">
        <v>0.52608213096559397</v>
      </c>
      <c r="AT95" s="42">
        <v>0.48</v>
      </c>
      <c r="AU95" s="18">
        <v>0.52</v>
      </c>
      <c r="AV95">
        <v>0.54410000000000003</v>
      </c>
      <c r="AW95" s="40">
        <f t="shared" si="36"/>
        <v>0.45589999999999997</v>
      </c>
      <c r="AX95" t="s">
        <v>108</v>
      </c>
      <c r="AY95" s="40" t="s">
        <v>108</v>
      </c>
      <c r="AZ95">
        <v>0</v>
      </c>
      <c r="BA95" s="18">
        <v>1</v>
      </c>
      <c r="BB95">
        <v>0.58699999999999997</v>
      </c>
      <c r="BC95" s="18">
        <f t="shared" si="34"/>
        <v>0.41300000000000003</v>
      </c>
      <c r="BD95" s="18" t="s">
        <v>125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 s="18">
        <v>0</v>
      </c>
      <c r="BL95">
        <v>0</v>
      </c>
      <c r="BM95">
        <v>1</v>
      </c>
      <c r="BN95" s="18">
        <v>0</v>
      </c>
      <c r="BQ95" s="25">
        <v>42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 s="18">
        <v>0</v>
      </c>
      <c r="BZ95">
        <v>0</v>
      </c>
      <c r="CA95">
        <v>0</v>
      </c>
      <c r="CB95">
        <v>0</v>
      </c>
      <c r="CC95" s="18">
        <v>1</v>
      </c>
      <c r="CD95">
        <v>0</v>
      </c>
      <c r="CE95">
        <v>0</v>
      </c>
      <c r="CF95">
        <v>0</v>
      </c>
      <c r="CG95">
        <v>0</v>
      </c>
      <c r="CH95" s="18">
        <v>0</v>
      </c>
      <c r="CI95">
        <v>0</v>
      </c>
      <c r="CJ95">
        <v>0</v>
      </c>
      <c r="CK95">
        <v>1</v>
      </c>
      <c r="CL95">
        <v>1</v>
      </c>
      <c r="CM95">
        <v>1</v>
      </c>
      <c r="CN95">
        <v>0</v>
      </c>
      <c r="CO95">
        <v>1</v>
      </c>
      <c r="CP95">
        <v>0</v>
      </c>
      <c r="CQ95">
        <v>0</v>
      </c>
      <c r="CR95">
        <v>1</v>
      </c>
      <c r="CS95" s="18">
        <v>0</v>
      </c>
      <c r="CU95">
        <v>187</v>
      </c>
      <c r="DD95" s="34" t="s">
        <v>110</v>
      </c>
    </row>
    <row r="96" spans="1:108" x14ac:dyDescent="0.25">
      <c r="A96">
        <v>95</v>
      </c>
      <c r="B96">
        <v>9</v>
      </c>
      <c r="C96" s="25" t="s">
        <v>124</v>
      </c>
      <c r="D96" s="12">
        <v>-1.1000000000000001</v>
      </c>
      <c r="E96" s="14">
        <v>0.4</v>
      </c>
      <c r="F96" s="7">
        <f t="shared" si="33"/>
        <v>-2.75</v>
      </c>
      <c r="G96" s="7">
        <f t="shared" si="21"/>
        <v>-1.5</v>
      </c>
      <c r="H96" s="16">
        <f t="shared" si="22"/>
        <v>-0.70000000000000007</v>
      </c>
      <c r="I96" s="11">
        <f t="shared" si="23"/>
        <v>-2.3185863094754445E-2</v>
      </c>
      <c r="J96" s="33">
        <f t="shared" si="24"/>
        <v>8.4312229435470724E-3</v>
      </c>
      <c r="K96" s="33">
        <f t="shared" si="25"/>
        <v>118.60675570978239</v>
      </c>
      <c r="L96" s="33">
        <f t="shared" si="26"/>
        <v>-3.1617086038301517E-2</v>
      </c>
      <c r="M96" s="33">
        <f t="shared" si="27"/>
        <v>-1.4754640151207372E-2</v>
      </c>
      <c r="N96" s="8">
        <v>1</v>
      </c>
      <c r="O96" s="9">
        <v>0</v>
      </c>
      <c r="P96" s="8">
        <v>0</v>
      </c>
      <c r="Q96" s="9">
        <v>0</v>
      </c>
      <c r="R96" s="9">
        <v>0</v>
      </c>
      <c r="S96" s="9">
        <v>1</v>
      </c>
      <c r="T96" s="9">
        <v>0</v>
      </c>
      <c r="U96" s="8">
        <v>14073</v>
      </c>
      <c r="V96" s="9">
        <v>12</v>
      </c>
      <c r="W96" s="9">
        <f t="shared" si="28"/>
        <v>14060</v>
      </c>
      <c r="X96" s="9">
        <f t="shared" si="29"/>
        <v>12</v>
      </c>
      <c r="Y96" s="7">
        <v>3.5219999999999998</v>
      </c>
      <c r="Z96" s="7">
        <v>27.109000000000002</v>
      </c>
      <c r="AA96" s="9">
        <v>1</v>
      </c>
      <c r="AB96" s="9">
        <v>0</v>
      </c>
      <c r="AC96" s="9">
        <v>0</v>
      </c>
      <c r="AD96" s="9">
        <v>1</v>
      </c>
      <c r="AE96" s="9">
        <v>0</v>
      </c>
      <c r="AF96" s="9">
        <v>0</v>
      </c>
      <c r="AG96" s="8">
        <v>0</v>
      </c>
      <c r="AH96" s="9">
        <v>1</v>
      </c>
      <c r="AI96" s="30">
        <v>0</v>
      </c>
      <c r="AJ96" s="9">
        <v>1</v>
      </c>
      <c r="AK96" s="30">
        <v>0</v>
      </c>
      <c r="AL96" s="21">
        <v>2000</v>
      </c>
      <c r="AM96" s="23">
        <f t="shared" si="30"/>
        <v>7.6009024595420822</v>
      </c>
      <c r="AN96" s="33">
        <v>0.57299999999999995</v>
      </c>
      <c r="AO96" s="33">
        <v>0.13100000000000001</v>
      </c>
      <c r="AP96" s="33">
        <v>0.22800000000000001</v>
      </c>
      <c r="AQ96" s="43">
        <v>6.8000000000000005E-2</v>
      </c>
      <c r="AR96" s="33">
        <f t="shared" si="35"/>
        <v>0.47391786903440603</v>
      </c>
      <c r="AS96" s="43">
        <v>0.52608213096559397</v>
      </c>
      <c r="AT96" s="42">
        <v>0.48</v>
      </c>
      <c r="AU96" s="18">
        <v>0.52</v>
      </c>
      <c r="AV96">
        <v>0.54410000000000003</v>
      </c>
      <c r="AW96" s="40">
        <f t="shared" si="36"/>
        <v>0.45589999999999997</v>
      </c>
      <c r="AX96" t="s">
        <v>108</v>
      </c>
      <c r="AY96" s="40" t="s">
        <v>108</v>
      </c>
      <c r="AZ96">
        <v>0</v>
      </c>
      <c r="BA96" s="18">
        <v>1</v>
      </c>
      <c r="BB96">
        <v>0.58699999999999997</v>
      </c>
      <c r="BC96" s="18">
        <f t="shared" si="34"/>
        <v>0.41300000000000003</v>
      </c>
      <c r="BD96" s="18" t="s">
        <v>125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 s="18">
        <v>0</v>
      </c>
      <c r="BL96">
        <v>0</v>
      </c>
      <c r="BM96">
        <v>1</v>
      </c>
      <c r="BN96" s="18">
        <v>0</v>
      </c>
      <c r="BQ96" s="25">
        <v>42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 s="18">
        <v>0</v>
      </c>
      <c r="BZ96">
        <v>0</v>
      </c>
      <c r="CA96">
        <v>0</v>
      </c>
      <c r="CB96">
        <v>0</v>
      </c>
      <c r="CC96" s="18">
        <v>1</v>
      </c>
      <c r="CD96">
        <v>0</v>
      </c>
      <c r="CE96">
        <v>0</v>
      </c>
      <c r="CF96">
        <v>0</v>
      </c>
      <c r="CG96">
        <v>0</v>
      </c>
      <c r="CH96" s="18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0</v>
      </c>
      <c r="CO96">
        <v>1</v>
      </c>
      <c r="CP96">
        <v>0</v>
      </c>
      <c r="CQ96">
        <v>0</v>
      </c>
      <c r="CR96">
        <v>1</v>
      </c>
      <c r="CS96" s="18">
        <v>1</v>
      </c>
      <c r="CU96">
        <v>187</v>
      </c>
      <c r="DD96" s="34" t="s">
        <v>110</v>
      </c>
    </row>
    <row r="97" spans="1:108" x14ac:dyDescent="0.25">
      <c r="A97">
        <v>96</v>
      </c>
      <c r="B97">
        <v>9</v>
      </c>
      <c r="C97" s="25" t="s">
        <v>124</v>
      </c>
      <c r="D97" s="12">
        <v>6.2</v>
      </c>
      <c r="E97" s="14">
        <v>0.2</v>
      </c>
      <c r="F97" s="7">
        <f t="shared" si="33"/>
        <v>31</v>
      </c>
      <c r="G97" s="7">
        <f t="shared" si="21"/>
        <v>6</v>
      </c>
      <c r="H97" s="16">
        <f t="shared" si="22"/>
        <v>6.4</v>
      </c>
      <c r="I97" s="11">
        <f t="shared" si="23"/>
        <v>0.40655956227172746</v>
      </c>
      <c r="J97" s="33">
        <f t="shared" si="24"/>
        <v>1.3114824589410561E-2</v>
      </c>
      <c r="K97" s="33">
        <f t="shared" si="25"/>
        <v>76.249590162833016</v>
      </c>
      <c r="L97" s="33">
        <f t="shared" si="26"/>
        <v>0.39344473768231691</v>
      </c>
      <c r="M97" s="33">
        <f t="shared" si="27"/>
        <v>0.419674386861138</v>
      </c>
      <c r="N97" s="8">
        <v>1</v>
      </c>
      <c r="O97" s="9">
        <v>0</v>
      </c>
      <c r="P97" s="8">
        <v>0</v>
      </c>
      <c r="Q97" s="9">
        <v>0</v>
      </c>
      <c r="R97" s="9">
        <v>0</v>
      </c>
      <c r="S97" s="9">
        <v>1</v>
      </c>
      <c r="T97" s="9">
        <v>0</v>
      </c>
      <c r="U97" s="8">
        <v>4859</v>
      </c>
      <c r="V97" s="9">
        <v>5</v>
      </c>
      <c r="W97" s="9">
        <f t="shared" si="28"/>
        <v>4853</v>
      </c>
      <c r="X97" s="9">
        <f t="shared" si="29"/>
        <v>12</v>
      </c>
      <c r="Y97" s="7">
        <v>3.5219999999999998</v>
      </c>
      <c r="Z97" s="7">
        <v>27.109000000000002</v>
      </c>
      <c r="AA97" s="9">
        <v>1</v>
      </c>
      <c r="AB97" s="9">
        <v>0</v>
      </c>
      <c r="AC97" s="9">
        <v>0</v>
      </c>
      <c r="AD97" s="9">
        <v>1</v>
      </c>
      <c r="AE97" s="9">
        <v>0</v>
      </c>
      <c r="AF97" s="9">
        <v>0</v>
      </c>
      <c r="AG97" s="8">
        <v>0</v>
      </c>
      <c r="AH97" s="9">
        <v>1</v>
      </c>
      <c r="AI97" s="30">
        <v>0</v>
      </c>
      <c r="AJ97" s="9">
        <v>1</v>
      </c>
      <c r="AK97" s="30">
        <v>0</v>
      </c>
      <c r="AL97" s="21">
        <v>2000</v>
      </c>
      <c r="AM97" s="23">
        <f t="shared" si="30"/>
        <v>7.6009024595420822</v>
      </c>
      <c r="AN97" s="33">
        <v>0.57299999999999995</v>
      </c>
      <c r="AO97" s="33">
        <v>0.13100000000000001</v>
      </c>
      <c r="AP97" s="33">
        <v>0.22800000000000001</v>
      </c>
      <c r="AQ97" s="43">
        <v>6.8000000000000005E-2</v>
      </c>
      <c r="AR97" s="33">
        <f t="shared" si="35"/>
        <v>0.47391786903440625</v>
      </c>
      <c r="AS97" s="43">
        <v>0.52608213096559375</v>
      </c>
      <c r="AT97" s="42">
        <v>0.48</v>
      </c>
      <c r="AU97" s="18">
        <v>0.52</v>
      </c>
      <c r="AV97">
        <v>1</v>
      </c>
      <c r="AW97" s="40">
        <v>0</v>
      </c>
      <c r="AX97" t="s">
        <v>108</v>
      </c>
      <c r="AY97" s="40" t="s">
        <v>108</v>
      </c>
      <c r="AZ97">
        <v>0</v>
      </c>
      <c r="BA97" s="18">
        <v>1</v>
      </c>
      <c r="BB97">
        <v>0.58699999999999997</v>
      </c>
      <c r="BC97" s="18">
        <f t="shared" si="34"/>
        <v>0.41300000000000003</v>
      </c>
      <c r="BD97" s="18" t="s">
        <v>125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 s="18">
        <v>0</v>
      </c>
      <c r="BL97">
        <v>0</v>
      </c>
      <c r="BM97">
        <v>1</v>
      </c>
      <c r="BN97" s="18">
        <v>0</v>
      </c>
      <c r="BQ97" s="25">
        <v>42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</v>
      </c>
      <c r="BY97" s="18">
        <v>0</v>
      </c>
      <c r="BZ97">
        <v>0</v>
      </c>
      <c r="CA97">
        <v>0</v>
      </c>
      <c r="CB97">
        <v>0</v>
      </c>
      <c r="CC97" s="18">
        <v>1</v>
      </c>
      <c r="CD97">
        <v>0</v>
      </c>
      <c r="CE97">
        <v>0</v>
      </c>
      <c r="CF97">
        <v>0</v>
      </c>
      <c r="CG97">
        <v>0</v>
      </c>
      <c r="CH97" s="18">
        <v>0</v>
      </c>
      <c r="CI97">
        <v>0</v>
      </c>
      <c r="CJ97">
        <v>0</v>
      </c>
      <c r="CK97">
        <v>1</v>
      </c>
      <c r="CL97">
        <v>1</v>
      </c>
      <c r="CM97">
        <v>1</v>
      </c>
      <c r="CN97">
        <v>0</v>
      </c>
      <c r="CO97">
        <v>1</v>
      </c>
      <c r="CP97">
        <v>0</v>
      </c>
      <c r="CQ97">
        <v>0</v>
      </c>
      <c r="CR97">
        <v>1</v>
      </c>
      <c r="CS97" s="18">
        <v>0</v>
      </c>
      <c r="CU97">
        <v>187</v>
      </c>
      <c r="DD97" s="34" t="s">
        <v>110</v>
      </c>
    </row>
    <row r="98" spans="1:108" x14ac:dyDescent="0.25">
      <c r="A98">
        <v>97</v>
      </c>
      <c r="B98">
        <v>9</v>
      </c>
      <c r="C98" s="25" t="s">
        <v>124</v>
      </c>
      <c r="D98" s="12">
        <v>13.2</v>
      </c>
      <c r="E98" s="14">
        <v>0.8</v>
      </c>
      <c r="F98" s="7">
        <f t="shared" si="33"/>
        <v>16.499999999999996</v>
      </c>
      <c r="G98" s="7">
        <f t="shared" si="21"/>
        <v>12.399999999999999</v>
      </c>
      <c r="H98" s="16">
        <f t="shared" si="22"/>
        <v>14</v>
      </c>
      <c r="I98" s="11">
        <f t="shared" si="23"/>
        <v>0.50318677540878542</v>
      </c>
      <c r="J98" s="33">
        <f t="shared" si="24"/>
        <v>3.0496168206593063E-2</v>
      </c>
      <c r="K98" s="33">
        <f t="shared" si="25"/>
        <v>32.79100486413919</v>
      </c>
      <c r="L98" s="33">
        <f t="shared" si="26"/>
        <v>0.47269060720219236</v>
      </c>
      <c r="M98" s="33">
        <f t="shared" si="27"/>
        <v>0.53368294361537849</v>
      </c>
      <c r="N98" s="8">
        <v>1</v>
      </c>
      <c r="O98" s="9">
        <v>0</v>
      </c>
      <c r="P98" s="8">
        <v>0</v>
      </c>
      <c r="Q98" s="9">
        <v>0</v>
      </c>
      <c r="R98" s="9">
        <v>0</v>
      </c>
      <c r="S98" s="9">
        <v>1</v>
      </c>
      <c r="T98" s="9">
        <v>0</v>
      </c>
      <c r="U98" s="8">
        <v>809</v>
      </c>
      <c r="V98" s="9">
        <v>5</v>
      </c>
      <c r="W98" s="9">
        <f t="shared" ref="W98:W129" si="37">U98-V98-1</f>
        <v>803</v>
      </c>
      <c r="X98" s="9">
        <f t="shared" si="29"/>
        <v>12</v>
      </c>
      <c r="Y98" s="7">
        <v>3.5219999999999998</v>
      </c>
      <c r="Z98" s="7">
        <v>27.109000000000002</v>
      </c>
      <c r="AA98" s="9">
        <v>1</v>
      </c>
      <c r="AB98" s="9">
        <v>0</v>
      </c>
      <c r="AC98" s="9">
        <v>0</v>
      </c>
      <c r="AD98" s="9">
        <v>1</v>
      </c>
      <c r="AE98" s="9">
        <v>0</v>
      </c>
      <c r="AF98" s="9">
        <v>0</v>
      </c>
      <c r="AG98" s="8">
        <v>0</v>
      </c>
      <c r="AH98" s="9">
        <v>1</v>
      </c>
      <c r="AI98" s="30">
        <v>0</v>
      </c>
      <c r="AJ98" s="9">
        <v>1</v>
      </c>
      <c r="AK98" s="30">
        <v>0</v>
      </c>
      <c r="AL98" s="21">
        <v>2000</v>
      </c>
      <c r="AM98" s="23">
        <f t="shared" si="30"/>
        <v>7.6009024595420822</v>
      </c>
      <c r="AN98" s="33">
        <v>0.57299999999999995</v>
      </c>
      <c r="AO98" s="33">
        <v>0.13100000000000001</v>
      </c>
      <c r="AP98" s="33">
        <v>0.22800000000000001</v>
      </c>
      <c r="AQ98" s="43">
        <v>6.8000000000000005E-2</v>
      </c>
      <c r="AR98" s="33">
        <f t="shared" si="35"/>
        <v>0.47391786903440625</v>
      </c>
      <c r="AS98" s="43">
        <v>0.52608213096559375</v>
      </c>
      <c r="AT98" s="42">
        <v>0.48</v>
      </c>
      <c r="AU98" s="18">
        <v>0.52</v>
      </c>
      <c r="AV98">
        <v>0</v>
      </c>
      <c r="AW98" s="40">
        <v>1</v>
      </c>
      <c r="AX98" t="s">
        <v>108</v>
      </c>
      <c r="AY98" s="40" t="s">
        <v>108</v>
      </c>
      <c r="AZ98">
        <v>0</v>
      </c>
      <c r="BA98" s="18">
        <v>1</v>
      </c>
      <c r="BB98">
        <v>0.58699999999999997</v>
      </c>
      <c r="BC98" s="18">
        <f t="shared" si="34"/>
        <v>0.41300000000000003</v>
      </c>
      <c r="BD98" s="18" t="s">
        <v>125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 s="18">
        <v>0</v>
      </c>
      <c r="BL98">
        <v>0</v>
      </c>
      <c r="BM98">
        <v>1</v>
      </c>
      <c r="BN98" s="18">
        <v>0</v>
      </c>
      <c r="BQ98" s="25">
        <v>42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 s="18">
        <v>0</v>
      </c>
      <c r="BZ98">
        <v>0</v>
      </c>
      <c r="CA98">
        <v>0</v>
      </c>
      <c r="CB98">
        <v>0</v>
      </c>
      <c r="CC98" s="18">
        <v>1</v>
      </c>
      <c r="CD98">
        <v>0</v>
      </c>
      <c r="CE98">
        <v>0</v>
      </c>
      <c r="CF98">
        <v>0</v>
      </c>
      <c r="CG98">
        <v>0</v>
      </c>
      <c r="CH98" s="18">
        <v>0</v>
      </c>
      <c r="CI98">
        <v>0</v>
      </c>
      <c r="CJ98">
        <v>0</v>
      </c>
      <c r="CK98">
        <v>1</v>
      </c>
      <c r="CL98">
        <v>1</v>
      </c>
      <c r="CM98">
        <v>1</v>
      </c>
      <c r="CN98">
        <v>0</v>
      </c>
      <c r="CO98">
        <v>1</v>
      </c>
      <c r="CP98">
        <v>0</v>
      </c>
      <c r="CQ98">
        <v>0</v>
      </c>
      <c r="CR98">
        <v>1</v>
      </c>
      <c r="CS98" s="18">
        <v>0</v>
      </c>
      <c r="CU98">
        <v>187</v>
      </c>
      <c r="DD98" s="34" t="s">
        <v>110</v>
      </c>
    </row>
    <row r="99" spans="1:108" s="51" customFormat="1" x14ac:dyDescent="0.25">
      <c r="A99">
        <v>98</v>
      </c>
      <c r="B99" s="51">
        <v>9</v>
      </c>
      <c r="C99" s="52" t="s">
        <v>124</v>
      </c>
      <c r="D99" s="53">
        <v>5.7</v>
      </c>
      <c r="E99" s="54">
        <v>0.3</v>
      </c>
      <c r="F99" s="55">
        <f t="shared" si="33"/>
        <v>19</v>
      </c>
      <c r="G99" s="55">
        <f t="shared" si="21"/>
        <v>5.4</v>
      </c>
      <c r="H99" s="56">
        <f t="shared" si="22"/>
        <v>6</v>
      </c>
      <c r="I99" s="57">
        <f t="shared" si="23"/>
        <v>0.25526937707771807</v>
      </c>
      <c r="J99" s="58">
        <f t="shared" si="24"/>
        <v>1.3435230372511476E-2</v>
      </c>
      <c r="K99" s="58">
        <f t="shared" si="25"/>
        <v>74.431176263713581</v>
      </c>
      <c r="L99" s="58">
        <f t="shared" si="26"/>
        <v>0.24183414670520659</v>
      </c>
      <c r="M99" s="58">
        <f t="shared" si="27"/>
        <v>0.26870460745022956</v>
      </c>
      <c r="N99" s="59">
        <v>1</v>
      </c>
      <c r="O99" s="60">
        <v>0</v>
      </c>
      <c r="P99" s="59">
        <v>0</v>
      </c>
      <c r="Q99" s="60">
        <v>0</v>
      </c>
      <c r="R99" s="60">
        <v>0</v>
      </c>
      <c r="S99" s="60">
        <v>1</v>
      </c>
      <c r="T99" s="60">
        <v>0</v>
      </c>
      <c r="U99" s="59">
        <v>5186</v>
      </c>
      <c r="V99" s="60">
        <v>6</v>
      </c>
      <c r="W99" s="60">
        <f t="shared" si="37"/>
        <v>5179</v>
      </c>
      <c r="X99" s="60">
        <f t="shared" si="29"/>
        <v>12</v>
      </c>
      <c r="Y99" s="55">
        <v>3.5219999999999998</v>
      </c>
      <c r="Z99" s="55">
        <v>27.109000000000002</v>
      </c>
      <c r="AA99" s="60">
        <v>1</v>
      </c>
      <c r="AB99" s="60">
        <v>0</v>
      </c>
      <c r="AC99" s="60">
        <v>0</v>
      </c>
      <c r="AD99" s="60">
        <v>1</v>
      </c>
      <c r="AE99" s="60">
        <v>0</v>
      </c>
      <c r="AF99" s="60">
        <v>0</v>
      </c>
      <c r="AG99" s="59">
        <v>0</v>
      </c>
      <c r="AH99" s="60">
        <v>1</v>
      </c>
      <c r="AI99" s="61">
        <v>0</v>
      </c>
      <c r="AJ99" s="60">
        <v>1</v>
      </c>
      <c r="AK99" s="61">
        <v>0</v>
      </c>
      <c r="AL99" s="62">
        <v>2000</v>
      </c>
      <c r="AM99" s="63">
        <f t="shared" si="30"/>
        <v>7.6009024595420822</v>
      </c>
      <c r="AN99" s="58">
        <v>0.57299999999999995</v>
      </c>
      <c r="AO99" s="58">
        <v>0.13100000000000001</v>
      </c>
      <c r="AP99" s="58">
        <v>0.22800000000000001</v>
      </c>
      <c r="AQ99" s="64">
        <v>6.8000000000000005E-2</v>
      </c>
      <c r="AR99" s="58">
        <f t="shared" si="35"/>
        <v>0.47391786903440625</v>
      </c>
      <c r="AS99" s="64">
        <v>0.52608213096559375</v>
      </c>
      <c r="AT99" s="65">
        <v>0.48</v>
      </c>
      <c r="AU99" s="66">
        <v>0.52</v>
      </c>
      <c r="AV99" s="51">
        <v>0.54410000000000003</v>
      </c>
      <c r="AW99" s="67">
        <f>1-AV99</f>
        <v>0.45589999999999997</v>
      </c>
      <c r="AX99" s="51">
        <v>1</v>
      </c>
      <c r="AY99" s="67">
        <v>0</v>
      </c>
      <c r="AZ99">
        <v>0</v>
      </c>
      <c r="BA99" s="66">
        <v>1</v>
      </c>
      <c r="BB99" s="51">
        <v>0.58699999999999997</v>
      </c>
      <c r="BC99" s="66">
        <f t="shared" si="34"/>
        <v>0.41300000000000003</v>
      </c>
      <c r="BD99" s="66" t="s">
        <v>125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 s="66">
        <v>0</v>
      </c>
      <c r="BL99">
        <v>0</v>
      </c>
      <c r="BM99">
        <v>1</v>
      </c>
      <c r="BN99" s="66">
        <v>0</v>
      </c>
      <c r="BQ99" s="52">
        <v>42</v>
      </c>
      <c r="BR99" s="51">
        <v>1</v>
      </c>
      <c r="BS99" s="51">
        <v>0</v>
      </c>
      <c r="BT99" s="51">
        <v>0</v>
      </c>
      <c r="BU99" s="51">
        <v>0</v>
      </c>
      <c r="BV99" s="51">
        <v>0</v>
      </c>
      <c r="BW99" s="51">
        <v>0</v>
      </c>
      <c r="BX99" s="51">
        <v>1</v>
      </c>
      <c r="BY99" s="66">
        <v>0</v>
      </c>
      <c r="BZ99" s="51">
        <v>0</v>
      </c>
      <c r="CA99" s="51">
        <v>0</v>
      </c>
      <c r="CB99" s="51">
        <v>0</v>
      </c>
      <c r="CC99" s="66">
        <v>1</v>
      </c>
      <c r="CD99" s="51">
        <v>0</v>
      </c>
      <c r="CE99" s="51">
        <v>0</v>
      </c>
      <c r="CF99" s="51">
        <v>0</v>
      </c>
      <c r="CG99" s="51">
        <v>0</v>
      </c>
      <c r="CH99" s="66">
        <v>0</v>
      </c>
      <c r="CI99" s="51">
        <v>0</v>
      </c>
      <c r="CJ99" s="51">
        <v>0</v>
      </c>
      <c r="CK99" s="51">
        <v>1</v>
      </c>
      <c r="CL99" s="51">
        <v>1</v>
      </c>
      <c r="CM99" s="51">
        <v>1</v>
      </c>
      <c r="CN99" s="51">
        <v>0</v>
      </c>
      <c r="CO99" s="51">
        <v>1</v>
      </c>
      <c r="CP99" s="51">
        <v>0</v>
      </c>
      <c r="CQ99" s="51">
        <v>0</v>
      </c>
      <c r="CR99" s="51">
        <v>1</v>
      </c>
      <c r="CS99" s="66">
        <v>0</v>
      </c>
      <c r="CU99">
        <v>187</v>
      </c>
      <c r="CY99" s="68"/>
      <c r="DD99" s="68" t="s">
        <v>110</v>
      </c>
    </row>
    <row r="100" spans="1:108" x14ac:dyDescent="0.25">
      <c r="A100">
        <v>99</v>
      </c>
      <c r="B100">
        <v>10</v>
      </c>
      <c r="C100" s="25" t="s">
        <v>126</v>
      </c>
      <c r="D100" s="12">
        <v>7.3</v>
      </c>
      <c r="E100" s="14">
        <f t="shared" ref="E100:E114" si="38">D100/F100</f>
        <v>1.1388455538221529</v>
      </c>
      <c r="F100" s="7">
        <v>6.41</v>
      </c>
      <c r="G100" s="7">
        <f t="shared" si="21"/>
        <v>6.1611544461778465</v>
      </c>
      <c r="H100" s="16">
        <f t="shared" si="22"/>
        <v>8.4388455538221532</v>
      </c>
      <c r="I100" s="11">
        <f t="shared" si="23"/>
        <v>0.38030453864855263</v>
      </c>
      <c r="J100" s="33">
        <f t="shared" si="24"/>
        <v>5.9329881224423182E-2</v>
      </c>
      <c r="K100" s="33">
        <f t="shared" si="25"/>
        <v>16.854913230272057</v>
      </c>
      <c r="L100" s="33">
        <f t="shared" si="26"/>
        <v>0.32097465742412945</v>
      </c>
      <c r="M100" s="33">
        <f t="shared" si="27"/>
        <v>0.4396344198729758</v>
      </c>
      <c r="N100" s="8">
        <v>0</v>
      </c>
      <c r="O100" s="9">
        <v>1</v>
      </c>
      <c r="P100" s="8">
        <v>0</v>
      </c>
      <c r="Q100" s="9">
        <v>0</v>
      </c>
      <c r="R100" s="9">
        <v>1</v>
      </c>
      <c r="S100" s="9">
        <v>0</v>
      </c>
      <c r="T100" s="9">
        <v>0</v>
      </c>
      <c r="U100" s="8">
        <v>250</v>
      </c>
      <c r="V100" s="9">
        <v>6</v>
      </c>
      <c r="W100" s="9">
        <f t="shared" si="37"/>
        <v>243</v>
      </c>
      <c r="X100" s="9">
        <f t="shared" si="29"/>
        <v>15</v>
      </c>
      <c r="Y100" s="7">
        <v>8.9</v>
      </c>
      <c r="Z100" s="7">
        <f t="shared" ref="Z100:Z120" si="39">BQ100-Y100-6</f>
        <v>12.399999999999999</v>
      </c>
      <c r="AA100" s="9">
        <v>1</v>
      </c>
      <c r="AB100" s="9">
        <v>0</v>
      </c>
      <c r="AC100" s="9">
        <v>0</v>
      </c>
      <c r="AD100" s="9">
        <v>0</v>
      </c>
      <c r="AE100" s="9">
        <v>1</v>
      </c>
      <c r="AF100" s="9">
        <v>0</v>
      </c>
      <c r="AG100" s="8">
        <v>0</v>
      </c>
      <c r="AH100" s="9">
        <v>1</v>
      </c>
      <c r="AI100" s="30">
        <v>0</v>
      </c>
      <c r="AJ100" s="9">
        <v>0</v>
      </c>
      <c r="AK100" s="30">
        <v>1</v>
      </c>
      <c r="AL100" s="21">
        <v>1985</v>
      </c>
      <c r="AM100" s="23">
        <f t="shared" si="30"/>
        <v>7.5933741931212904</v>
      </c>
      <c r="AN100" s="33">
        <v>0.42799999999999999</v>
      </c>
      <c r="AO100" s="33">
        <f t="shared" ref="AO100:AP114" si="40">(1-$AN$100-$AQ$100)/2</f>
        <v>0.16000000000000003</v>
      </c>
      <c r="AP100" s="33">
        <f t="shared" si="40"/>
        <v>0.16000000000000003</v>
      </c>
      <c r="AQ100" s="43">
        <v>0.252</v>
      </c>
      <c r="AR100" s="33">
        <f t="shared" si="35"/>
        <v>0.36</v>
      </c>
      <c r="AS100" s="43">
        <f t="shared" ref="AS100:AS114" si="41">(0.43+0.85)/2</f>
        <v>0.64</v>
      </c>
      <c r="AT100" s="42" t="s">
        <v>108</v>
      </c>
      <c r="AU100" s="18" t="s">
        <v>108</v>
      </c>
      <c r="AV100">
        <v>0.66400000000000003</v>
      </c>
      <c r="AW100" s="40">
        <v>0.33600000000000002</v>
      </c>
      <c r="AX100" t="s">
        <v>108</v>
      </c>
      <c r="AY100" s="40" t="s">
        <v>108</v>
      </c>
      <c r="AZ100">
        <v>0</v>
      </c>
      <c r="BA100" s="18">
        <v>1</v>
      </c>
      <c r="BB100">
        <v>0.66800000000000004</v>
      </c>
      <c r="BC100" s="18">
        <v>0.33200000000000002</v>
      </c>
      <c r="BD100" s="18" t="s">
        <v>127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 s="18">
        <v>0</v>
      </c>
      <c r="BL100">
        <v>0</v>
      </c>
      <c r="BM100">
        <v>1</v>
      </c>
      <c r="BN100" s="18">
        <v>0</v>
      </c>
      <c r="BQ100" s="25">
        <v>27.3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 s="18">
        <v>0</v>
      </c>
      <c r="BZ100">
        <v>0</v>
      </c>
      <c r="CA100">
        <v>0</v>
      </c>
      <c r="CB100">
        <v>1</v>
      </c>
      <c r="CC100" s="18">
        <v>0</v>
      </c>
      <c r="CD100">
        <v>0</v>
      </c>
      <c r="CE100">
        <v>0</v>
      </c>
      <c r="CF100">
        <v>0</v>
      </c>
      <c r="CG100">
        <v>0</v>
      </c>
      <c r="CH100" s="18">
        <v>0</v>
      </c>
      <c r="CI100">
        <v>1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1</v>
      </c>
      <c r="CS100" s="18">
        <v>0</v>
      </c>
      <c r="CU100">
        <v>110</v>
      </c>
      <c r="DD100" s="34" t="s">
        <v>110</v>
      </c>
    </row>
    <row r="101" spans="1:108" x14ac:dyDescent="0.25">
      <c r="A101">
        <v>100</v>
      </c>
      <c r="B101">
        <v>10</v>
      </c>
      <c r="C101" s="25" t="s">
        <v>126</v>
      </c>
      <c r="D101" s="12">
        <v>14.51</v>
      </c>
      <c r="E101" s="14">
        <f t="shared" si="38"/>
        <v>4.0530726256983236</v>
      </c>
      <c r="F101" s="7">
        <v>3.58</v>
      </c>
      <c r="G101" s="7">
        <f t="shared" si="21"/>
        <v>10.456927374301676</v>
      </c>
      <c r="H101" s="16">
        <f t="shared" si="22"/>
        <v>18.563072625698325</v>
      </c>
      <c r="I101" s="11">
        <f t="shared" si="23"/>
        <v>0.22383027853521564</v>
      </c>
      <c r="J101" s="33">
        <f t="shared" si="24"/>
        <v>6.2522424171847946E-2</v>
      </c>
      <c r="K101" s="33">
        <f t="shared" si="25"/>
        <v>15.994261470915124</v>
      </c>
      <c r="L101" s="33">
        <f t="shared" si="26"/>
        <v>0.1613078543633677</v>
      </c>
      <c r="M101" s="33">
        <f t="shared" si="27"/>
        <v>0.28635270270706359</v>
      </c>
      <c r="N101" s="8">
        <v>0</v>
      </c>
      <c r="O101" s="9">
        <v>1</v>
      </c>
      <c r="P101" s="8">
        <v>0</v>
      </c>
      <c r="Q101" s="9">
        <v>0</v>
      </c>
      <c r="R101" s="9">
        <v>1</v>
      </c>
      <c r="S101" s="9">
        <v>0</v>
      </c>
      <c r="T101" s="9">
        <v>0</v>
      </c>
      <c r="U101" s="8">
        <v>250</v>
      </c>
      <c r="V101" s="9">
        <v>6</v>
      </c>
      <c r="W101" s="9">
        <f t="shared" si="37"/>
        <v>243</v>
      </c>
      <c r="X101" s="9">
        <f t="shared" si="29"/>
        <v>15</v>
      </c>
      <c r="Y101" s="7">
        <v>8.9</v>
      </c>
      <c r="Z101" s="7">
        <f t="shared" si="39"/>
        <v>13.399999999999999</v>
      </c>
      <c r="AA101" s="9">
        <v>1</v>
      </c>
      <c r="AB101" s="9">
        <v>0</v>
      </c>
      <c r="AC101" s="9">
        <v>0</v>
      </c>
      <c r="AD101" s="9">
        <v>0</v>
      </c>
      <c r="AE101" s="9">
        <v>1</v>
      </c>
      <c r="AF101" s="9">
        <v>0</v>
      </c>
      <c r="AG101" s="8">
        <v>0</v>
      </c>
      <c r="AH101" s="9">
        <v>1</v>
      </c>
      <c r="AI101" s="30">
        <v>0</v>
      </c>
      <c r="AJ101" s="9">
        <v>0</v>
      </c>
      <c r="AK101" s="30">
        <v>1</v>
      </c>
      <c r="AL101" s="21">
        <v>1985</v>
      </c>
      <c r="AM101" s="23">
        <f t="shared" si="30"/>
        <v>7.5933741931212904</v>
      </c>
      <c r="AN101" s="33">
        <v>0.42799999999999999</v>
      </c>
      <c r="AO101" s="33">
        <f t="shared" si="40"/>
        <v>0.16000000000000003</v>
      </c>
      <c r="AP101" s="33">
        <f t="shared" si="40"/>
        <v>0.16000000000000003</v>
      </c>
      <c r="AQ101" s="43">
        <v>0.252</v>
      </c>
      <c r="AR101" s="33">
        <f t="shared" si="35"/>
        <v>0.36</v>
      </c>
      <c r="AS101" s="43">
        <f t="shared" si="41"/>
        <v>0.64</v>
      </c>
      <c r="AT101" s="42" t="s">
        <v>108</v>
      </c>
      <c r="AU101" s="18" t="s">
        <v>108</v>
      </c>
      <c r="AV101">
        <v>0.66400000000000003</v>
      </c>
      <c r="AW101" s="40">
        <v>0.33600000000000002</v>
      </c>
      <c r="AX101" t="s">
        <v>108</v>
      </c>
      <c r="AY101" s="40" t="s">
        <v>108</v>
      </c>
      <c r="AZ101">
        <v>0</v>
      </c>
      <c r="BA101" s="18">
        <v>1</v>
      </c>
      <c r="BB101">
        <v>0.66800000000000004</v>
      </c>
      <c r="BC101" s="18">
        <v>0.33200000000000002</v>
      </c>
      <c r="BD101" s="18" t="s">
        <v>127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0</v>
      </c>
      <c r="BK101" s="18">
        <v>0</v>
      </c>
      <c r="BL101">
        <v>0</v>
      </c>
      <c r="BM101">
        <v>1</v>
      </c>
      <c r="BN101" s="18">
        <v>0</v>
      </c>
      <c r="BQ101" s="25">
        <v>28.3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 s="18">
        <v>0</v>
      </c>
      <c r="BZ101">
        <v>0</v>
      </c>
      <c r="CA101">
        <v>0</v>
      </c>
      <c r="CB101">
        <v>1</v>
      </c>
      <c r="CC101" s="18">
        <v>0</v>
      </c>
      <c r="CD101">
        <v>1</v>
      </c>
      <c r="CE101">
        <v>1</v>
      </c>
      <c r="CF101">
        <v>0</v>
      </c>
      <c r="CG101">
        <v>0</v>
      </c>
      <c r="CH101" s="18">
        <v>1</v>
      </c>
      <c r="CI101">
        <v>1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1</v>
      </c>
      <c r="CS101" s="18">
        <v>0</v>
      </c>
      <c r="CU101">
        <v>110</v>
      </c>
      <c r="DD101" s="34" t="s">
        <v>110</v>
      </c>
    </row>
    <row r="102" spans="1:108" x14ac:dyDescent="0.25">
      <c r="A102">
        <v>101</v>
      </c>
      <c r="B102">
        <v>10</v>
      </c>
      <c r="C102" s="25" t="s">
        <v>126</v>
      </c>
      <c r="D102" s="12">
        <v>12.53</v>
      </c>
      <c r="E102" s="14">
        <f t="shared" si="38"/>
        <v>2.4377431906614788</v>
      </c>
      <c r="F102" s="7">
        <v>5.14</v>
      </c>
      <c r="G102" s="7">
        <f t="shared" si="21"/>
        <v>10.092256809338521</v>
      </c>
      <c r="H102" s="16">
        <f t="shared" si="22"/>
        <v>14.967743190661478</v>
      </c>
      <c r="I102" s="11">
        <f t="shared" si="23"/>
        <v>0.31314719471419267</v>
      </c>
      <c r="J102" s="33">
        <f t="shared" si="24"/>
        <v>6.0923578738169781E-2</v>
      </c>
      <c r="K102" s="33">
        <f t="shared" si="25"/>
        <v>16.414006214206207</v>
      </c>
      <c r="L102" s="33">
        <f t="shared" si="26"/>
        <v>0.25222361597602289</v>
      </c>
      <c r="M102" s="33">
        <f t="shared" si="27"/>
        <v>0.37407077345236245</v>
      </c>
      <c r="N102" s="8">
        <v>0</v>
      </c>
      <c r="O102" s="9">
        <v>1</v>
      </c>
      <c r="P102" s="8">
        <v>0</v>
      </c>
      <c r="Q102" s="9">
        <v>0</v>
      </c>
      <c r="R102" s="9">
        <v>1</v>
      </c>
      <c r="S102" s="9">
        <v>0</v>
      </c>
      <c r="T102" s="9">
        <v>0</v>
      </c>
      <c r="U102" s="8">
        <v>250</v>
      </c>
      <c r="V102" s="9">
        <v>6</v>
      </c>
      <c r="W102" s="9">
        <f t="shared" si="37"/>
        <v>243</v>
      </c>
      <c r="X102" s="9">
        <f t="shared" si="29"/>
        <v>15</v>
      </c>
      <c r="Y102" s="7">
        <v>8.9</v>
      </c>
      <c r="Z102" s="7">
        <f t="shared" si="39"/>
        <v>14.399999999999999</v>
      </c>
      <c r="AA102" s="9">
        <v>1</v>
      </c>
      <c r="AB102" s="9">
        <v>0</v>
      </c>
      <c r="AC102" s="9">
        <v>0</v>
      </c>
      <c r="AD102" s="9">
        <v>0</v>
      </c>
      <c r="AE102" s="9">
        <v>1</v>
      </c>
      <c r="AF102" s="9">
        <v>0</v>
      </c>
      <c r="AG102" s="8">
        <v>0</v>
      </c>
      <c r="AH102" s="9">
        <v>1</v>
      </c>
      <c r="AI102" s="30">
        <v>0</v>
      </c>
      <c r="AJ102" s="9">
        <v>0</v>
      </c>
      <c r="AK102" s="30">
        <v>1</v>
      </c>
      <c r="AL102" s="21">
        <v>1985</v>
      </c>
      <c r="AM102" s="23">
        <f t="shared" si="30"/>
        <v>7.5933741931212904</v>
      </c>
      <c r="AN102" s="33">
        <v>0.42799999999999999</v>
      </c>
      <c r="AO102" s="33">
        <f t="shared" si="40"/>
        <v>0.16000000000000003</v>
      </c>
      <c r="AP102" s="33">
        <f t="shared" si="40"/>
        <v>0.16000000000000003</v>
      </c>
      <c r="AQ102" s="43">
        <v>0.252</v>
      </c>
      <c r="AR102" s="33">
        <f t="shared" si="35"/>
        <v>0.36</v>
      </c>
      <c r="AS102" s="43">
        <f t="shared" si="41"/>
        <v>0.64</v>
      </c>
      <c r="AT102" s="42" t="s">
        <v>108</v>
      </c>
      <c r="AU102" s="18" t="s">
        <v>108</v>
      </c>
      <c r="AV102">
        <v>0.66400000000000003</v>
      </c>
      <c r="AW102" s="40">
        <v>0.33600000000000002</v>
      </c>
      <c r="AX102" t="s">
        <v>108</v>
      </c>
      <c r="AY102" s="40" t="s">
        <v>108</v>
      </c>
      <c r="AZ102">
        <v>0</v>
      </c>
      <c r="BA102" s="18">
        <v>1</v>
      </c>
      <c r="BB102">
        <v>0.66800000000000004</v>
      </c>
      <c r="BC102" s="18">
        <v>0.33200000000000002</v>
      </c>
      <c r="BD102" s="18" t="s">
        <v>127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 s="18">
        <v>0</v>
      </c>
      <c r="BL102">
        <v>0</v>
      </c>
      <c r="BM102">
        <v>1</v>
      </c>
      <c r="BN102" s="18">
        <v>0</v>
      </c>
      <c r="BQ102" s="25">
        <v>29.3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0</v>
      </c>
      <c r="BY102" s="18">
        <v>0</v>
      </c>
      <c r="BZ102">
        <v>0</v>
      </c>
      <c r="CA102">
        <v>0</v>
      </c>
      <c r="CB102">
        <v>1</v>
      </c>
      <c r="CC102" s="18">
        <v>0</v>
      </c>
      <c r="CD102">
        <v>1</v>
      </c>
      <c r="CE102">
        <v>1</v>
      </c>
      <c r="CF102">
        <v>0</v>
      </c>
      <c r="CG102">
        <v>0</v>
      </c>
      <c r="CH102" s="18">
        <v>1</v>
      </c>
      <c r="CI102">
        <v>1</v>
      </c>
      <c r="CJ102">
        <v>1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>
        <v>1</v>
      </c>
      <c r="CS102" s="18">
        <v>0</v>
      </c>
      <c r="CU102">
        <v>110</v>
      </c>
      <c r="DD102" s="34" t="s">
        <v>110</v>
      </c>
    </row>
    <row r="103" spans="1:108" x14ac:dyDescent="0.25">
      <c r="A103">
        <v>102</v>
      </c>
      <c r="B103">
        <v>10</v>
      </c>
      <c r="C103" s="25" t="s">
        <v>126</v>
      </c>
      <c r="D103" s="12">
        <v>12.33</v>
      </c>
      <c r="E103" s="14">
        <f t="shared" si="38"/>
        <v>2.1113013698630136</v>
      </c>
      <c r="F103" s="7">
        <v>5.84</v>
      </c>
      <c r="G103" s="7">
        <f t="shared" si="21"/>
        <v>10.218698630136986</v>
      </c>
      <c r="H103" s="16">
        <f t="shared" si="22"/>
        <v>14.441301369863014</v>
      </c>
      <c r="I103" s="11">
        <f t="shared" si="23"/>
        <v>0.35082472695207928</v>
      </c>
      <c r="J103" s="33">
        <f t="shared" si="24"/>
        <v>6.0072727217821795E-2</v>
      </c>
      <c r="K103" s="33">
        <f t="shared" si="25"/>
        <v>16.646489119330838</v>
      </c>
      <c r="L103" s="33">
        <f t="shared" si="26"/>
        <v>0.29075199973425747</v>
      </c>
      <c r="M103" s="33">
        <f t="shared" si="27"/>
        <v>0.41089745416990109</v>
      </c>
      <c r="N103" s="8">
        <v>0</v>
      </c>
      <c r="O103" s="9">
        <v>1</v>
      </c>
      <c r="P103" s="8">
        <v>0</v>
      </c>
      <c r="Q103" s="9">
        <v>0</v>
      </c>
      <c r="R103" s="9">
        <v>1</v>
      </c>
      <c r="S103" s="9">
        <v>0</v>
      </c>
      <c r="T103" s="9">
        <v>0</v>
      </c>
      <c r="U103" s="8">
        <v>250</v>
      </c>
      <c r="V103" s="9">
        <v>6</v>
      </c>
      <c r="W103" s="9">
        <f t="shared" si="37"/>
        <v>243</v>
      </c>
      <c r="X103" s="9">
        <f t="shared" si="29"/>
        <v>15</v>
      </c>
      <c r="Y103" s="7">
        <v>8.9</v>
      </c>
      <c r="Z103" s="7">
        <f t="shared" si="39"/>
        <v>15.399999999999999</v>
      </c>
      <c r="AA103" s="9">
        <v>1</v>
      </c>
      <c r="AB103" s="9">
        <v>0</v>
      </c>
      <c r="AC103" s="9">
        <v>0</v>
      </c>
      <c r="AD103" s="9">
        <v>0</v>
      </c>
      <c r="AE103" s="9">
        <v>1</v>
      </c>
      <c r="AF103" s="9">
        <v>0</v>
      </c>
      <c r="AG103" s="8">
        <v>0</v>
      </c>
      <c r="AH103" s="9">
        <v>1</v>
      </c>
      <c r="AI103" s="30">
        <v>0</v>
      </c>
      <c r="AJ103" s="9">
        <v>0</v>
      </c>
      <c r="AK103" s="30">
        <v>1</v>
      </c>
      <c r="AL103" s="21">
        <v>1985</v>
      </c>
      <c r="AM103" s="23">
        <f t="shared" si="30"/>
        <v>7.5933741931212904</v>
      </c>
      <c r="AN103" s="33">
        <v>0.42799999999999999</v>
      </c>
      <c r="AO103" s="33">
        <f t="shared" si="40"/>
        <v>0.16000000000000003</v>
      </c>
      <c r="AP103" s="33">
        <f t="shared" si="40"/>
        <v>0.16000000000000003</v>
      </c>
      <c r="AQ103" s="43">
        <v>0.252</v>
      </c>
      <c r="AR103" s="33">
        <f t="shared" si="35"/>
        <v>0.36</v>
      </c>
      <c r="AS103" s="43">
        <f t="shared" si="41"/>
        <v>0.64</v>
      </c>
      <c r="AT103" s="42" t="s">
        <v>108</v>
      </c>
      <c r="AU103" s="18" t="s">
        <v>108</v>
      </c>
      <c r="AV103">
        <v>0.66400000000000003</v>
      </c>
      <c r="AW103" s="40">
        <v>0.33600000000000002</v>
      </c>
      <c r="AX103" t="s">
        <v>108</v>
      </c>
      <c r="AY103" s="40" t="s">
        <v>108</v>
      </c>
      <c r="AZ103">
        <v>0</v>
      </c>
      <c r="BA103" s="18">
        <v>1</v>
      </c>
      <c r="BB103">
        <v>0.66800000000000004</v>
      </c>
      <c r="BC103" s="18">
        <v>0.33200000000000002</v>
      </c>
      <c r="BD103" s="18" t="s">
        <v>127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 s="18">
        <v>0</v>
      </c>
      <c r="BL103">
        <v>0</v>
      </c>
      <c r="BM103">
        <v>1</v>
      </c>
      <c r="BN103" s="18">
        <v>0</v>
      </c>
      <c r="BQ103" s="25">
        <v>30.3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0</v>
      </c>
      <c r="BY103" s="18">
        <v>0</v>
      </c>
      <c r="BZ103">
        <v>0</v>
      </c>
      <c r="CA103">
        <v>0</v>
      </c>
      <c r="CB103">
        <v>1</v>
      </c>
      <c r="CC103" s="18">
        <v>0</v>
      </c>
      <c r="CD103">
        <v>1</v>
      </c>
      <c r="CE103">
        <v>1</v>
      </c>
      <c r="CF103">
        <v>0</v>
      </c>
      <c r="CG103">
        <v>0</v>
      </c>
      <c r="CH103" s="18">
        <v>1</v>
      </c>
      <c r="CI103">
        <v>1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1</v>
      </c>
      <c r="CS103" s="18">
        <v>0</v>
      </c>
      <c r="CU103">
        <v>110</v>
      </c>
      <c r="DD103" s="34" t="s">
        <v>110</v>
      </c>
    </row>
    <row r="104" spans="1:108" x14ac:dyDescent="0.25">
      <c r="A104">
        <v>103</v>
      </c>
      <c r="B104">
        <v>10</v>
      </c>
      <c r="C104" s="25" t="s">
        <v>126</v>
      </c>
      <c r="D104" s="12">
        <v>6.54</v>
      </c>
      <c r="E104" s="14">
        <f t="shared" si="38"/>
        <v>0.55897435897435899</v>
      </c>
      <c r="F104" s="7">
        <v>11.7</v>
      </c>
      <c r="G104" s="7">
        <f t="shared" si="21"/>
        <v>5.9810256410256413</v>
      </c>
      <c r="H104" s="16">
        <f t="shared" si="22"/>
        <v>7.0989743589743588</v>
      </c>
      <c r="I104" s="11">
        <f t="shared" si="23"/>
        <v>0.60107586511526123</v>
      </c>
      <c r="J104" s="33">
        <f t="shared" si="24"/>
        <v>5.1374005565406944E-2</v>
      </c>
      <c r="K104" s="33">
        <f t="shared" si="25"/>
        <v>19.465096968677038</v>
      </c>
      <c r="L104" s="33">
        <f t="shared" si="26"/>
        <v>0.54970185954985429</v>
      </c>
      <c r="M104" s="33">
        <f t="shared" si="27"/>
        <v>0.65244987068066818</v>
      </c>
      <c r="N104" s="8">
        <v>0</v>
      </c>
      <c r="O104" s="9">
        <v>1</v>
      </c>
      <c r="P104" s="8">
        <v>0</v>
      </c>
      <c r="Q104" s="9">
        <v>0</v>
      </c>
      <c r="R104" s="9">
        <v>1</v>
      </c>
      <c r="S104" s="9">
        <v>0</v>
      </c>
      <c r="T104" s="9">
        <v>0</v>
      </c>
      <c r="U104" s="8">
        <v>250</v>
      </c>
      <c r="V104" s="9">
        <v>7</v>
      </c>
      <c r="W104" s="9">
        <f t="shared" si="37"/>
        <v>242</v>
      </c>
      <c r="X104" s="9">
        <f t="shared" si="29"/>
        <v>15</v>
      </c>
      <c r="Y104" s="7">
        <v>8.9</v>
      </c>
      <c r="Z104" s="7">
        <f t="shared" si="39"/>
        <v>16.399999999999999</v>
      </c>
      <c r="AA104" s="9">
        <v>1</v>
      </c>
      <c r="AB104" s="9">
        <v>0</v>
      </c>
      <c r="AC104" s="9">
        <v>0</v>
      </c>
      <c r="AD104" s="9">
        <v>0</v>
      </c>
      <c r="AE104" s="9">
        <v>1</v>
      </c>
      <c r="AF104" s="9">
        <v>0</v>
      </c>
      <c r="AG104" s="8">
        <v>0</v>
      </c>
      <c r="AH104" s="9">
        <v>1</v>
      </c>
      <c r="AI104" s="30">
        <v>0</v>
      </c>
      <c r="AJ104" s="9">
        <v>0</v>
      </c>
      <c r="AK104" s="30">
        <v>1</v>
      </c>
      <c r="AL104" s="21">
        <v>1985</v>
      </c>
      <c r="AM104" s="23">
        <f t="shared" si="30"/>
        <v>7.5933741931212904</v>
      </c>
      <c r="AN104" s="33">
        <v>0.42799999999999999</v>
      </c>
      <c r="AO104" s="33">
        <f t="shared" si="40"/>
        <v>0.16000000000000003</v>
      </c>
      <c r="AP104" s="33">
        <f t="shared" si="40"/>
        <v>0.16000000000000003</v>
      </c>
      <c r="AQ104" s="43">
        <v>0.252</v>
      </c>
      <c r="AR104" s="33">
        <f t="shared" si="35"/>
        <v>0.36</v>
      </c>
      <c r="AS104" s="43">
        <f t="shared" si="41"/>
        <v>0.64</v>
      </c>
      <c r="AT104" s="42" t="s">
        <v>108</v>
      </c>
      <c r="AU104" s="18" t="s">
        <v>108</v>
      </c>
      <c r="AV104">
        <v>0.66400000000000003</v>
      </c>
      <c r="AW104" s="40">
        <v>0.33600000000000002</v>
      </c>
      <c r="AX104" t="s">
        <v>108</v>
      </c>
      <c r="AY104" s="40" t="s">
        <v>108</v>
      </c>
      <c r="AZ104">
        <v>0</v>
      </c>
      <c r="BA104" s="18">
        <v>1</v>
      </c>
      <c r="BB104">
        <v>0.66800000000000004</v>
      </c>
      <c r="BC104" s="18">
        <v>0.33200000000000002</v>
      </c>
      <c r="BD104" s="18" t="s">
        <v>127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 s="18">
        <v>0</v>
      </c>
      <c r="BL104">
        <v>0</v>
      </c>
      <c r="BM104">
        <v>1</v>
      </c>
      <c r="BN104" s="18">
        <v>0</v>
      </c>
      <c r="BQ104" s="25">
        <v>31.3</v>
      </c>
      <c r="BR104">
        <v>1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0</v>
      </c>
      <c r="BY104" s="18">
        <v>0</v>
      </c>
      <c r="BZ104">
        <v>0</v>
      </c>
      <c r="CA104">
        <v>0</v>
      </c>
      <c r="CB104">
        <v>1</v>
      </c>
      <c r="CC104" s="18">
        <v>0</v>
      </c>
      <c r="CD104">
        <v>0</v>
      </c>
      <c r="CE104">
        <v>0</v>
      </c>
      <c r="CF104">
        <v>0</v>
      </c>
      <c r="CG104">
        <v>0</v>
      </c>
      <c r="CH104" s="18">
        <v>0</v>
      </c>
      <c r="CI104">
        <v>1</v>
      </c>
      <c r="CJ104">
        <v>1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>
        <v>1</v>
      </c>
      <c r="CS104" s="18">
        <v>1</v>
      </c>
      <c r="CU104">
        <v>110</v>
      </c>
      <c r="DD104" s="34" t="s">
        <v>110</v>
      </c>
    </row>
    <row r="105" spans="1:108" x14ac:dyDescent="0.25">
      <c r="A105">
        <v>104</v>
      </c>
      <c r="B105">
        <v>10</v>
      </c>
      <c r="C105" s="25" t="s">
        <v>126</v>
      </c>
      <c r="D105" s="12">
        <v>12.58</v>
      </c>
      <c r="E105" s="14">
        <f t="shared" si="38"/>
        <v>3.981012658227848</v>
      </c>
      <c r="F105" s="7">
        <v>3.16</v>
      </c>
      <c r="G105" s="7">
        <f t="shared" si="21"/>
        <v>8.5989873417721512</v>
      </c>
      <c r="H105" s="16">
        <f t="shared" si="22"/>
        <v>16.561012658227849</v>
      </c>
      <c r="I105" s="11">
        <f t="shared" si="23"/>
        <v>0.19906697682735652</v>
      </c>
      <c r="J105" s="33">
        <f t="shared" si="24"/>
        <v>6.2995878742834341E-2</v>
      </c>
      <c r="K105" s="33">
        <f t="shared" si="25"/>
        <v>15.874054302540356</v>
      </c>
      <c r="L105" s="33">
        <f t="shared" si="26"/>
        <v>0.13607109808452217</v>
      </c>
      <c r="M105" s="33">
        <f t="shared" si="27"/>
        <v>0.26206285557019088</v>
      </c>
      <c r="N105" s="8">
        <v>0</v>
      </c>
      <c r="O105" s="9">
        <v>1</v>
      </c>
      <c r="P105" s="8">
        <v>0</v>
      </c>
      <c r="Q105" s="9">
        <v>0</v>
      </c>
      <c r="R105" s="9">
        <v>1</v>
      </c>
      <c r="S105" s="9">
        <v>0</v>
      </c>
      <c r="T105" s="9">
        <v>0</v>
      </c>
      <c r="U105" s="8">
        <v>250</v>
      </c>
      <c r="V105" s="9">
        <v>7</v>
      </c>
      <c r="W105" s="9">
        <f t="shared" si="37"/>
        <v>242</v>
      </c>
      <c r="X105" s="9">
        <f t="shared" si="29"/>
        <v>15</v>
      </c>
      <c r="Y105" s="7">
        <v>8.9</v>
      </c>
      <c r="Z105" s="7">
        <f t="shared" si="39"/>
        <v>17.399999999999999</v>
      </c>
      <c r="AA105" s="9">
        <v>1</v>
      </c>
      <c r="AB105" s="9">
        <v>0</v>
      </c>
      <c r="AC105" s="9">
        <v>0</v>
      </c>
      <c r="AD105" s="9">
        <v>0</v>
      </c>
      <c r="AE105" s="9">
        <v>1</v>
      </c>
      <c r="AF105" s="9">
        <v>0</v>
      </c>
      <c r="AG105" s="8">
        <v>0</v>
      </c>
      <c r="AH105" s="9">
        <v>1</v>
      </c>
      <c r="AI105" s="30">
        <v>0</v>
      </c>
      <c r="AJ105" s="9">
        <v>0</v>
      </c>
      <c r="AK105" s="30">
        <v>1</v>
      </c>
      <c r="AL105" s="21">
        <v>1985</v>
      </c>
      <c r="AM105" s="23">
        <f t="shared" si="30"/>
        <v>7.5933741931212904</v>
      </c>
      <c r="AN105" s="33">
        <v>0.42799999999999999</v>
      </c>
      <c r="AO105" s="33">
        <f t="shared" si="40"/>
        <v>0.16000000000000003</v>
      </c>
      <c r="AP105" s="33">
        <f t="shared" si="40"/>
        <v>0.16000000000000003</v>
      </c>
      <c r="AQ105" s="43">
        <v>0.252</v>
      </c>
      <c r="AR105" s="33">
        <f t="shared" si="35"/>
        <v>0.36</v>
      </c>
      <c r="AS105" s="43">
        <f t="shared" si="41"/>
        <v>0.64</v>
      </c>
      <c r="AT105" s="42" t="s">
        <v>108</v>
      </c>
      <c r="AU105" s="18" t="s">
        <v>108</v>
      </c>
      <c r="AV105">
        <v>0.66400000000000003</v>
      </c>
      <c r="AW105" s="40">
        <v>0.33600000000000002</v>
      </c>
      <c r="AX105" t="s">
        <v>108</v>
      </c>
      <c r="AY105" s="40" t="s">
        <v>108</v>
      </c>
      <c r="AZ105">
        <v>0</v>
      </c>
      <c r="BA105" s="18">
        <v>1</v>
      </c>
      <c r="BB105">
        <v>0.66800000000000004</v>
      </c>
      <c r="BC105" s="18">
        <v>0.33200000000000002</v>
      </c>
      <c r="BD105" s="18" t="s">
        <v>127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 s="18">
        <v>0</v>
      </c>
      <c r="BL105">
        <v>0</v>
      </c>
      <c r="BM105">
        <v>1</v>
      </c>
      <c r="BN105" s="18">
        <v>0</v>
      </c>
      <c r="BQ105" s="25">
        <v>32.299999999999997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 s="18">
        <v>0</v>
      </c>
      <c r="BZ105">
        <v>0</v>
      </c>
      <c r="CA105">
        <v>0</v>
      </c>
      <c r="CB105">
        <v>1</v>
      </c>
      <c r="CC105" s="18">
        <v>0</v>
      </c>
      <c r="CD105">
        <v>1</v>
      </c>
      <c r="CE105">
        <v>1</v>
      </c>
      <c r="CF105">
        <v>0</v>
      </c>
      <c r="CG105">
        <v>0</v>
      </c>
      <c r="CH105" s="18">
        <v>1</v>
      </c>
      <c r="CI105">
        <v>1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1</v>
      </c>
      <c r="CS105" s="18">
        <v>1</v>
      </c>
      <c r="CU105">
        <v>110</v>
      </c>
      <c r="DD105" s="34" t="s">
        <v>110</v>
      </c>
    </row>
    <row r="106" spans="1:108" x14ac:dyDescent="0.25">
      <c r="A106">
        <v>105</v>
      </c>
      <c r="B106">
        <v>10</v>
      </c>
      <c r="C106" s="25" t="s">
        <v>126</v>
      </c>
      <c r="D106" s="12">
        <v>10</v>
      </c>
      <c r="E106" s="14">
        <f t="shared" si="38"/>
        <v>2.9325513196480939</v>
      </c>
      <c r="F106" s="7">
        <v>3.41</v>
      </c>
      <c r="G106" s="7">
        <f t="shared" si="21"/>
        <v>7.0674486803519061</v>
      </c>
      <c r="H106" s="16">
        <f t="shared" si="22"/>
        <v>12.932551319648095</v>
      </c>
      <c r="I106" s="11">
        <f t="shared" si="23"/>
        <v>0.21411924080287578</v>
      </c>
      <c r="J106" s="33">
        <f t="shared" si="24"/>
        <v>6.2791566217852132E-2</v>
      </c>
      <c r="K106" s="33">
        <f t="shared" si="25"/>
        <v>15.925705635858025</v>
      </c>
      <c r="L106" s="33">
        <f t="shared" si="26"/>
        <v>0.15132767458502366</v>
      </c>
      <c r="M106" s="33">
        <f t="shared" si="27"/>
        <v>0.2769108070207279</v>
      </c>
      <c r="N106" s="8">
        <v>0</v>
      </c>
      <c r="O106" s="9">
        <v>1</v>
      </c>
      <c r="P106" s="8">
        <v>0</v>
      </c>
      <c r="Q106" s="9">
        <v>0</v>
      </c>
      <c r="R106" s="9">
        <v>1</v>
      </c>
      <c r="S106" s="9">
        <v>0</v>
      </c>
      <c r="T106" s="9">
        <v>0</v>
      </c>
      <c r="U106" s="8">
        <v>250</v>
      </c>
      <c r="V106" s="9">
        <v>7</v>
      </c>
      <c r="W106" s="9">
        <f t="shared" si="37"/>
        <v>242</v>
      </c>
      <c r="X106" s="9">
        <f t="shared" si="29"/>
        <v>15</v>
      </c>
      <c r="Y106" s="7">
        <v>8.9</v>
      </c>
      <c r="Z106" s="7">
        <f t="shared" si="39"/>
        <v>18.399999999999999</v>
      </c>
      <c r="AA106" s="9">
        <v>1</v>
      </c>
      <c r="AB106" s="9">
        <v>0</v>
      </c>
      <c r="AC106" s="9">
        <v>0</v>
      </c>
      <c r="AD106" s="9">
        <v>0</v>
      </c>
      <c r="AE106" s="9">
        <v>1</v>
      </c>
      <c r="AF106" s="9">
        <v>0</v>
      </c>
      <c r="AG106" s="8">
        <v>0</v>
      </c>
      <c r="AH106" s="9">
        <v>1</v>
      </c>
      <c r="AI106" s="30">
        <v>0</v>
      </c>
      <c r="AJ106" s="9">
        <v>0</v>
      </c>
      <c r="AK106" s="30">
        <v>1</v>
      </c>
      <c r="AL106" s="21">
        <v>1985</v>
      </c>
      <c r="AM106" s="23">
        <f t="shared" si="30"/>
        <v>7.5933741931212904</v>
      </c>
      <c r="AN106" s="33">
        <v>0.42799999999999999</v>
      </c>
      <c r="AO106" s="33">
        <f t="shared" si="40"/>
        <v>0.16000000000000003</v>
      </c>
      <c r="AP106" s="33">
        <f t="shared" si="40"/>
        <v>0.16000000000000003</v>
      </c>
      <c r="AQ106" s="43">
        <v>0.252</v>
      </c>
      <c r="AR106" s="33">
        <f t="shared" si="35"/>
        <v>0.36</v>
      </c>
      <c r="AS106" s="43">
        <f t="shared" si="41"/>
        <v>0.64</v>
      </c>
      <c r="AT106" s="42" t="s">
        <v>108</v>
      </c>
      <c r="AU106" s="18" t="s">
        <v>108</v>
      </c>
      <c r="AV106">
        <v>0.66400000000000003</v>
      </c>
      <c r="AW106" s="40">
        <v>0.33600000000000002</v>
      </c>
      <c r="AX106" t="s">
        <v>108</v>
      </c>
      <c r="AY106" s="40" t="s">
        <v>108</v>
      </c>
      <c r="AZ106">
        <v>0</v>
      </c>
      <c r="BA106" s="18">
        <v>1</v>
      </c>
      <c r="BB106">
        <v>0.66800000000000004</v>
      </c>
      <c r="BC106" s="18">
        <v>0.33200000000000002</v>
      </c>
      <c r="BD106" s="18" t="s">
        <v>127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 s="18">
        <v>0</v>
      </c>
      <c r="BL106">
        <v>0</v>
      </c>
      <c r="BM106">
        <v>1</v>
      </c>
      <c r="BN106" s="18">
        <v>0</v>
      </c>
      <c r="BQ106" s="25">
        <v>33.299999999999997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 s="18">
        <v>0</v>
      </c>
      <c r="BZ106">
        <v>0</v>
      </c>
      <c r="CA106">
        <v>0</v>
      </c>
      <c r="CB106">
        <v>1</v>
      </c>
      <c r="CC106" s="18">
        <v>0</v>
      </c>
      <c r="CD106">
        <v>1</v>
      </c>
      <c r="CE106">
        <v>1</v>
      </c>
      <c r="CF106">
        <v>0</v>
      </c>
      <c r="CG106">
        <v>0</v>
      </c>
      <c r="CH106" s="18">
        <v>1</v>
      </c>
      <c r="CI106">
        <v>1</v>
      </c>
      <c r="CJ106">
        <v>1</v>
      </c>
      <c r="CK106">
        <v>0</v>
      </c>
      <c r="CL106">
        <v>0</v>
      </c>
      <c r="CM106">
        <v>0</v>
      </c>
      <c r="CN106">
        <v>0</v>
      </c>
      <c r="CO106">
        <v>1</v>
      </c>
      <c r="CP106">
        <v>0</v>
      </c>
      <c r="CQ106">
        <v>0</v>
      </c>
      <c r="CR106">
        <v>1</v>
      </c>
      <c r="CS106" s="18">
        <v>1</v>
      </c>
      <c r="CU106">
        <v>110</v>
      </c>
      <c r="DD106" s="34" t="s">
        <v>110</v>
      </c>
    </row>
    <row r="107" spans="1:108" x14ac:dyDescent="0.25">
      <c r="A107">
        <v>106</v>
      </c>
      <c r="B107">
        <v>10</v>
      </c>
      <c r="C107" s="25" t="s">
        <v>126</v>
      </c>
      <c r="D107" s="12">
        <v>11.13</v>
      </c>
      <c r="E107" s="14">
        <f t="shared" si="38"/>
        <v>1.6153846153846156</v>
      </c>
      <c r="F107" s="7">
        <v>6.89</v>
      </c>
      <c r="G107" s="7">
        <f t="shared" si="21"/>
        <v>9.5146153846153858</v>
      </c>
      <c r="H107" s="16">
        <f t="shared" si="22"/>
        <v>12.745384615384616</v>
      </c>
      <c r="I107" s="11">
        <f t="shared" si="23"/>
        <v>0.40496348573045571</v>
      </c>
      <c r="J107" s="33">
        <f t="shared" si="24"/>
        <v>5.8775542196002291E-2</v>
      </c>
      <c r="K107" s="33">
        <f t="shared" si="25"/>
        <v>17.013879628115394</v>
      </c>
      <c r="L107" s="33">
        <f t="shared" si="26"/>
        <v>0.34618794353445342</v>
      </c>
      <c r="M107" s="33">
        <f t="shared" si="27"/>
        <v>0.46373902792645799</v>
      </c>
      <c r="N107" s="8">
        <v>0</v>
      </c>
      <c r="O107" s="9">
        <v>1</v>
      </c>
      <c r="P107" s="8">
        <v>0</v>
      </c>
      <c r="Q107" s="9">
        <v>0</v>
      </c>
      <c r="R107" s="9">
        <v>1</v>
      </c>
      <c r="S107" s="9">
        <v>0</v>
      </c>
      <c r="T107" s="9">
        <v>0</v>
      </c>
      <c r="U107" s="8">
        <v>250</v>
      </c>
      <c r="V107" s="9">
        <v>7</v>
      </c>
      <c r="W107" s="9">
        <f t="shared" si="37"/>
        <v>242</v>
      </c>
      <c r="X107" s="9">
        <f t="shared" si="29"/>
        <v>15</v>
      </c>
      <c r="Y107" s="7">
        <v>8.9</v>
      </c>
      <c r="Z107" s="7">
        <f t="shared" si="39"/>
        <v>19.399999999999999</v>
      </c>
      <c r="AA107" s="9">
        <v>1</v>
      </c>
      <c r="AB107" s="9">
        <v>0</v>
      </c>
      <c r="AC107" s="9">
        <v>0</v>
      </c>
      <c r="AD107" s="9">
        <v>0</v>
      </c>
      <c r="AE107" s="9">
        <v>1</v>
      </c>
      <c r="AF107" s="9">
        <v>0</v>
      </c>
      <c r="AG107" s="8">
        <v>0</v>
      </c>
      <c r="AH107" s="9">
        <v>1</v>
      </c>
      <c r="AI107" s="30">
        <v>0</v>
      </c>
      <c r="AJ107" s="9">
        <v>0</v>
      </c>
      <c r="AK107" s="30">
        <v>1</v>
      </c>
      <c r="AL107" s="21">
        <v>1985</v>
      </c>
      <c r="AM107" s="23">
        <f t="shared" si="30"/>
        <v>7.5933741931212904</v>
      </c>
      <c r="AN107" s="33">
        <v>0.42799999999999999</v>
      </c>
      <c r="AO107" s="33">
        <f t="shared" si="40"/>
        <v>0.16000000000000003</v>
      </c>
      <c r="AP107" s="33">
        <f t="shared" si="40"/>
        <v>0.16000000000000003</v>
      </c>
      <c r="AQ107" s="43">
        <v>0.252</v>
      </c>
      <c r="AR107" s="33">
        <f t="shared" si="35"/>
        <v>0.36</v>
      </c>
      <c r="AS107" s="43">
        <f t="shared" si="41"/>
        <v>0.64</v>
      </c>
      <c r="AT107" s="42" t="s">
        <v>108</v>
      </c>
      <c r="AU107" s="18" t="s">
        <v>108</v>
      </c>
      <c r="AV107">
        <v>0.66400000000000003</v>
      </c>
      <c r="AW107" s="40">
        <v>0.33600000000000002</v>
      </c>
      <c r="AX107" t="s">
        <v>108</v>
      </c>
      <c r="AY107" s="40" t="s">
        <v>108</v>
      </c>
      <c r="AZ107">
        <v>0</v>
      </c>
      <c r="BA107" s="18">
        <v>1</v>
      </c>
      <c r="BB107">
        <v>0.66800000000000004</v>
      </c>
      <c r="BC107" s="18">
        <v>0.33200000000000002</v>
      </c>
      <c r="BD107" s="18" t="s">
        <v>127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0</v>
      </c>
      <c r="BK107" s="18">
        <v>0</v>
      </c>
      <c r="BL107">
        <v>0</v>
      </c>
      <c r="BM107">
        <v>1</v>
      </c>
      <c r="BN107" s="18">
        <v>0</v>
      </c>
      <c r="BQ107" s="25">
        <v>34.299999999999997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 s="18">
        <v>0</v>
      </c>
      <c r="BZ107">
        <v>0</v>
      </c>
      <c r="CA107">
        <v>0</v>
      </c>
      <c r="CB107">
        <v>1</v>
      </c>
      <c r="CC107" s="18">
        <v>0</v>
      </c>
      <c r="CD107">
        <v>1</v>
      </c>
      <c r="CE107">
        <v>1</v>
      </c>
      <c r="CF107">
        <v>0</v>
      </c>
      <c r="CG107">
        <v>0</v>
      </c>
      <c r="CH107" s="18">
        <v>1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0</v>
      </c>
      <c r="CQ107">
        <v>0</v>
      </c>
      <c r="CR107">
        <v>1</v>
      </c>
      <c r="CS107" s="18">
        <v>1</v>
      </c>
      <c r="CU107">
        <v>110</v>
      </c>
      <c r="DD107" s="34" t="s">
        <v>110</v>
      </c>
    </row>
    <row r="108" spans="1:108" x14ac:dyDescent="0.25">
      <c r="A108">
        <v>107</v>
      </c>
      <c r="B108">
        <v>10</v>
      </c>
      <c r="C108" s="25" t="s">
        <v>126</v>
      </c>
      <c r="D108" s="12">
        <v>6.03</v>
      </c>
      <c r="E108" s="14">
        <f t="shared" si="38"/>
        <v>1.7179487179487181</v>
      </c>
      <c r="F108" s="7">
        <v>3.51</v>
      </c>
      <c r="G108" s="7">
        <f t="shared" si="21"/>
        <v>4.3120512820512822</v>
      </c>
      <c r="H108" s="16">
        <f t="shared" si="22"/>
        <v>7.7479487179487183</v>
      </c>
      <c r="I108" s="11">
        <f t="shared" si="23"/>
        <v>0.29631059031872276</v>
      </c>
      <c r="J108" s="33">
        <f t="shared" si="24"/>
        <v>8.441897160077573E-2</v>
      </c>
      <c r="K108" s="33">
        <f t="shared" si="25"/>
        <v>11.845678536918008</v>
      </c>
      <c r="L108" s="33">
        <f t="shared" si="26"/>
        <v>0.21189161871794704</v>
      </c>
      <c r="M108" s="33">
        <f t="shared" si="27"/>
        <v>0.38072956191949847</v>
      </c>
      <c r="N108" s="8">
        <v>0</v>
      </c>
      <c r="O108" s="9">
        <v>1</v>
      </c>
      <c r="P108" s="8">
        <v>0</v>
      </c>
      <c r="Q108" s="9">
        <v>0</v>
      </c>
      <c r="R108" s="9">
        <v>1</v>
      </c>
      <c r="S108" s="9">
        <v>0</v>
      </c>
      <c r="T108" s="9">
        <v>0</v>
      </c>
      <c r="U108" s="8">
        <v>135</v>
      </c>
      <c r="V108" s="9">
        <v>6</v>
      </c>
      <c r="W108" s="9">
        <f t="shared" si="37"/>
        <v>128</v>
      </c>
      <c r="X108" s="9">
        <f t="shared" si="29"/>
        <v>15</v>
      </c>
      <c r="Y108" s="7">
        <v>8.9</v>
      </c>
      <c r="Z108" s="7">
        <f t="shared" si="39"/>
        <v>20.399999999999999</v>
      </c>
      <c r="AA108" s="9">
        <v>1</v>
      </c>
      <c r="AB108" s="9">
        <v>0</v>
      </c>
      <c r="AC108" s="9">
        <v>0</v>
      </c>
      <c r="AD108" s="9">
        <v>0</v>
      </c>
      <c r="AE108" s="9">
        <v>1</v>
      </c>
      <c r="AF108" s="9">
        <v>0</v>
      </c>
      <c r="AG108" s="8">
        <v>0</v>
      </c>
      <c r="AH108" s="9">
        <v>1</v>
      </c>
      <c r="AI108" s="30">
        <v>0</v>
      </c>
      <c r="AJ108" s="9">
        <v>0</v>
      </c>
      <c r="AK108" s="30">
        <v>1</v>
      </c>
      <c r="AL108" s="21">
        <v>1985</v>
      </c>
      <c r="AM108" s="23">
        <f t="shared" si="30"/>
        <v>7.5933741931212904</v>
      </c>
      <c r="AN108" s="33">
        <v>0.42799999999999999</v>
      </c>
      <c r="AO108" s="33">
        <f t="shared" si="40"/>
        <v>0.16000000000000003</v>
      </c>
      <c r="AP108" s="33">
        <f t="shared" si="40"/>
        <v>0.16000000000000003</v>
      </c>
      <c r="AQ108" s="43">
        <v>0.252</v>
      </c>
      <c r="AR108" s="33">
        <f t="shared" si="35"/>
        <v>0.36</v>
      </c>
      <c r="AS108" s="43">
        <f t="shared" si="41"/>
        <v>0.64</v>
      </c>
      <c r="AT108" s="42" t="s">
        <v>108</v>
      </c>
      <c r="AU108" s="18" t="s">
        <v>108</v>
      </c>
      <c r="AV108">
        <v>0.66400000000000003</v>
      </c>
      <c r="AW108" s="40">
        <v>0.33600000000000002</v>
      </c>
      <c r="AX108" t="s">
        <v>108</v>
      </c>
      <c r="AY108" s="40" t="s">
        <v>108</v>
      </c>
      <c r="AZ108">
        <v>0</v>
      </c>
      <c r="BA108" s="18">
        <v>1</v>
      </c>
      <c r="BB108">
        <v>0.66800000000000004</v>
      </c>
      <c r="BC108" s="18">
        <v>0.33200000000000002</v>
      </c>
      <c r="BD108" s="18" t="s">
        <v>127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 s="18">
        <v>0</v>
      </c>
      <c r="BL108">
        <v>0</v>
      </c>
      <c r="BM108">
        <v>1</v>
      </c>
      <c r="BN108" s="18">
        <v>0</v>
      </c>
      <c r="BQ108" s="25">
        <v>35.299999999999997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 s="18">
        <v>0</v>
      </c>
      <c r="BZ108">
        <v>0</v>
      </c>
      <c r="CA108">
        <v>0</v>
      </c>
      <c r="CB108">
        <v>1</v>
      </c>
      <c r="CC108" s="18">
        <v>0</v>
      </c>
      <c r="CD108">
        <v>0</v>
      </c>
      <c r="CE108">
        <v>0</v>
      </c>
      <c r="CF108">
        <v>0</v>
      </c>
      <c r="CG108">
        <v>0</v>
      </c>
      <c r="CH108" s="18">
        <v>0</v>
      </c>
      <c r="CI108">
        <v>1</v>
      </c>
      <c r="CJ108">
        <v>1</v>
      </c>
      <c r="CK108">
        <v>0</v>
      </c>
      <c r="CL108">
        <v>0</v>
      </c>
      <c r="CM108">
        <v>0</v>
      </c>
      <c r="CN108">
        <v>0</v>
      </c>
      <c r="CO108">
        <v>1</v>
      </c>
      <c r="CP108">
        <v>0</v>
      </c>
      <c r="CQ108">
        <v>0</v>
      </c>
      <c r="CR108">
        <v>1</v>
      </c>
      <c r="CS108" s="18">
        <v>0</v>
      </c>
      <c r="CU108">
        <v>110</v>
      </c>
      <c r="DD108" s="34" t="s">
        <v>110</v>
      </c>
    </row>
    <row r="109" spans="1:108" x14ac:dyDescent="0.25">
      <c r="A109">
        <v>108</v>
      </c>
      <c r="B109">
        <v>10</v>
      </c>
      <c r="C109" s="25" t="s">
        <v>126</v>
      </c>
      <c r="D109" s="12">
        <v>6.26</v>
      </c>
      <c r="E109" s="14">
        <f t="shared" si="38"/>
        <v>1.68733153638814</v>
      </c>
      <c r="F109" s="7">
        <v>3.71</v>
      </c>
      <c r="G109" s="7">
        <f t="shared" si="21"/>
        <v>4.5726684636118602</v>
      </c>
      <c r="H109" s="16">
        <f t="shared" si="22"/>
        <v>7.9473315363881394</v>
      </c>
      <c r="I109" s="11">
        <f t="shared" si="23"/>
        <v>0.31270005357381991</v>
      </c>
      <c r="J109" s="33">
        <f t="shared" si="24"/>
        <v>8.4285728726097006E-2</v>
      </c>
      <c r="K109" s="33">
        <f t="shared" si="25"/>
        <v>11.864404746973191</v>
      </c>
      <c r="L109" s="33">
        <f t="shared" si="26"/>
        <v>0.22841432484772289</v>
      </c>
      <c r="M109" s="33">
        <f t="shared" si="27"/>
        <v>0.39698578229991693</v>
      </c>
      <c r="N109" s="8">
        <v>0</v>
      </c>
      <c r="O109" s="9">
        <v>1</v>
      </c>
      <c r="P109" s="8">
        <v>0</v>
      </c>
      <c r="Q109" s="9">
        <v>0</v>
      </c>
      <c r="R109" s="9">
        <v>1</v>
      </c>
      <c r="S109" s="9">
        <v>0</v>
      </c>
      <c r="T109" s="9">
        <v>0</v>
      </c>
      <c r="U109" s="8">
        <v>135</v>
      </c>
      <c r="V109" s="9">
        <v>7</v>
      </c>
      <c r="W109" s="9">
        <f t="shared" si="37"/>
        <v>127</v>
      </c>
      <c r="X109" s="9">
        <f t="shared" si="29"/>
        <v>15</v>
      </c>
      <c r="Y109" s="7">
        <v>8.9</v>
      </c>
      <c r="Z109" s="7">
        <f t="shared" si="39"/>
        <v>21.4</v>
      </c>
      <c r="AA109" s="9">
        <v>1</v>
      </c>
      <c r="AB109" s="9">
        <v>0</v>
      </c>
      <c r="AC109" s="9">
        <v>0</v>
      </c>
      <c r="AD109" s="9">
        <v>0</v>
      </c>
      <c r="AE109" s="9">
        <v>1</v>
      </c>
      <c r="AF109" s="9">
        <v>0</v>
      </c>
      <c r="AG109" s="8">
        <v>0</v>
      </c>
      <c r="AH109" s="9">
        <v>1</v>
      </c>
      <c r="AI109" s="30">
        <v>0</v>
      </c>
      <c r="AJ109" s="9">
        <v>0</v>
      </c>
      <c r="AK109" s="30">
        <v>1</v>
      </c>
      <c r="AL109" s="21">
        <v>1985</v>
      </c>
      <c r="AM109" s="23">
        <f t="shared" si="30"/>
        <v>7.5933741931212904</v>
      </c>
      <c r="AN109" s="33">
        <v>0.42799999999999999</v>
      </c>
      <c r="AO109" s="33">
        <f t="shared" si="40"/>
        <v>0.16000000000000003</v>
      </c>
      <c r="AP109" s="33">
        <f t="shared" si="40"/>
        <v>0.16000000000000003</v>
      </c>
      <c r="AQ109" s="43">
        <v>0.252</v>
      </c>
      <c r="AR109" s="33">
        <f t="shared" si="35"/>
        <v>0.36</v>
      </c>
      <c r="AS109" s="43">
        <f t="shared" si="41"/>
        <v>0.64</v>
      </c>
      <c r="AT109" s="42" t="s">
        <v>108</v>
      </c>
      <c r="AU109" s="18" t="s">
        <v>108</v>
      </c>
      <c r="AV109">
        <v>0.66400000000000003</v>
      </c>
      <c r="AW109" s="40">
        <v>0.33600000000000002</v>
      </c>
      <c r="AX109" t="s">
        <v>108</v>
      </c>
      <c r="AY109" s="40" t="s">
        <v>108</v>
      </c>
      <c r="AZ109">
        <v>0</v>
      </c>
      <c r="BA109" s="18">
        <v>1</v>
      </c>
      <c r="BB109">
        <v>0.66800000000000004</v>
      </c>
      <c r="BC109" s="18">
        <v>0.33200000000000002</v>
      </c>
      <c r="BD109" s="18" t="s">
        <v>127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0</v>
      </c>
      <c r="BK109" s="18">
        <v>0</v>
      </c>
      <c r="BL109">
        <v>0</v>
      </c>
      <c r="BM109">
        <v>1</v>
      </c>
      <c r="BN109" s="18">
        <v>0</v>
      </c>
      <c r="BQ109" s="25">
        <v>36.299999999999997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 s="18">
        <v>0</v>
      </c>
      <c r="BZ109">
        <v>0</v>
      </c>
      <c r="CA109">
        <v>0</v>
      </c>
      <c r="CB109">
        <v>1</v>
      </c>
      <c r="CC109" s="18">
        <v>0</v>
      </c>
      <c r="CD109">
        <v>0</v>
      </c>
      <c r="CE109">
        <v>0</v>
      </c>
      <c r="CF109">
        <v>0</v>
      </c>
      <c r="CG109">
        <v>0</v>
      </c>
      <c r="CH109" s="18">
        <v>0</v>
      </c>
      <c r="CI109">
        <v>1</v>
      </c>
      <c r="CJ109">
        <v>1</v>
      </c>
      <c r="CK109">
        <v>0</v>
      </c>
      <c r="CL109">
        <v>0</v>
      </c>
      <c r="CM109">
        <v>0</v>
      </c>
      <c r="CN109">
        <v>1</v>
      </c>
      <c r="CO109">
        <v>1</v>
      </c>
      <c r="CP109">
        <v>0</v>
      </c>
      <c r="CQ109">
        <v>0</v>
      </c>
      <c r="CR109">
        <v>1</v>
      </c>
      <c r="CS109" s="18">
        <v>0</v>
      </c>
      <c r="CU109">
        <v>110</v>
      </c>
      <c r="DD109" s="34" t="s">
        <v>110</v>
      </c>
    </row>
    <row r="110" spans="1:108" x14ac:dyDescent="0.25">
      <c r="A110">
        <v>109</v>
      </c>
      <c r="B110">
        <v>10</v>
      </c>
      <c r="C110" s="25" t="s">
        <v>126</v>
      </c>
      <c r="D110" s="12">
        <v>13.07</v>
      </c>
      <c r="E110" s="14">
        <f t="shared" si="38"/>
        <v>3.2675000000000001</v>
      </c>
      <c r="F110" s="7">
        <v>4</v>
      </c>
      <c r="G110" s="7">
        <f t="shared" si="21"/>
        <v>9.8025000000000002</v>
      </c>
      <c r="H110" s="16">
        <f t="shared" si="22"/>
        <v>16.337499999999999</v>
      </c>
      <c r="I110" s="11">
        <f t="shared" si="23"/>
        <v>0.33333333333333331</v>
      </c>
      <c r="J110" s="33">
        <f t="shared" si="24"/>
        <v>8.3333333333333329E-2</v>
      </c>
      <c r="K110" s="33">
        <f t="shared" si="25"/>
        <v>12</v>
      </c>
      <c r="L110" s="33">
        <f t="shared" si="26"/>
        <v>0.25</v>
      </c>
      <c r="M110" s="33">
        <f t="shared" si="27"/>
        <v>0.41666666666666663</v>
      </c>
      <c r="N110" s="8">
        <v>0</v>
      </c>
      <c r="O110" s="9">
        <v>1</v>
      </c>
      <c r="P110" s="8">
        <v>0</v>
      </c>
      <c r="Q110" s="9">
        <v>0</v>
      </c>
      <c r="R110" s="9">
        <v>1</v>
      </c>
      <c r="S110" s="9">
        <v>0</v>
      </c>
      <c r="T110" s="9">
        <v>0</v>
      </c>
      <c r="U110" s="8">
        <v>135</v>
      </c>
      <c r="V110" s="9">
        <v>6</v>
      </c>
      <c r="W110" s="9">
        <f t="shared" si="37"/>
        <v>128</v>
      </c>
      <c r="X110" s="9">
        <f t="shared" si="29"/>
        <v>15</v>
      </c>
      <c r="Y110" s="7">
        <v>8.9</v>
      </c>
      <c r="Z110" s="7">
        <f t="shared" si="39"/>
        <v>22.4</v>
      </c>
      <c r="AA110" s="9">
        <v>1</v>
      </c>
      <c r="AB110" s="9">
        <v>0</v>
      </c>
      <c r="AC110" s="9">
        <v>0</v>
      </c>
      <c r="AD110" s="9">
        <v>0</v>
      </c>
      <c r="AE110" s="9">
        <v>1</v>
      </c>
      <c r="AF110" s="9">
        <v>0</v>
      </c>
      <c r="AG110" s="8">
        <v>0</v>
      </c>
      <c r="AH110" s="9">
        <v>1</v>
      </c>
      <c r="AI110" s="30">
        <v>0</v>
      </c>
      <c r="AJ110" s="9">
        <v>0</v>
      </c>
      <c r="AK110" s="30">
        <v>1</v>
      </c>
      <c r="AL110" s="21">
        <v>1985</v>
      </c>
      <c r="AM110" s="23">
        <f t="shared" si="30"/>
        <v>7.5933741931212904</v>
      </c>
      <c r="AN110" s="33">
        <v>0.42799999999999999</v>
      </c>
      <c r="AO110" s="33">
        <f t="shared" si="40"/>
        <v>0.16000000000000003</v>
      </c>
      <c r="AP110" s="33">
        <f t="shared" si="40"/>
        <v>0.16000000000000003</v>
      </c>
      <c r="AQ110" s="43">
        <v>0.252</v>
      </c>
      <c r="AR110" s="33">
        <f t="shared" si="35"/>
        <v>0.36</v>
      </c>
      <c r="AS110" s="43">
        <f t="shared" si="41"/>
        <v>0.64</v>
      </c>
      <c r="AT110" s="42" t="s">
        <v>108</v>
      </c>
      <c r="AU110" s="18" t="s">
        <v>108</v>
      </c>
      <c r="AV110">
        <v>0.66400000000000003</v>
      </c>
      <c r="AW110" s="40">
        <v>0.33600000000000002</v>
      </c>
      <c r="AX110" t="s">
        <v>108</v>
      </c>
      <c r="AY110" s="40" t="s">
        <v>108</v>
      </c>
      <c r="AZ110">
        <v>0</v>
      </c>
      <c r="BA110" s="18">
        <v>1</v>
      </c>
      <c r="BB110">
        <v>0.66800000000000004</v>
      </c>
      <c r="BC110" s="18">
        <v>0.33200000000000002</v>
      </c>
      <c r="BD110" s="18" t="s">
        <v>127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 s="18">
        <v>0</v>
      </c>
      <c r="BL110">
        <v>0</v>
      </c>
      <c r="BM110">
        <v>1</v>
      </c>
      <c r="BN110" s="18">
        <v>0</v>
      </c>
      <c r="BQ110" s="25">
        <v>37.299999999999997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 s="18">
        <v>0</v>
      </c>
      <c r="BZ110">
        <v>0</v>
      </c>
      <c r="CA110">
        <v>0</v>
      </c>
      <c r="CB110">
        <v>1</v>
      </c>
      <c r="CC110" s="18">
        <v>0</v>
      </c>
      <c r="CD110">
        <v>1</v>
      </c>
      <c r="CE110">
        <v>1</v>
      </c>
      <c r="CF110">
        <v>0</v>
      </c>
      <c r="CG110">
        <v>0</v>
      </c>
      <c r="CH110" s="18">
        <v>1</v>
      </c>
      <c r="CI110">
        <v>1</v>
      </c>
      <c r="CJ110">
        <v>1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0</v>
      </c>
      <c r="CR110">
        <v>1</v>
      </c>
      <c r="CS110" s="18">
        <v>0</v>
      </c>
      <c r="CU110">
        <v>110</v>
      </c>
      <c r="DD110" s="34" t="s">
        <v>110</v>
      </c>
    </row>
    <row r="111" spans="1:108" x14ac:dyDescent="0.25">
      <c r="A111">
        <v>110</v>
      </c>
      <c r="B111">
        <v>10</v>
      </c>
      <c r="C111" s="25" t="s">
        <v>126</v>
      </c>
      <c r="D111" s="12">
        <v>14.34</v>
      </c>
      <c r="E111" s="14">
        <f t="shared" si="38"/>
        <v>1.2256410256410257</v>
      </c>
      <c r="F111" s="7">
        <v>11.7</v>
      </c>
      <c r="G111" s="7">
        <f t="shared" si="21"/>
        <v>13.114358974358975</v>
      </c>
      <c r="H111" s="16">
        <f t="shared" si="22"/>
        <v>15.565641025641025</v>
      </c>
      <c r="I111" s="11">
        <f t="shared" si="23"/>
        <v>0.72023528688055971</v>
      </c>
      <c r="J111" s="33">
        <f t="shared" si="24"/>
        <v>6.1558571528252976E-2</v>
      </c>
      <c r="K111" s="33">
        <f t="shared" si="25"/>
        <v>16.244691440590675</v>
      </c>
      <c r="L111" s="33">
        <f t="shared" si="26"/>
        <v>0.65867671535230676</v>
      </c>
      <c r="M111" s="33">
        <f t="shared" si="27"/>
        <v>0.78179385840881266</v>
      </c>
      <c r="N111" s="8">
        <v>0</v>
      </c>
      <c r="O111" s="9">
        <v>1</v>
      </c>
      <c r="P111" s="8">
        <v>0</v>
      </c>
      <c r="Q111" s="9">
        <v>0</v>
      </c>
      <c r="R111" s="9">
        <v>1</v>
      </c>
      <c r="S111" s="9">
        <v>0</v>
      </c>
      <c r="T111" s="9">
        <v>0</v>
      </c>
      <c r="U111" s="8">
        <v>135</v>
      </c>
      <c r="V111" s="9">
        <v>7</v>
      </c>
      <c r="W111" s="9">
        <f t="shared" si="37"/>
        <v>127</v>
      </c>
      <c r="X111" s="9">
        <f t="shared" si="29"/>
        <v>15</v>
      </c>
      <c r="Y111" s="7">
        <v>8.9</v>
      </c>
      <c r="Z111" s="7">
        <f t="shared" si="39"/>
        <v>23.4</v>
      </c>
      <c r="AA111" s="9">
        <v>1</v>
      </c>
      <c r="AB111" s="9">
        <v>0</v>
      </c>
      <c r="AC111" s="9">
        <v>0</v>
      </c>
      <c r="AD111" s="9">
        <v>0</v>
      </c>
      <c r="AE111" s="9">
        <v>1</v>
      </c>
      <c r="AF111" s="9">
        <v>0</v>
      </c>
      <c r="AG111" s="8">
        <v>0</v>
      </c>
      <c r="AH111" s="9">
        <v>1</v>
      </c>
      <c r="AI111" s="30">
        <v>0</v>
      </c>
      <c r="AJ111" s="9">
        <v>0</v>
      </c>
      <c r="AK111" s="30">
        <v>1</v>
      </c>
      <c r="AL111" s="21">
        <v>1985</v>
      </c>
      <c r="AM111" s="23">
        <f t="shared" si="30"/>
        <v>7.5933741931212904</v>
      </c>
      <c r="AN111" s="33">
        <v>0.42799999999999999</v>
      </c>
      <c r="AO111" s="33">
        <f t="shared" si="40"/>
        <v>0.16000000000000003</v>
      </c>
      <c r="AP111" s="33">
        <f t="shared" si="40"/>
        <v>0.16000000000000003</v>
      </c>
      <c r="AQ111" s="43">
        <v>0.252</v>
      </c>
      <c r="AR111" s="33">
        <f t="shared" si="35"/>
        <v>0.36</v>
      </c>
      <c r="AS111" s="43">
        <f t="shared" si="41"/>
        <v>0.64</v>
      </c>
      <c r="AT111" s="42" t="s">
        <v>108</v>
      </c>
      <c r="AU111" s="18" t="s">
        <v>108</v>
      </c>
      <c r="AV111">
        <v>0.66400000000000003</v>
      </c>
      <c r="AW111" s="40">
        <v>0.33600000000000002</v>
      </c>
      <c r="AX111" t="s">
        <v>108</v>
      </c>
      <c r="AY111" s="40" t="s">
        <v>108</v>
      </c>
      <c r="AZ111">
        <v>0</v>
      </c>
      <c r="BA111" s="18">
        <v>1</v>
      </c>
      <c r="BB111">
        <v>0.66800000000000004</v>
      </c>
      <c r="BC111" s="18">
        <v>0.33200000000000002</v>
      </c>
      <c r="BD111" s="18" t="s">
        <v>127</v>
      </c>
      <c r="BE111">
        <v>0</v>
      </c>
      <c r="BF111">
        <v>1</v>
      </c>
      <c r="BG111">
        <v>0</v>
      </c>
      <c r="BH111">
        <v>0</v>
      </c>
      <c r="BI111">
        <v>0</v>
      </c>
      <c r="BJ111">
        <v>0</v>
      </c>
      <c r="BK111" s="18">
        <v>0</v>
      </c>
      <c r="BL111">
        <v>0</v>
      </c>
      <c r="BM111">
        <v>1</v>
      </c>
      <c r="BN111" s="18">
        <v>0</v>
      </c>
      <c r="BQ111" s="25">
        <v>38.299999999999997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 s="18">
        <v>0</v>
      </c>
      <c r="BZ111">
        <v>0</v>
      </c>
      <c r="CA111">
        <v>0</v>
      </c>
      <c r="CB111">
        <v>1</v>
      </c>
      <c r="CC111" s="18">
        <v>0</v>
      </c>
      <c r="CD111">
        <v>1</v>
      </c>
      <c r="CE111">
        <v>1</v>
      </c>
      <c r="CF111">
        <v>0</v>
      </c>
      <c r="CG111">
        <v>0</v>
      </c>
      <c r="CH111" s="18">
        <v>1</v>
      </c>
      <c r="CI111">
        <v>1</v>
      </c>
      <c r="CJ111">
        <v>1</v>
      </c>
      <c r="CK111">
        <v>0</v>
      </c>
      <c r="CL111">
        <v>0</v>
      </c>
      <c r="CM111">
        <v>0</v>
      </c>
      <c r="CN111">
        <v>1</v>
      </c>
      <c r="CO111">
        <v>1</v>
      </c>
      <c r="CP111">
        <v>0</v>
      </c>
      <c r="CQ111">
        <v>0</v>
      </c>
      <c r="CR111">
        <v>1</v>
      </c>
      <c r="CS111" s="18">
        <v>0</v>
      </c>
      <c r="CU111">
        <v>110</v>
      </c>
      <c r="DD111" s="34" t="s">
        <v>110</v>
      </c>
    </row>
    <row r="112" spans="1:108" x14ac:dyDescent="0.25">
      <c r="A112">
        <v>111</v>
      </c>
      <c r="B112">
        <v>10</v>
      </c>
      <c r="C112" s="25" t="s">
        <v>126</v>
      </c>
      <c r="D112" s="12">
        <v>12.13</v>
      </c>
      <c r="E112" s="14">
        <f t="shared" si="38"/>
        <v>3.9770491803278691</v>
      </c>
      <c r="F112" s="7">
        <v>3.05</v>
      </c>
      <c r="G112" s="7">
        <f t="shared" si="21"/>
        <v>8.1529508196721316</v>
      </c>
      <c r="H112" s="16">
        <f t="shared" si="22"/>
        <v>16.10704918032787</v>
      </c>
      <c r="I112" s="11">
        <f t="shared" si="23"/>
        <v>0.19239839057790684</v>
      </c>
      <c r="J112" s="33">
        <f t="shared" si="24"/>
        <v>6.3081439533739944E-2</v>
      </c>
      <c r="K112" s="33">
        <f t="shared" si="25"/>
        <v>15.852523458427685</v>
      </c>
      <c r="L112" s="33">
        <f t="shared" si="26"/>
        <v>0.12931695104416691</v>
      </c>
      <c r="M112" s="33">
        <f t="shared" si="27"/>
        <v>0.25547983011164677</v>
      </c>
      <c r="N112" s="8">
        <v>0</v>
      </c>
      <c r="O112" s="9">
        <v>1</v>
      </c>
      <c r="P112" s="8">
        <v>0</v>
      </c>
      <c r="Q112" s="9">
        <v>0</v>
      </c>
      <c r="R112" s="9">
        <v>1</v>
      </c>
      <c r="S112" s="9">
        <v>0</v>
      </c>
      <c r="T112" s="9">
        <v>0</v>
      </c>
      <c r="U112" s="8">
        <v>250</v>
      </c>
      <c r="V112" s="9">
        <v>7</v>
      </c>
      <c r="W112" s="9">
        <f t="shared" si="37"/>
        <v>242</v>
      </c>
      <c r="X112" s="9">
        <f t="shared" si="29"/>
        <v>15</v>
      </c>
      <c r="Y112" s="7">
        <v>8.9</v>
      </c>
      <c r="Z112" s="7">
        <f t="shared" si="39"/>
        <v>24.4</v>
      </c>
      <c r="AA112" s="9">
        <v>1</v>
      </c>
      <c r="AB112" s="9">
        <v>0</v>
      </c>
      <c r="AC112" s="9">
        <v>0</v>
      </c>
      <c r="AD112" s="9">
        <v>0</v>
      </c>
      <c r="AE112" s="9">
        <v>1</v>
      </c>
      <c r="AF112" s="9">
        <v>0</v>
      </c>
      <c r="AG112" s="8">
        <v>0</v>
      </c>
      <c r="AH112" s="9">
        <v>1</v>
      </c>
      <c r="AI112" s="30">
        <v>0</v>
      </c>
      <c r="AJ112" s="9">
        <v>0</v>
      </c>
      <c r="AK112" s="30">
        <v>1</v>
      </c>
      <c r="AL112" s="21">
        <v>1985</v>
      </c>
      <c r="AM112" s="23">
        <f t="shared" si="30"/>
        <v>7.5933741931212904</v>
      </c>
      <c r="AN112" s="33">
        <v>0.42799999999999999</v>
      </c>
      <c r="AO112" s="33">
        <f t="shared" si="40"/>
        <v>0.16000000000000003</v>
      </c>
      <c r="AP112" s="33">
        <f t="shared" si="40"/>
        <v>0.16000000000000003</v>
      </c>
      <c r="AQ112" s="43">
        <v>0.252</v>
      </c>
      <c r="AR112" s="33">
        <f t="shared" si="35"/>
        <v>0.36</v>
      </c>
      <c r="AS112" s="43">
        <f t="shared" si="41"/>
        <v>0.64</v>
      </c>
      <c r="AT112" s="42" t="s">
        <v>108</v>
      </c>
      <c r="AU112" s="18" t="s">
        <v>108</v>
      </c>
      <c r="AV112">
        <v>0.66400000000000003</v>
      </c>
      <c r="AW112" s="40">
        <v>0.33600000000000002</v>
      </c>
      <c r="AX112" t="s">
        <v>108</v>
      </c>
      <c r="AY112" s="40" t="s">
        <v>108</v>
      </c>
      <c r="AZ112">
        <v>0</v>
      </c>
      <c r="BA112" s="18">
        <v>1</v>
      </c>
      <c r="BB112">
        <v>0.66800000000000004</v>
      </c>
      <c r="BC112" s="18">
        <v>0.33200000000000002</v>
      </c>
      <c r="BD112" s="18" t="s">
        <v>127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 s="18">
        <v>0</v>
      </c>
      <c r="BL112">
        <v>0</v>
      </c>
      <c r="BM112">
        <v>1</v>
      </c>
      <c r="BN112" s="18">
        <v>0</v>
      </c>
      <c r="BQ112" s="25">
        <v>39.299999999999997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 s="18">
        <v>0</v>
      </c>
      <c r="BZ112">
        <v>0</v>
      </c>
      <c r="CA112">
        <v>0</v>
      </c>
      <c r="CB112">
        <v>1</v>
      </c>
      <c r="CC112" s="18">
        <v>0</v>
      </c>
      <c r="CD112">
        <v>1</v>
      </c>
      <c r="CE112">
        <v>1</v>
      </c>
      <c r="CF112">
        <v>0</v>
      </c>
      <c r="CG112">
        <v>0</v>
      </c>
      <c r="CH112" s="18">
        <v>1</v>
      </c>
      <c r="CI112">
        <v>1</v>
      </c>
      <c r="CJ112">
        <v>1</v>
      </c>
      <c r="CK112">
        <v>0</v>
      </c>
      <c r="CL112">
        <v>0</v>
      </c>
      <c r="CM112">
        <v>0</v>
      </c>
      <c r="CN112">
        <v>0</v>
      </c>
      <c r="CO112">
        <v>1</v>
      </c>
      <c r="CP112">
        <v>0</v>
      </c>
      <c r="CQ112">
        <v>0</v>
      </c>
      <c r="CR112">
        <v>1</v>
      </c>
      <c r="CS112" s="18">
        <v>1</v>
      </c>
      <c r="CU112">
        <v>110</v>
      </c>
      <c r="DD112" s="34" t="s">
        <v>110</v>
      </c>
    </row>
    <row r="113" spans="1:108" x14ac:dyDescent="0.25">
      <c r="A113">
        <v>112</v>
      </c>
      <c r="B113">
        <v>10</v>
      </c>
      <c r="C113" s="25" t="s">
        <v>126</v>
      </c>
      <c r="D113" s="12">
        <v>9.5299999999999994</v>
      </c>
      <c r="E113" s="14">
        <f t="shared" si="38"/>
        <v>2.9323076923076923</v>
      </c>
      <c r="F113" s="7">
        <v>3.25</v>
      </c>
      <c r="G113" s="7">
        <f t="shared" si="21"/>
        <v>6.5976923076923075</v>
      </c>
      <c r="H113" s="16">
        <f t="shared" si="22"/>
        <v>12.462307692307691</v>
      </c>
      <c r="I113" s="11">
        <f t="shared" si="23"/>
        <v>0.20450264387930378</v>
      </c>
      <c r="J113" s="33">
        <f t="shared" si="24"/>
        <v>6.2923890424401163E-2</v>
      </c>
      <c r="K113" s="33">
        <f t="shared" si="25"/>
        <v>15.892215075312818</v>
      </c>
      <c r="L113" s="33">
        <f t="shared" si="26"/>
        <v>0.14157875345490262</v>
      </c>
      <c r="M113" s="33">
        <f t="shared" si="27"/>
        <v>0.26742653430370494</v>
      </c>
      <c r="N113" s="8">
        <v>0</v>
      </c>
      <c r="O113" s="9">
        <v>1</v>
      </c>
      <c r="P113" s="8">
        <v>0</v>
      </c>
      <c r="Q113" s="9">
        <v>0</v>
      </c>
      <c r="R113" s="9">
        <v>1</v>
      </c>
      <c r="S113" s="9">
        <v>0</v>
      </c>
      <c r="T113" s="9">
        <v>0</v>
      </c>
      <c r="U113" s="8">
        <v>250</v>
      </c>
      <c r="V113" s="9">
        <v>7</v>
      </c>
      <c r="W113" s="9">
        <f t="shared" si="37"/>
        <v>242</v>
      </c>
      <c r="X113" s="9">
        <f t="shared" si="29"/>
        <v>15</v>
      </c>
      <c r="Y113" s="7">
        <v>8.9</v>
      </c>
      <c r="Z113" s="7">
        <f t="shared" si="39"/>
        <v>25.4</v>
      </c>
      <c r="AA113" s="9">
        <v>1</v>
      </c>
      <c r="AB113" s="9">
        <v>0</v>
      </c>
      <c r="AC113" s="9">
        <v>0</v>
      </c>
      <c r="AD113" s="9">
        <v>0</v>
      </c>
      <c r="AE113" s="9">
        <v>1</v>
      </c>
      <c r="AF113" s="9">
        <v>0</v>
      </c>
      <c r="AG113" s="8">
        <v>0</v>
      </c>
      <c r="AH113" s="9">
        <v>1</v>
      </c>
      <c r="AI113" s="30">
        <v>0</v>
      </c>
      <c r="AJ113" s="9">
        <v>0</v>
      </c>
      <c r="AK113" s="30">
        <v>1</v>
      </c>
      <c r="AL113" s="21">
        <v>1985</v>
      </c>
      <c r="AM113" s="23">
        <f t="shared" si="30"/>
        <v>7.5933741931212904</v>
      </c>
      <c r="AN113" s="33">
        <v>0.42799999999999999</v>
      </c>
      <c r="AO113" s="33">
        <f t="shared" si="40"/>
        <v>0.16000000000000003</v>
      </c>
      <c r="AP113" s="33">
        <f t="shared" si="40"/>
        <v>0.16000000000000003</v>
      </c>
      <c r="AQ113" s="43">
        <v>0.252</v>
      </c>
      <c r="AR113" s="33">
        <f t="shared" si="35"/>
        <v>0.36</v>
      </c>
      <c r="AS113" s="43">
        <f t="shared" si="41"/>
        <v>0.64</v>
      </c>
      <c r="AT113" s="42" t="s">
        <v>108</v>
      </c>
      <c r="AU113" s="18" t="s">
        <v>108</v>
      </c>
      <c r="AV113">
        <v>0.66400000000000003</v>
      </c>
      <c r="AW113" s="40">
        <v>0.33600000000000002</v>
      </c>
      <c r="AX113" t="s">
        <v>108</v>
      </c>
      <c r="AY113" s="40" t="s">
        <v>108</v>
      </c>
      <c r="AZ113">
        <v>0</v>
      </c>
      <c r="BA113" s="18">
        <v>1</v>
      </c>
      <c r="BB113">
        <v>0.66800000000000004</v>
      </c>
      <c r="BC113" s="18">
        <v>0.33200000000000002</v>
      </c>
      <c r="BD113" s="18" t="s">
        <v>127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  <c r="BK113" s="18">
        <v>0</v>
      </c>
      <c r="BL113">
        <v>0</v>
      </c>
      <c r="BM113">
        <v>1</v>
      </c>
      <c r="BN113" s="18">
        <v>0</v>
      </c>
      <c r="BQ113" s="25">
        <v>40.299999999999997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 s="18">
        <v>0</v>
      </c>
      <c r="BZ113">
        <v>0</v>
      </c>
      <c r="CA113">
        <v>0</v>
      </c>
      <c r="CB113">
        <v>1</v>
      </c>
      <c r="CC113" s="18">
        <v>0</v>
      </c>
      <c r="CD113">
        <v>1</v>
      </c>
      <c r="CE113">
        <v>1</v>
      </c>
      <c r="CF113">
        <v>0</v>
      </c>
      <c r="CG113">
        <v>0</v>
      </c>
      <c r="CH113" s="18">
        <v>1</v>
      </c>
      <c r="CI113">
        <v>1</v>
      </c>
      <c r="CJ113">
        <v>1</v>
      </c>
      <c r="CK113">
        <v>0</v>
      </c>
      <c r="CL113">
        <v>0</v>
      </c>
      <c r="CM113">
        <v>0</v>
      </c>
      <c r="CN113">
        <v>0</v>
      </c>
      <c r="CO113">
        <v>1</v>
      </c>
      <c r="CP113">
        <v>0</v>
      </c>
      <c r="CQ113">
        <v>0</v>
      </c>
      <c r="CR113">
        <v>1</v>
      </c>
      <c r="CS113" s="18">
        <v>1</v>
      </c>
      <c r="CU113">
        <v>110</v>
      </c>
      <c r="DD113" s="34" t="s">
        <v>110</v>
      </c>
    </row>
    <row r="114" spans="1:108" s="51" customFormat="1" x14ac:dyDescent="0.25">
      <c r="A114" s="51">
        <v>113</v>
      </c>
      <c r="B114" s="51">
        <v>10</v>
      </c>
      <c r="C114" s="52" t="s">
        <v>126</v>
      </c>
      <c r="D114" s="53">
        <v>10.99</v>
      </c>
      <c r="E114" s="54">
        <f t="shared" si="38"/>
        <v>1.6138032305433188</v>
      </c>
      <c r="F114" s="55">
        <v>6.81</v>
      </c>
      <c r="G114" s="55">
        <f t="shared" si="21"/>
        <v>9.3761967694566817</v>
      </c>
      <c r="H114" s="56">
        <f t="shared" si="22"/>
        <v>12.603803230543319</v>
      </c>
      <c r="I114" s="57">
        <f t="shared" si="23"/>
        <v>0.40102133631589526</v>
      </c>
      <c r="J114" s="58">
        <f t="shared" si="24"/>
        <v>5.8887127212319423E-2</v>
      </c>
      <c r="K114" s="58">
        <f t="shared" si="25"/>
        <v>16.981640085692547</v>
      </c>
      <c r="L114" s="58">
        <f t="shared" si="26"/>
        <v>0.34213420910357584</v>
      </c>
      <c r="M114" s="58">
        <f t="shared" si="27"/>
        <v>0.45990846352821468</v>
      </c>
      <c r="N114" s="59">
        <v>0</v>
      </c>
      <c r="O114" s="60">
        <v>1</v>
      </c>
      <c r="P114" s="59">
        <v>0</v>
      </c>
      <c r="Q114" s="60">
        <v>0</v>
      </c>
      <c r="R114" s="60">
        <v>1</v>
      </c>
      <c r="S114" s="60">
        <v>0</v>
      </c>
      <c r="T114" s="60">
        <v>0</v>
      </c>
      <c r="U114" s="59">
        <v>250</v>
      </c>
      <c r="V114" s="60">
        <v>7</v>
      </c>
      <c r="W114" s="60">
        <f t="shared" si="37"/>
        <v>242</v>
      </c>
      <c r="X114" s="60">
        <f t="shared" si="29"/>
        <v>15</v>
      </c>
      <c r="Y114" s="55">
        <v>8.9</v>
      </c>
      <c r="Z114" s="55">
        <f t="shared" si="39"/>
        <v>26.4</v>
      </c>
      <c r="AA114" s="60">
        <v>1</v>
      </c>
      <c r="AB114" s="60">
        <v>0</v>
      </c>
      <c r="AC114" s="60">
        <v>0</v>
      </c>
      <c r="AD114" s="60">
        <v>0</v>
      </c>
      <c r="AE114" s="60">
        <v>1</v>
      </c>
      <c r="AF114" s="60">
        <v>0</v>
      </c>
      <c r="AG114" s="59">
        <v>0</v>
      </c>
      <c r="AH114" s="60">
        <v>1</v>
      </c>
      <c r="AI114" s="61">
        <v>0</v>
      </c>
      <c r="AJ114" s="60">
        <v>0</v>
      </c>
      <c r="AK114" s="61">
        <v>1</v>
      </c>
      <c r="AL114" s="62">
        <v>1985</v>
      </c>
      <c r="AM114" s="63">
        <f t="shared" si="30"/>
        <v>7.5933741931212904</v>
      </c>
      <c r="AN114" s="58">
        <v>0.42799999999999999</v>
      </c>
      <c r="AO114" s="58">
        <f t="shared" si="40"/>
        <v>0.16000000000000003</v>
      </c>
      <c r="AP114" s="58">
        <f t="shared" si="40"/>
        <v>0.16000000000000003</v>
      </c>
      <c r="AQ114" s="64">
        <v>0.252</v>
      </c>
      <c r="AR114" s="58">
        <f t="shared" si="35"/>
        <v>0.36</v>
      </c>
      <c r="AS114" s="64">
        <f t="shared" si="41"/>
        <v>0.64</v>
      </c>
      <c r="AT114" s="65" t="s">
        <v>108</v>
      </c>
      <c r="AU114" s="66" t="s">
        <v>108</v>
      </c>
      <c r="AV114" s="51">
        <v>0.66400000000000003</v>
      </c>
      <c r="AW114" s="67">
        <v>0.33600000000000002</v>
      </c>
      <c r="AX114" s="51" t="s">
        <v>108</v>
      </c>
      <c r="AY114" s="67" t="s">
        <v>108</v>
      </c>
      <c r="AZ114">
        <v>0</v>
      </c>
      <c r="BA114" s="66">
        <v>1</v>
      </c>
      <c r="BB114" s="51">
        <v>0.66800000000000004</v>
      </c>
      <c r="BC114" s="66">
        <v>0.33200000000000002</v>
      </c>
      <c r="BD114" s="66" t="s">
        <v>127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0</v>
      </c>
      <c r="BK114" s="66">
        <v>0</v>
      </c>
      <c r="BL114">
        <v>0</v>
      </c>
      <c r="BM114">
        <v>1</v>
      </c>
      <c r="BN114" s="66">
        <v>0</v>
      </c>
      <c r="BQ114" s="52">
        <v>41.3</v>
      </c>
      <c r="BR114" s="51">
        <v>1</v>
      </c>
      <c r="BS114" s="51">
        <v>0</v>
      </c>
      <c r="BT114" s="51">
        <v>0</v>
      </c>
      <c r="BU114" s="51">
        <v>0</v>
      </c>
      <c r="BV114" s="51">
        <v>0</v>
      </c>
      <c r="BW114" s="51">
        <v>0</v>
      </c>
      <c r="BX114" s="51">
        <v>0</v>
      </c>
      <c r="BY114" s="66">
        <v>0</v>
      </c>
      <c r="BZ114" s="51">
        <v>0</v>
      </c>
      <c r="CA114" s="51">
        <v>0</v>
      </c>
      <c r="CB114" s="51">
        <v>1</v>
      </c>
      <c r="CC114" s="66">
        <v>0</v>
      </c>
      <c r="CD114" s="51">
        <v>1</v>
      </c>
      <c r="CE114" s="51">
        <v>1</v>
      </c>
      <c r="CF114" s="51">
        <v>0</v>
      </c>
      <c r="CG114" s="51">
        <v>0</v>
      </c>
      <c r="CH114" s="66">
        <v>1</v>
      </c>
      <c r="CI114" s="51">
        <v>1</v>
      </c>
      <c r="CJ114" s="51">
        <v>1</v>
      </c>
      <c r="CK114" s="51">
        <v>0</v>
      </c>
      <c r="CL114" s="51">
        <v>0</v>
      </c>
      <c r="CM114" s="51">
        <v>0</v>
      </c>
      <c r="CN114" s="51">
        <v>0</v>
      </c>
      <c r="CO114" s="51">
        <v>1</v>
      </c>
      <c r="CP114" s="51">
        <v>0</v>
      </c>
      <c r="CQ114" s="51">
        <v>0</v>
      </c>
      <c r="CR114" s="51">
        <v>1</v>
      </c>
      <c r="CS114" s="66">
        <v>1</v>
      </c>
      <c r="CU114">
        <v>110</v>
      </c>
      <c r="CY114" s="68"/>
      <c r="DD114" s="68" t="s">
        <v>110</v>
      </c>
    </row>
    <row r="115" spans="1:108" x14ac:dyDescent="0.25">
      <c r="A115">
        <v>114</v>
      </c>
      <c r="B115">
        <v>11</v>
      </c>
      <c r="C115" s="25" t="s">
        <v>128</v>
      </c>
      <c r="D115" s="12">
        <v>11.3</v>
      </c>
      <c r="E115" s="14">
        <v>0.5</v>
      </c>
      <c r="F115" s="7">
        <f t="shared" ref="F115:F136" si="42">D115/E115</f>
        <v>22.6</v>
      </c>
      <c r="G115" s="7">
        <f t="shared" si="21"/>
        <v>10.8</v>
      </c>
      <c r="H115" s="16">
        <f t="shared" si="22"/>
        <v>11.8</v>
      </c>
      <c r="I115" s="11">
        <f t="shared" si="23"/>
        <v>0.32038983361101409</v>
      </c>
      <c r="J115" s="33">
        <f t="shared" si="24"/>
        <v>1.4176541310221863E-2</v>
      </c>
      <c r="K115" s="33">
        <f t="shared" si="25"/>
        <v>70.539067189749545</v>
      </c>
      <c r="L115" s="33">
        <f t="shared" si="26"/>
        <v>0.30621329230079219</v>
      </c>
      <c r="M115" s="33">
        <f t="shared" si="27"/>
        <v>0.33456637492123598</v>
      </c>
      <c r="N115" s="8">
        <v>0</v>
      </c>
      <c r="O115" s="9">
        <v>1</v>
      </c>
      <c r="P115" s="8">
        <v>0</v>
      </c>
      <c r="Q115" s="9">
        <v>1</v>
      </c>
      <c r="R115" s="9">
        <v>0</v>
      </c>
      <c r="S115" s="9">
        <v>0</v>
      </c>
      <c r="T115" s="9">
        <v>0</v>
      </c>
      <c r="U115" s="8">
        <v>4481</v>
      </c>
      <c r="V115" s="9">
        <v>15</v>
      </c>
      <c r="W115" s="9">
        <f t="shared" si="37"/>
        <v>4465</v>
      </c>
      <c r="X115" s="9">
        <f t="shared" si="29"/>
        <v>6</v>
      </c>
      <c r="Y115" s="7">
        <v>9.15</v>
      </c>
      <c r="Z115" s="7">
        <f t="shared" si="39"/>
        <v>27.53</v>
      </c>
      <c r="AA115" s="9">
        <v>1</v>
      </c>
      <c r="AB115" s="9">
        <v>0</v>
      </c>
      <c r="AC115" s="9">
        <v>0</v>
      </c>
      <c r="AD115" s="9">
        <v>0</v>
      </c>
      <c r="AE115" s="9">
        <v>0</v>
      </c>
      <c r="AF115" s="9">
        <v>1</v>
      </c>
      <c r="AG115" s="8">
        <v>0</v>
      </c>
      <c r="AH115" s="9">
        <v>0</v>
      </c>
      <c r="AI115" s="30">
        <v>1</v>
      </c>
      <c r="AJ115" s="9">
        <v>0</v>
      </c>
      <c r="AK115" s="30">
        <v>1</v>
      </c>
      <c r="AL115" s="21">
        <v>2011</v>
      </c>
      <c r="AM115" s="23">
        <f t="shared" si="30"/>
        <v>7.6063873897726522</v>
      </c>
      <c r="AN115" s="33" t="s">
        <v>108</v>
      </c>
      <c r="AO115" s="33" t="s">
        <v>108</v>
      </c>
      <c r="AP115" s="33" t="s">
        <v>108</v>
      </c>
      <c r="AQ115" s="43" t="s">
        <v>108</v>
      </c>
      <c r="AR115" s="33" t="s">
        <v>108</v>
      </c>
      <c r="AS115" s="43" t="s">
        <v>108</v>
      </c>
      <c r="AT115" s="42">
        <f t="shared" ref="AT115:AT120" si="43">1-AU115</f>
        <v>0.86599999999999999</v>
      </c>
      <c r="AU115" s="18">
        <v>0.13400000000000001</v>
      </c>
      <c r="AV115">
        <v>0.49099999999999999</v>
      </c>
      <c r="AW115" s="40">
        <v>0.50900000000000001</v>
      </c>
      <c r="AX115" t="s">
        <v>108</v>
      </c>
      <c r="AY115" s="40" t="s">
        <v>108</v>
      </c>
      <c r="AZ115">
        <v>0</v>
      </c>
      <c r="BA115" s="18">
        <v>1</v>
      </c>
      <c r="BB115">
        <v>0.41399999999999998</v>
      </c>
      <c r="BC115" s="18">
        <v>0.58599999999999997</v>
      </c>
      <c r="BD115" s="18" t="s">
        <v>129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 s="18">
        <v>1</v>
      </c>
      <c r="BL115">
        <v>0</v>
      </c>
      <c r="BM115">
        <v>1</v>
      </c>
      <c r="BN115" s="18">
        <v>0</v>
      </c>
      <c r="BQ115" s="25">
        <v>42.68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 s="18">
        <v>0</v>
      </c>
      <c r="BZ115">
        <v>0</v>
      </c>
      <c r="CA115">
        <v>0</v>
      </c>
      <c r="CB115">
        <v>0</v>
      </c>
      <c r="CC115" s="18">
        <v>0</v>
      </c>
      <c r="CD115">
        <v>1</v>
      </c>
      <c r="CE115">
        <v>0</v>
      </c>
      <c r="CF115">
        <v>0</v>
      </c>
      <c r="CG115">
        <v>0</v>
      </c>
      <c r="CH115" s="18">
        <v>0</v>
      </c>
      <c r="CI115">
        <v>1</v>
      </c>
      <c r="CJ115">
        <v>1</v>
      </c>
      <c r="CK115">
        <v>0</v>
      </c>
      <c r="CL115">
        <v>0</v>
      </c>
      <c r="CM115">
        <v>1</v>
      </c>
      <c r="CN115">
        <v>0</v>
      </c>
      <c r="CO115">
        <v>1</v>
      </c>
      <c r="CP115">
        <v>0</v>
      </c>
      <c r="CQ115">
        <v>0</v>
      </c>
      <c r="CR115">
        <v>1</v>
      </c>
      <c r="CS115" s="18">
        <v>1</v>
      </c>
      <c r="CU115">
        <v>12</v>
      </c>
      <c r="DD115" s="34" t="s">
        <v>110</v>
      </c>
    </row>
    <row r="116" spans="1:108" x14ac:dyDescent="0.25">
      <c r="A116">
        <v>115</v>
      </c>
      <c r="B116">
        <v>11</v>
      </c>
      <c r="C116" s="25" t="s">
        <v>128</v>
      </c>
      <c r="D116" s="12">
        <v>18</v>
      </c>
      <c r="E116" s="14">
        <v>1.4</v>
      </c>
      <c r="F116" s="7">
        <f t="shared" si="42"/>
        <v>12.857142857142858</v>
      </c>
      <c r="G116" s="7">
        <f t="shared" si="21"/>
        <v>16.600000000000001</v>
      </c>
      <c r="H116" s="16">
        <f t="shared" si="22"/>
        <v>19.399999999999999</v>
      </c>
      <c r="I116" s="11">
        <f t="shared" si="23"/>
        <v>0.18894683311768237</v>
      </c>
      <c r="J116" s="33">
        <f t="shared" si="24"/>
        <v>1.4695864798041962E-2</v>
      </c>
      <c r="K116" s="33">
        <f t="shared" si="25"/>
        <v>68.04635274905614</v>
      </c>
      <c r="L116" s="33">
        <f t="shared" si="26"/>
        <v>0.1742509683196404</v>
      </c>
      <c r="M116" s="33">
        <f t="shared" si="27"/>
        <v>0.20364269791572434</v>
      </c>
      <c r="N116" s="8">
        <v>0</v>
      </c>
      <c r="O116" s="9">
        <v>1</v>
      </c>
      <c r="P116" s="8">
        <v>0</v>
      </c>
      <c r="Q116" s="9">
        <v>1</v>
      </c>
      <c r="R116" s="9">
        <v>0</v>
      </c>
      <c r="S116" s="9">
        <v>0</v>
      </c>
      <c r="T116" s="9">
        <v>0</v>
      </c>
      <c r="U116" s="8">
        <v>4481</v>
      </c>
      <c r="V116" s="9">
        <v>15</v>
      </c>
      <c r="W116" s="9">
        <f t="shared" si="37"/>
        <v>4465</v>
      </c>
      <c r="X116" s="9">
        <f t="shared" si="29"/>
        <v>6</v>
      </c>
      <c r="Y116" s="7">
        <v>9.15</v>
      </c>
      <c r="Z116" s="7">
        <f t="shared" si="39"/>
        <v>27.53</v>
      </c>
      <c r="AA116" s="9">
        <v>1</v>
      </c>
      <c r="AB116" s="9">
        <v>0</v>
      </c>
      <c r="AC116" s="9">
        <v>0</v>
      </c>
      <c r="AD116" s="9">
        <v>0</v>
      </c>
      <c r="AE116" s="9">
        <v>0</v>
      </c>
      <c r="AF116" s="9">
        <v>1</v>
      </c>
      <c r="AG116" s="8">
        <v>0</v>
      </c>
      <c r="AH116" s="9">
        <v>0</v>
      </c>
      <c r="AI116" s="30">
        <v>1</v>
      </c>
      <c r="AJ116" s="9">
        <v>0</v>
      </c>
      <c r="AK116" s="30">
        <v>1</v>
      </c>
      <c r="AL116" s="21">
        <v>2011</v>
      </c>
      <c r="AM116" s="23">
        <f t="shared" si="30"/>
        <v>7.6063873897726522</v>
      </c>
      <c r="AN116" s="33" t="s">
        <v>108</v>
      </c>
      <c r="AO116" s="33" t="s">
        <v>108</v>
      </c>
      <c r="AP116" s="33" t="s">
        <v>108</v>
      </c>
      <c r="AQ116" s="43" t="s">
        <v>108</v>
      </c>
      <c r="AR116" s="33" t="s">
        <v>108</v>
      </c>
      <c r="AS116" s="43" t="s">
        <v>108</v>
      </c>
      <c r="AT116" s="42">
        <f t="shared" si="43"/>
        <v>0.86599999999999999</v>
      </c>
      <c r="AU116" s="18">
        <v>0.13400000000000001</v>
      </c>
      <c r="AV116">
        <v>0.49099999999999999</v>
      </c>
      <c r="AW116" s="40">
        <v>0.50900000000000001</v>
      </c>
      <c r="AX116" t="s">
        <v>108</v>
      </c>
      <c r="AY116" s="40" t="s">
        <v>108</v>
      </c>
      <c r="AZ116">
        <v>0</v>
      </c>
      <c r="BA116" s="18">
        <v>1</v>
      </c>
      <c r="BB116">
        <v>0.41399999999999998</v>
      </c>
      <c r="BC116" s="18">
        <v>0.58599999999999997</v>
      </c>
      <c r="BD116" s="18" t="s">
        <v>129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 s="18">
        <v>1</v>
      </c>
      <c r="BL116">
        <v>0</v>
      </c>
      <c r="BM116">
        <v>1</v>
      </c>
      <c r="BN116" s="18">
        <v>0</v>
      </c>
      <c r="BQ116" s="25">
        <v>42.68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 s="18">
        <v>1</v>
      </c>
      <c r="BZ116">
        <v>0</v>
      </c>
      <c r="CA116">
        <v>1</v>
      </c>
      <c r="CB116">
        <v>0</v>
      </c>
      <c r="CC116" s="18">
        <v>0</v>
      </c>
      <c r="CD116">
        <v>1</v>
      </c>
      <c r="CE116">
        <v>0</v>
      </c>
      <c r="CF116">
        <v>0</v>
      </c>
      <c r="CG116">
        <v>0</v>
      </c>
      <c r="CH116" s="18">
        <v>0</v>
      </c>
      <c r="CI116">
        <v>1</v>
      </c>
      <c r="CJ116">
        <v>1</v>
      </c>
      <c r="CK116">
        <v>0</v>
      </c>
      <c r="CL116">
        <v>0</v>
      </c>
      <c r="CM116">
        <v>1</v>
      </c>
      <c r="CN116">
        <v>0</v>
      </c>
      <c r="CO116">
        <v>1</v>
      </c>
      <c r="CP116">
        <v>0</v>
      </c>
      <c r="CQ116">
        <v>0</v>
      </c>
      <c r="CR116">
        <v>1</v>
      </c>
      <c r="CS116" s="18">
        <v>1</v>
      </c>
      <c r="CU116">
        <v>12</v>
      </c>
      <c r="DD116" s="34" t="s">
        <v>110</v>
      </c>
    </row>
    <row r="117" spans="1:108" x14ac:dyDescent="0.25">
      <c r="A117">
        <v>116</v>
      </c>
      <c r="B117">
        <v>11</v>
      </c>
      <c r="C117" s="25" t="s">
        <v>128</v>
      </c>
      <c r="D117" s="12">
        <v>21.2</v>
      </c>
      <c r="E117" s="14">
        <v>1.7</v>
      </c>
      <c r="F117" s="7">
        <f t="shared" si="42"/>
        <v>12.470588235294118</v>
      </c>
      <c r="G117" s="7">
        <f t="shared" si="21"/>
        <v>19.5</v>
      </c>
      <c r="H117" s="16">
        <f t="shared" si="22"/>
        <v>22.9</v>
      </c>
      <c r="I117" s="11">
        <f t="shared" si="23"/>
        <v>0.25336910128038576</v>
      </c>
      <c r="J117" s="33">
        <f t="shared" si="24"/>
        <v>2.0317333593238476E-2</v>
      </c>
      <c r="K117" s="33">
        <f t="shared" si="25"/>
        <v>49.219056989485857</v>
      </c>
      <c r="L117" s="33">
        <f t="shared" si="26"/>
        <v>0.23305176768714728</v>
      </c>
      <c r="M117" s="33">
        <f t="shared" si="27"/>
        <v>0.27368643487362421</v>
      </c>
      <c r="N117" s="8">
        <v>0</v>
      </c>
      <c r="O117" s="9">
        <v>1</v>
      </c>
      <c r="P117" s="8">
        <v>0</v>
      </c>
      <c r="Q117" s="9">
        <v>1</v>
      </c>
      <c r="R117" s="9">
        <v>0</v>
      </c>
      <c r="S117" s="9">
        <v>0</v>
      </c>
      <c r="T117" s="9">
        <v>0</v>
      </c>
      <c r="U117" s="8">
        <v>2282</v>
      </c>
      <c r="V117" s="9">
        <v>14</v>
      </c>
      <c r="W117" s="9">
        <f t="shared" si="37"/>
        <v>2267</v>
      </c>
      <c r="X117" s="9">
        <f t="shared" si="29"/>
        <v>6</v>
      </c>
      <c r="Y117" s="7">
        <v>9.15</v>
      </c>
      <c r="Z117" s="7">
        <f t="shared" si="39"/>
        <v>27.53</v>
      </c>
      <c r="AA117" s="9">
        <v>1</v>
      </c>
      <c r="AB117" s="9">
        <v>0</v>
      </c>
      <c r="AC117" s="9">
        <v>0</v>
      </c>
      <c r="AD117" s="9">
        <v>0</v>
      </c>
      <c r="AE117" s="9">
        <v>0</v>
      </c>
      <c r="AF117" s="9">
        <v>1</v>
      </c>
      <c r="AG117" s="8">
        <v>0</v>
      </c>
      <c r="AH117" s="9">
        <v>0</v>
      </c>
      <c r="AI117" s="30">
        <v>1</v>
      </c>
      <c r="AJ117" s="9">
        <v>0</v>
      </c>
      <c r="AK117" s="30">
        <v>1</v>
      </c>
      <c r="AL117" s="21">
        <v>2011</v>
      </c>
      <c r="AM117" s="23">
        <f t="shared" si="30"/>
        <v>7.6063873897726522</v>
      </c>
      <c r="AN117" s="33" t="s">
        <v>108</v>
      </c>
      <c r="AO117" s="33" t="s">
        <v>108</v>
      </c>
      <c r="AP117" s="33" t="s">
        <v>108</v>
      </c>
      <c r="AQ117" s="43" t="s">
        <v>108</v>
      </c>
      <c r="AR117" s="33" t="s">
        <v>108</v>
      </c>
      <c r="AS117" s="43" t="s">
        <v>108</v>
      </c>
      <c r="AT117" s="42">
        <f t="shared" si="43"/>
        <v>0.86599999999999999</v>
      </c>
      <c r="AU117" s="18">
        <v>0.13400000000000001</v>
      </c>
      <c r="AV117">
        <v>0</v>
      </c>
      <c r="AW117" s="40">
        <v>1</v>
      </c>
      <c r="AX117" t="s">
        <v>108</v>
      </c>
      <c r="AY117" s="40" t="s">
        <v>108</v>
      </c>
      <c r="AZ117">
        <v>0</v>
      </c>
      <c r="BA117" s="18">
        <v>1</v>
      </c>
      <c r="BB117">
        <v>0.41399999999999998</v>
      </c>
      <c r="BC117" s="18">
        <v>0.58599999999999997</v>
      </c>
      <c r="BD117" s="18" t="s">
        <v>129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 s="18">
        <v>1</v>
      </c>
      <c r="BL117">
        <v>0</v>
      </c>
      <c r="BM117">
        <v>1</v>
      </c>
      <c r="BN117" s="18">
        <v>0</v>
      </c>
      <c r="BQ117" s="25">
        <v>42.68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 s="18">
        <v>1</v>
      </c>
      <c r="BZ117">
        <v>0</v>
      </c>
      <c r="CA117">
        <v>1</v>
      </c>
      <c r="CB117">
        <v>0</v>
      </c>
      <c r="CC117" s="18">
        <v>0</v>
      </c>
      <c r="CD117">
        <v>1</v>
      </c>
      <c r="CE117">
        <v>0</v>
      </c>
      <c r="CF117">
        <v>0</v>
      </c>
      <c r="CG117">
        <v>0</v>
      </c>
      <c r="CH117" s="18">
        <v>0</v>
      </c>
      <c r="CI117">
        <v>1</v>
      </c>
      <c r="CJ117">
        <v>1</v>
      </c>
      <c r="CK117">
        <v>0</v>
      </c>
      <c r="CL117">
        <v>0</v>
      </c>
      <c r="CM117">
        <v>1</v>
      </c>
      <c r="CN117">
        <v>0</v>
      </c>
      <c r="CO117">
        <v>1</v>
      </c>
      <c r="CP117">
        <v>0</v>
      </c>
      <c r="CQ117">
        <v>0</v>
      </c>
      <c r="CR117">
        <v>1</v>
      </c>
      <c r="CS117" s="18">
        <v>1</v>
      </c>
      <c r="CU117">
        <v>12</v>
      </c>
      <c r="DD117" s="34" t="s">
        <v>110</v>
      </c>
    </row>
    <row r="118" spans="1:108" x14ac:dyDescent="0.25">
      <c r="A118">
        <v>117</v>
      </c>
      <c r="B118">
        <v>11</v>
      </c>
      <c r="C118" s="25" t="s">
        <v>128</v>
      </c>
      <c r="D118" s="12">
        <v>15</v>
      </c>
      <c r="E118" s="14">
        <v>2.2999999999999998</v>
      </c>
      <c r="F118" s="7">
        <f t="shared" si="42"/>
        <v>6.5217391304347831</v>
      </c>
      <c r="G118" s="7">
        <f t="shared" si="21"/>
        <v>12.7</v>
      </c>
      <c r="H118" s="16">
        <f t="shared" si="22"/>
        <v>17.3</v>
      </c>
      <c r="I118" s="11">
        <f t="shared" si="23"/>
        <v>0.13821298512211169</v>
      </c>
      <c r="J118" s="33">
        <f t="shared" si="24"/>
        <v>2.1192657718723789E-2</v>
      </c>
      <c r="K118" s="33">
        <f t="shared" si="25"/>
        <v>47.186153491097834</v>
      </c>
      <c r="L118" s="33">
        <f t="shared" si="26"/>
        <v>0.1170203274033879</v>
      </c>
      <c r="M118" s="33">
        <f t="shared" si="27"/>
        <v>0.15940564284083547</v>
      </c>
      <c r="N118" s="8">
        <v>0</v>
      </c>
      <c r="O118" s="9">
        <v>1</v>
      </c>
      <c r="P118" s="8">
        <v>0</v>
      </c>
      <c r="Q118" s="9">
        <v>1</v>
      </c>
      <c r="R118" s="9">
        <v>0</v>
      </c>
      <c r="S118" s="9">
        <v>0</v>
      </c>
      <c r="T118" s="9">
        <v>0</v>
      </c>
      <c r="U118" s="8">
        <v>2199</v>
      </c>
      <c r="V118" s="9">
        <v>14</v>
      </c>
      <c r="W118" s="9">
        <f t="shared" si="37"/>
        <v>2184</v>
      </c>
      <c r="X118" s="9">
        <f t="shared" si="29"/>
        <v>6</v>
      </c>
      <c r="Y118" s="7">
        <v>9.15</v>
      </c>
      <c r="Z118" s="7">
        <f t="shared" si="39"/>
        <v>27.53</v>
      </c>
      <c r="AA118" s="9">
        <v>1</v>
      </c>
      <c r="AB118" s="9">
        <v>0</v>
      </c>
      <c r="AC118" s="9">
        <v>0</v>
      </c>
      <c r="AD118" s="9">
        <v>0</v>
      </c>
      <c r="AE118" s="9">
        <v>0</v>
      </c>
      <c r="AF118" s="9">
        <v>1</v>
      </c>
      <c r="AG118" s="8">
        <v>0</v>
      </c>
      <c r="AH118" s="9">
        <v>0</v>
      </c>
      <c r="AI118" s="30">
        <v>1</v>
      </c>
      <c r="AJ118" s="9">
        <v>0</v>
      </c>
      <c r="AK118" s="30">
        <v>1</v>
      </c>
      <c r="AL118" s="21">
        <v>2011</v>
      </c>
      <c r="AM118" s="23">
        <f t="shared" si="30"/>
        <v>7.6063873897726522</v>
      </c>
      <c r="AN118" s="33" t="s">
        <v>108</v>
      </c>
      <c r="AO118" s="33" t="s">
        <v>108</v>
      </c>
      <c r="AP118" s="33" t="s">
        <v>108</v>
      </c>
      <c r="AQ118" s="43" t="s">
        <v>108</v>
      </c>
      <c r="AR118" s="33" t="s">
        <v>108</v>
      </c>
      <c r="AS118" s="43" t="s">
        <v>108</v>
      </c>
      <c r="AT118" s="42">
        <f t="shared" si="43"/>
        <v>0.86599999999999999</v>
      </c>
      <c r="AU118" s="18">
        <v>0.13400000000000001</v>
      </c>
      <c r="AV118">
        <v>1</v>
      </c>
      <c r="AW118" s="40">
        <v>0</v>
      </c>
      <c r="AX118" t="s">
        <v>108</v>
      </c>
      <c r="AY118" s="40" t="s">
        <v>108</v>
      </c>
      <c r="AZ118">
        <v>0</v>
      </c>
      <c r="BA118" s="18">
        <v>1</v>
      </c>
      <c r="BB118">
        <v>0.41399999999999998</v>
      </c>
      <c r="BC118" s="18">
        <v>0.58599999999999997</v>
      </c>
      <c r="BD118" s="18" t="s">
        <v>129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 s="18">
        <v>1</v>
      </c>
      <c r="BL118">
        <v>0</v>
      </c>
      <c r="BM118">
        <v>1</v>
      </c>
      <c r="BN118" s="18">
        <v>0</v>
      </c>
      <c r="BQ118" s="25">
        <v>42.68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 s="18">
        <v>1</v>
      </c>
      <c r="BZ118">
        <v>0</v>
      </c>
      <c r="CA118">
        <v>1</v>
      </c>
      <c r="CB118">
        <v>0</v>
      </c>
      <c r="CC118" s="18">
        <v>0</v>
      </c>
      <c r="CD118">
        <v>1</v>
      </c>
      <c r="CE118">
        <v>0</v>
      </c>
      <c r="CF118">
        <v>0</v>
      </c>
      <c r="CG118">
        <v>0</v>
      </c>
      <c r="CH118" s="18">
        <v>0</v>
      </c>
      <c r="CI118">
        <v>1</v>
      </c>
      <c r="CJ118">
        <v>1</v>
      </c>
      <c r="CK118">
        <v>0</v>
      </c>
      <c r="CL118">
        <v>0</v>
      </c>
      <c r="CM118">
        <v>1</v>
      </c>
      <c r="CN118">
        <v>0</v>
      </c>
      <c r="CO118">
        <v>1</v>
      </c>
      <c r="CP118">
        <v>0</v>
      </c>
      <c r="CQ118">
        <v>0</v>
      </c>
      <c r="CR118">
        <v>1</v>
      </c>
      <c r="CS118" s="18">
        <v>1</v>
      </c>
      <c r="CU118">
        <v>12</v>
      </c>
      <c r="DD118" s="34" t="s">
        <v>110</v>
      </c>
    </row>
    <row r="119" spans="1:108" x14ac:dyDescent="0.25">
      <c r="A119">
        <v>118</v>
      </c>
      <c r="B119">
        <v>11</v>
      </c>
      <c r="C119" s="25" t="s">
        <v>128</v>
      </c>
      <c r="D119" s="12">
        <v>21.4</v>
      </c>
      <c r="E119" s="14">
        <v>1.8</v>
      </c>
      <c r="F119" s="7">
        <f t="shared" si="42"/>
        <v>11.888888888888888</v>
      </c>
      <c r="G119" s="7">
        <f t="shared" si="21"/>
        <v>19.599999999999998</v>
      </c>
      <c r="H119" s="16">
        <f t="shared" si="22"/>
        <v>23.2</v>
      </c>
      <c r="I119" s="11">
        <f t="shared" si="23"/>
        <v>0.22661558764273609</v>
      </c>
      <c r="J119" s="33">
        <f t="shared" si="24"/>
        <v>1.9061124194248831E-2</v>
      </c>
      <c r="K119" s="33">
        <f t="shared" si="25"/>
        <v>52.46280281315844</v>
      </c>
      <c r="L119" s="33">
        <f t="shared" si="26"/>
        <v>0.20755446344848727</v>
      </c>
      <c r="M119" s="33">
        <f t="shared" si="27"/>
        <v>0.24567671183698492</v>
      </c>
      <c r="N119" s="8">
        <v>0</v>
      </c>
      <c r="O119" s="9">
        <v>1</v>
      </c>
      <c r="P119" s="8">
        <v>0</v>
      </c>
      <c r="Q119" s="9">
        <v>1</v>
      </c>
      <c r="R119" s="9">
        <v>0</v>
      </c>
      <c r="S119" s="9">
        <v>0</v>
      </c>
      <c r="T119" s="9">
        <v>0</v>
      </c>
      <c r="U119" s="8">
        <v>2626</v>
      </c>
      <c r="V119" s="9">
        <v>14</v>
      </c>
      <c r="W119" s="9">
        <f t="shared" si="37"/>
        <v>2611</v>
      </c>
      <c r="X119" s="9">
        <f t="shared" si="29"/>
        <v>6</v>
      </c>
      <c r="Y119" s="7">
        <v>9.15</v>
      </c>
      <c r="Z119" s="7">
        <f t="shared" si="39"/>
        <v>27.53</v>
      </c>
      <c r="AA119" s="9">
        <v>1</v>
      </c>
      <c r="AB119" s="9">
        <v>0</v>
      </c>
      <c r="AC119" s="9">
        <v>0</v>
      </c>
      <c r="AD119" s="9">
        <v>0</v>
      </c>
      <c r="AE119" s="9">
        <v>0</v>
      </c>
      <c r="AF119" s="9">
        <v>1</v>
      </c>
      <c r="AG119" s="8">
        <v>0</v>
      </c>
      <c r="AH119" s="9">
        <v>0</v>
      </c>
      <c r="AI119" s="30">
        <v>1</v>
      </c>
      <c r="AJ119" s="9">
        <v>0</v>
      </c>
      <c r="AK119" s="30">
        <v>1</v>
      </c>
      <c r="AL119" s="21">
        <v>2011</v>
      </c>
      <c r="AM119" s="23">
        <f t="shared" si="30"/>
        <v>7.6063873897726522</v>
      </c>
      <c r="AN119" s="33" t="s">
        <v>108</v>
      </c>
      <c r="AO119" s="33" t="s">
        <v>108</v>
      </c>
      <c r="AP119" s="33" t="s">
        <v>108</v>
      </c>
      <c r="AQ119" s="43" t="s">
        <v>108</v>
      </c>
      <c r="AR119" s="33" t="s">
        <v>108</v>
      </c>
      <c r="AS119" s="43" t="s">
        <v>108</v>
      </c>
      <c r="AT119" s="42">
        <f t="shared" si="43"/>
        <v>0.86599999999999999</v>
      </c>
      <c r="AU119" s="18">
        <v>0.13400000000000001</v>
      </c>
      <c r="AV119">
        <v>0.49099999999999999</v>
      </c>
      <c r="AW119" s="40">
        <v>0.50900000000000001</v>
      </c>
      <c r="AX119" t="s">
        <v>108</v>
      </c>
      <c r="AY119" s="40" t="s">
        <v>108</v>
      </c>
      <c r="AZ119">
        <v>0</v>
      </c>
      <c r="BA119" s="18">
        <v>1</v>
      </c>
      <c r="BB119">
        <v>0.41399999999999998</v>
      </c>
      <c r="BC119" s="18">
        <v>0.58599999999999997</v>
      </c>
      <c r="BD119" s="18" t="s">
        <v>129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 s="18">
        <v>1</v>
      </c>
      <c r="BL119">
        <v>0</v>
      </c>
      <c r="BM119">
        <v>1</v>
      </c>
      <c r="BN119" s="18">
        <v>0</v>
      </c>
      <c r="BQ119" s="25">
        <v>42.68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 s="18">
        <v>1</v>
      </c>
      <c r="BZ119">
        <v>0</v>
      </c>
      <c r="CA119">
        <v>1</v>
      </c>
      <c r="CB119">
        <v>0</v>
      </c>
      <c r="CC119" s="18">
        <v>0</v>
      </c>
      <c r="CD119">
        <v>1</v>
      </c>
      <c r="CE119">
        <v>0</v>
      </c>
      <c r="CF119">
        <v>0</v>
      </c>
      <c r="CG119">
        <v>0</v>
      </c>
      <c r="CH119" s="18">
        <v>0</v>
      </c>
      <c r="CI119">
        <v>1</v>
      </c>
      <c r="CJ119">
        <v>1</v>
      </c>
      <c r="CK119">
        <v>0</v>
      </c>
      <c r="CL119">
        <v>0</v>
      </c>
      <c r="CM119">
        <v>1</v>
      </c>
      <c r="CN119">
        <v>0</v>
      </c>
      <c r="CO119">
        <v>1</v>
      </c>
      <c r="CP119">
        <v>0</v>
      </c>
      <c r="CQ119">
        <v>0</v>
      </c>
      <c r="CR119">
        <v>1</v>
      </c>
      <c r="CS119" s="18">
        <v>1</v>
      </c>
      <c r="CU119">
        <v>12</v>
      </c>
      <c r="DD119" s="34" t="s">
        <v>110</v>
      </c>
    </row>
    <row r="120" spans="1:108" s="51" customFormat="1" x14ac:dyDescent="0.25">
      <c r="A120" s="51">
        <v>119</v>
      </c>
      <c r="B120" s="51">
        <v>11</v>
      </c>
      <c r="C120" s="52" t="s">
        <v>128</v>
      </c>
      <c r="D120" s="53">
        <v>13.8</v>
      </c>
      <c r="E120" s="54">
        <v>2.1</v>
      </c>
      <c r="F120" s="55">
        <f t="shared" si="42"/>
        <v>6.5714285714285712</v>
      </c>
      <c r="G120" s="55">
        <f t="shared" si="21"/>
        <v>11.700000000000001</v>
      </c>
      <c r="H120" s="56">
        <f t="shared" si="22"/>
        <v>15.9</v>
      </c>
      <c r="I120" s="57">
        <f t="shared" si="23"/>
        <v>0.15143053318554164</v>
      </c>
      <c r="J120" s="58">
        <f t="shared" si="24"/>
        <v>2.3043776789104162E-2</v>
      </c>
      <c r="K120" s="58">
        <f t="shared" si="25"/>
        <v>43.395664224313791</v>
      </c>
      <c r="L120" s="58">
        <f t="shared" si="26"/>
        <v>0.12838675639643748</v>
      </c>
      <c r="M120" s="58">
        <f t="shared" si="27"/>
        <v>0.1744743099746458</v>
      </c>
      <c r="N120" s="59">
        <v>0</v>
      </c>
      <c r="O120" s="60">
        <v>1</v>
      </c>
      <c r="P120" s="59">
        <v>0</v>
      </c>
      <c r="Q120" s="60">
        <v>1</v>
      </c>
      <c r="R120" s="60">
        <v>0</v>
      </c>
      <c r="S120" s="60">
        <v>0</v>
      </c>
      <c r="T120" s="60">
        <v>0</v>
      </c>
      <c r="U120" s="59">
        <v>1855</v>
      </c>
      <c r="V120" s="60">
        <v>14</v>
      </c>
      <c r="W120" s="60">
        <f t="shared" si="37"/>
        <v>1840</v>
      </c>
      <c r="X120" s="60">
        <f t="shared" si="29"/>
        <v>6</v>
      </c>
      <c r="Y120" s="55">
        <v>9.15</v>
      </c>
      <c r="Z120" s="55">
        <f t="shared" si="39"/>
        <v>27.53</v>
      </c>
      <c r="AA120" s="60">
        <v>1</v>
      </c>
      <c r="AB120" s="60">
        <v>0</v>
      </c>
      <c r="AC120" s="60">
        <v>0</v>
      </c>
      <c r="AD120" s="60">
        <v>0</v>
      </c>
      <c r="AE120" s="60">
        <v>0</v>
      </c>
      <c r="AF120" s="60">
        <v>1</v>
      </c>
      <c r="AG120" s="59">
        <v>0</v>
      </c>
      <c r="AH120" s="60">
        <v>0</v>
      </c>
      <c r="AI120" s="61">
        <v>1</v>
      </c>
      <c r="AJ120" s="60">
        <v>0</v>
      </c>
      <c r="AK120" s="61">
        <v>1</v>
      </c>
      <c r="AL120" s="62">
        <v>2011</v>
      </c>
      <c r="AM120" s="63">
        <f t="shared" si="30"/>
        <v>7.6063873897726522</v>
      </c>
      <c r="AN120" s="58" t="s">
        <v>108</v>
      </c>
      <c r="AO120" s="58" t="s">
        <v>108</v>
      </c>
      <c r="AP120" s="58" t="s">
        <v>108</v>
      </c>
      <c r="AQ120" s="64" t="s">
        <v>108</v>
      </c>
      <c r="AR120" s="58" t="s">
        <v>108</v>
      </c>
      <c r="AS120" s="64" t="s">
        <v>108</v>
      </c>
      <c r="AT120" s="65">
        <f t="shared" si="43"/>
        <v>0.86599999999999999</v>
      </c>
      <c r="AU120" s="66">
        <v>0.13400000000000001</v>
      </c>
      <c r="AV120" s="51">
        <v>0.49099999999999999</v>
      </c>
      <c r="AW120" s="67">
        <v>0.50900000000000001</v>
      </c>
      <c r="AX120" s="51" t="s">
        <v>108</v>
      </c>
      <c r="AY120" s="67" t="s">
        <v>108</v>
      </c>
      <c r="AZ120">
        <v>0</v>
      </c>
      <c r="BA120" s="66">
        <v>1</v>
      </c>
      <c r="BB120" s="51">
        <v>0.41399999999999998</v>
      </c>
      <c r="BC120" s="66">
        <v>0.58599999999999997</v>
      </c>
      <c r="BD120" s="66" t="s">
        <v>129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 s="66">
        <v>1</v>
      </c>
      <c r="BL120">
        <v>0</v>
      </c>
      <c r="BM120">
        <v>1</v>
      </c>
      <c r="BN120" s="66">
        <v>0</v>
      </c>
      <c r="BQ120" s="52">
        <v>42.68</v>
      </c>
      <c r="BR120" s="51">
        <v>0</v>
      </c>
      <c r="BS120" s="51">
        <v>0</v>
      </c>
      <c r="BT120" s="51">
        <v>0</v>
      </c>
      <c r="BU120" s="51">
        <v>0</v>
      </c>
      <c r="BV120" s="51">
        <v>0</v>
      </c>
      <c r="BW120" s="51">
        <v>0</v>
      </c>
      <c r="BX120" s="51">
        <v>0</v>
      </c>
      <c r="BY120" s="66">
        <v>1</v>
      </c>
      <c r="BZ120" s="51">
        <v>0</v>
      </c>
      <c r="CA120" s="51">
        <v>1</v>
      </c>
      <c r="CB120" s="51">
        <v>0</v>
      </c>
      <c r="CC120" s="66">
        <v>0</v>
      </c>
      <c r="CD120" s="51">
        <v>1</v>
      </c>
      <c r="CE120" s="51">
        <v>0</v>
      </c>
      <c r="CF120" s="51">
        <v>0</v>
      </c>
      <c r="CG120" s="51">
        <v>0</v>
      </c>
      <c r="CH120" s="66">
        <v>0</v>
      </c>
      <c r="CI120" s="51">
        <v>1</v>
      </c>
      <c r="CJ120" s="51">
        <v>1</v>
      </c>
      <c r="CK120" s="51">
        <v>0</v>
      </c>
      <c r="CL120" s="51">
        <v>0</v>
      </c>
      <c r="CM120" s="51">
        <v>1</v>
      </c>
      <c r="CN120" s="51">
        <v>0</v>
      </c>
      <c r="CO120" s="51">
        <v>1</v>
      </c>
      <c r="CP120" s="51">
        <v>0</v>
      </c>
      <c r="CQ120" s="51">
        <v>0</v>
      </c>
      <c r="CR120" s="51">
        <v>1</v>
      </c>
      <c r="CS120" s="66">
        <v>1</v>
      </c>
      <c r="CU120">
        <v>12</v>
      </c>
      <c r="CY120" s="68"/>
      <c r="DD120" s="68" t="s">
        <v>110</v>
      </c>
    </row>
    <row r="121" spans="1:108" x14ac:dyDescent="0.25">
      <c r="A121">
        <v>120</v>
      </c>
      <c r="B121">
        <v>12</v>
      </c>
      <c r="C121" s="25" t="s">
        <v>130</v>
      </c>
      <c r="D121" s="12">
        <v>4.7</v>
      </c>
      <c r="E121" s="14">
        <v>0.1</v>
      </c>
      <c r="F121" s="7">
        <f t="shared" si="42"/>
        <v>47</v>
      </c>
      <c r="G121" s="7">
        <f t="shared" si="21"/>
        <v>4.6000000000000005</v>
      </c>
      <c r="H121" s="16">
        <f t="shared" si="22"/>
        <v>4.8</v>
      </c>
      <c r="I121" s="11">
        <f t="shared" si="23"/>
        <v>0.57012642774554001</v>
      </c>
      <c r="J121" s="33">
        <f t="shared" si="24"/>
        <v>1.2130349526500854E-2</v>
      </c>
      <c r="K121" s="33">
        <f t="shared" si="25"/>
        <v>82.437855382099784</v>
      </c>
      <c r="L121" s="33">
        <f t="shared" si="26"/>
        <v>0.55799607821903918</v>
      </c>
      <c r="M121" s="33">
        <f t="shared" si="27"/>
        <v>0.58225677727204084</v>
      </c>
      <c r="N121" s="8">
        <v>1</v>
      </c>
      <c r="O121" s="9">
        <v>0</v>
      </c>
      <c r="P121" s="8">
        <v>0</v>
      </c>
      <c r="Q121" s="9">
        <v>0</v>
      </c>
      <c r="R121" s="9">
        <v>1</v>
      </c>
      <c r="S121" s="9">
        <v>0</v>
      </c>
      <c r="T121" s="9">
        <v>0</v>
      </c>
      <c r="U121" s="8">
        <v>4596</v>
      </c>
      <c r="V121" s="9">
        <v>8</v>
      </c>
      <c r="W121" s="9">
        <f t="shared" si="37"/>
        <v>4587</v>
      </c>
      <c r="X121" s="9">
        <f t="shared" si="29"/>
        <v>15</v>
      </c>
      <c r="Y121" s="7">
        <v>10.683</v>
      </c>
      <c r="Z121" s="7">
        <v>7.8520000000000003</v>
      </c>
      <c r="AA121" s="9">
        <v>1</v>
      </c>
      <c r="AB121" s="9">
        <v>0</v>
      </c>
      <c r="AC121" s="9">
        <v>0</v>
      </c>
      <c r="AD121" s="9">
        <v>0</v>
      </c>
      <c r="AE121" s="9">
        <v>0</v>
      </c>
      <c r="AF121" s="9">
        <v>1</v>
      </c>
      <c r="AG121" s="8">
        <v>0</v>
      </c>
      <c r="AH121" s="9">
        <v>1</v>
      </c>
      <c r="AI121" s="30">
        <v>0</v>
      </c>
      <c r="AJ121" s="9">
        <v>1</v>
      </c>
      <c r="AK121" s="30">
        <v>0</v>
      </c>
      <c r="AL121" s="21">
        <v>2008</v>
      </c>
      <c r="AM121" s="23">
        <f t="shared" si="30"/>
        <v>7.6048944808116197</v>
      </c>
      <c r="AN121" s="33" t="s">
        <v>108</v>
      </c>
      <c r="AO121" s="33" t="s">
        <v>108</v>
      </c>
      <c r="AP121" s="33" t="s">
        <v>108</v>
      </c>
      <c r="AQ121" s="43" t="s">
        <v>108</v>
      </c>
      <c r="AR121" s="33" t="s">
        <v>108</v>
      </c>
      <c r="AS121" s="43" t="s">
        <v>108</v>
      </c>
      <c r="AT121" s="42" t="s">
        <v>108</v>
      </c>
      <c r="AU121" s="18" t="s">
        <v>108</v>
      </c>
      <c r="AV121" s="39">
        <f>1-AW121</f>
        <v>0.66700000000000004</v>
      </c>
      <c r="AW121" s="40">
        <v>0.33300000000000002</v>
      </c>
      <c r="AX121" t="s">
        <v>108</v>
      </c>
      <c r="AY121" s="40" t="s">
        <v>108</v>
      </c>
      <c r="AZ121">
        <v>0</v>
      </c>
      <c r="BA121" s="18">
        <v>1</v>
      </c>
      <c r="BB121">
        <f t="shared" ref="BB121:BB135" si="44">1-BC121</f>
        <v>0.32399999999999995</v>
      </c>
      <c r="BC121" s="18">
        <v>0.67600000000000005</v>
      </c>
      <c r="BD121" s="18" t="s">
        <v>131</v>
      </c>
      <c r="BE121">
        <v>0</v>
      </c>
      <c r="BF121">
        <v>1</v>
      </c>
      <c r="BG121">
        <v>0</v>
      </c>
      <c r="BH121">
        <v>0</v>
      </c>
      <c r="BI121">
        <v>0</v>
      </c>
      <c r="BJ121">
        <v>0</v>
      </c>
      <c r="BK121" s="18">
        <v>0</v>
      </c>
      <c r="BL121">
        <v>0</v>
      </c>
      <c r="BM121">
        <v>1</v>
      </c>
      <c r="BN121" s="18">
        <v>0</v>
      </c>
      <c r="BQ121" s="25">
        <v>35.192</v>
      </c>
      <c r="BR121">
        <v>1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 s="18">
        <v>0</v>
      </c>
      <c r="BZ121">
        <v>0</v>
      </c>
      <c r="CA121">
        <v>0</v>
      </c>
      <c r="CB121">
        <v>1</v>
      </c>
      <c r="CC121" s="18">
        <v>0</v>
      </c>
      <c r="CD121">
        <v>0</v>
      </c>
      <c r="CE121">
        <v>0</v>
      </c>
      <c r="CF121">
        <v>0</v>
      </c>
      <c r="CG121">
        <v>0</v>
      </c>
      <c r="CH121" s="18">
        <v>0</v>
      </c>
      <c r="CI121">
        <v>1</v>
      </c>
      <c r="CJ121">
        <v>1</v>
      </c>
      <c r="CK121">
        <v>1</v>
      </c>
      <c r="CL121">
        <v>1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1</v>
      </c>
      <c r="CS121" s="18">
        <v>0</v>
      </c>
      <c r="CU121">
        <v>23</v>
      </c>
      <c r="DD121" s="34" t="s">
        <v>110</v>
      </c>
    </row>
    <row r="122" spans="1:108" x14ac:dyDescent="0.25">
      <c r="A122">
        <v>121</v>
      </c>
      <c r="B122">
        <v>12</v>
      </c>
      <c r="C122" s="25" t="s">
        <v>130</v>
      </c>
      <c r="D122" s="12">
        <v>4.4000000000000004</v>
      </c>
      <c r="E122" s="14">
        <v>0.2</v>
      </c>
      <c r="F122" s="7">
        <f t="shared" si="42"/>
        <v>22</v>
      </c>
      <c r="G122" s="7">
        <f t="shared" si="21"/>
        <v>4.2</v>
      </c>
      <c r="H122" s="16">
        <f t="shared" si="22"/>
        <v>4.6000000000000005</v>
      </c>
      <c r="I122" s="11">
        <f t="shared" si="23"/>
        <v>0.36970873993771308</v>
      </c>
      <c r="J122" s="33">
        <f t="shared" si="24"/>
        <v>1.6804942724441503E-2</v>
      </c>
      <c r="K122" s="33">
        <f t="shared" si="25"/>
        <v>59.506302187247357</v>
      </c>
      <c r="L122" s="33">
        <f t="shared" si="26"/>
        <v>0.35290379721327159</v>
      </c>
      <c r="M122" s="33">
        <f t="shared" si="27"/>
        <v>0.38651368266215458</v>
      </c>
      <c r="N122" s="8">
        <v>1</v>
      </c>
      <c r="O122" s="9">
        <v>0</v>
      </c>
      <c r="P122" s="8">
        <v>0</v>
      </c>
      <c r="Q122" s="9">
        <v>0</v>
      </c>
      <c r="R122" s="9">
        <v>1</v>
      </c>
      <c r="S122" s="9">
        <v>0</v>
      </c>
      <c r="T122" s="9">
        <v>0</v>
      </c>
      <c r="U122" s="8">
        <v>3065</v>
      </c>
      <c r="V122" s="9">
        <v>7</v>
      </c>
      <c r="W122" s="9">
        <f t="shared" si="37"/>
        <v>3057</v>
      </c>
      <c r="X122" s="9">
        <f t="shared" si="29"/>
        <v>15</v>
      </c>
      <c r="Y122" s="7">
        <v>10.608000000000001</v>
      </c>
      <c r="Z122" s="7">
        <v>7.89</v>
      </c>
      <c r="AA122" s="9">
        <v>1</v>
      </c>
      <c r="AB122" s="9">
        <v>0</v>
      </c>
      <c r="AC122" s="9">
        <v>0</v>
      </c>
      <c r="AD122" s="9">
        <v>0</v>
      </c>
      <c r="AE122" s="9">
        <v>0</v>
      </c>
      <c r="AF122" s="9">
        <v>1</v>
      </c>
      <c r="AG122" s="8">
        <v>0</v>
      </c>
      <c r="AH122" s="9">
        <v>1</v>
      </c>
      <c r="AI122" s="30">
        <v>0</v>
      </c>
      <c r="AJ122" s="9">
        <v>1</v>
      </c>
      <c r="AK122" s="30">
        <v>0</v>
      </c>
      <c r="AL122" s="21">
        <v>2008</v>
      </c>
      <c r="AM122" s="23">
        <f t="shared" si="30"/>
        <v>7.6048944808116197</v>
      </c>
      <c r="AN122" s="33" t="s">
        <v>108</v>
      </c>
      <c r="AO122" s="33" t="s">
        <v>108</v>
      </c>
      <c r="AP122" s="33" t="s">
        <v>108</v>
      </c>
      <c r="AQ122" s="43" t="s">
        <v>108</v>
      </c>
      <c r="AR122" s="33" t="s">
        <v>108</v>
      </c>
      <c r="AS122" s="43" t="s">
        <v>108</v>
      </c>
      <c r="AT122" s="42" t="s">
        <v>108</v>
      </c>
      <c r="AU122" s="18" t="s">
        <v>108</v>
      </c>
      <c r="AV122">
        <v>1</v>
      </c>
      <c r="AW122" s="40">
        <v>0</v>
      </c>
      <c r="AX122" t="s">
        <v>108</v>
      </c>
      <c r="AY122" s="40" t="s">
        <v>108</v>
      </c>
      <c r="AZ122">
        <v>0</v>
      </c>
      <c r="BA122" s="18">
        <v>1</v>
      </c>
      <c r="BB122">
        <f t="shared" si="44"/>
        <v>0.35099999999999998</v>
      </c>
      <c r="BC122" s="18">
        <v>0.64900000000000002</v>
      </c>
      <c r="BD122" s="18" t="s">
        <v>131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 s="18">
        <v>0</v>
      </c>
      <c r="BL122">
        <v>0</v>
      </c>
      <c r="BM122">
        <v>1</v>
      </c>
      <c r="BN122" s="18">
        <v>0</v>
      </c>
      <c r="BQ122" s="25">
        <v>35.417000000000002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 s="18">
        <v>0</v>
      </c>
      <c r="BZ122">
        <v>0</v>
      </c>
      <c r="CA122">
        <v>0</v>
      </c>
      <c r="CB122">
        <v>1</v>
      </c>
      <c r="CC122" s="18">
        <v>0</v>
      </c>
      <c r="CD122">
        <v>0</v>
      </c>
      <c r="CE122">
        <v>0</v>
      </c>
      <c r="CF122">
        <v>0</v>
      </c>
      <c r="CG122">
        <v>0</v>
      </c>
      <c r="CH122" s="18">
        <v>0</v>
      </c>
      <c r="CI122">
        <v>1</v>
      </c>
      <c r="CJ122">
        <v>1</v>
      </c>
      <c r="CK122">
        <v>1</v>
      </c>
      <c r="CL122">
        <v>1</v>
      </c>
      <c r="CM122">
        <v>0</v>
      </c>
      <c r="CN122">
        <v>0</v>
      </c>
      <c r="CO122">
        <v>1</v>
      </c>
      <c r="CP122">
        <v>0</v>
      </c>
      <c r="CQ122">
        <v>0</v>
      </c>
      <c r="CR122">
        <v>1</v>
      </c>
      <c r="CS122" s="18">
        <v>0</v>
      </c>
      <c r="CU122">
        <v>23</v>
      </c>
      <c r="DD122" s="34" t="s">
        <v>110</v>
      </c>
    </row>
    <row r="123" spans="1:108" x14ac:dyDescent="0.25">
      <c r="A123">
        <v>122</v>
      </c>
      <c r="B123">
        <v>12</v>
      </c>
      <c r="C123" s="25" t="s">
        <v>130</v>
      </c>
      <c r="D123" s="12">
        <v>5.3</v>
      </c>
      <c r="E123" s="14">
        <v>0.3</v>
      </c>
      <c r="F123" s="7">
        <f t="shared" si="42"/>
        <v>17.666666666666668</v>
      </c>
      <c r="G123" s="7">
        <f t="shared" si="21"/>
        <v>5</v>
      </c>
      <c r="H123" s="16">
        <f t="shared" si="22"/>
        <v>5.6</v>
      </c>
      <c r="I123" s="11">
        <f t="shared" si="23"/>
        <v>0.41240453514173858</v>
      </c>
      <c r="J123" s="33">
        <f t="shared" si="24"/>
        <v>2.3343652932551237E-2</v>
      </c>
      <c r="K123" s="33">
        <f t="shared" si="25"/>
        <v>42.838196870446261</v>
      </c>
      <c r="L123" s="33">
        <f t="shared" si="26"/>
        <v>0.38906088220918733</v>
      </c>
      <c r="M123" s="33">
        <f t="shared" si="27"/>
        <v>0.43574818807428983</v>
      </c>
      <c r="N123" s="8">
        <v>1</v>
      </c>
      <c r="O123" s="9">
        <v>0</v>
      </c>
      <c r="P123" s="8">
        <v>0</v>
      </c>
      <c r="Q123" s="9">
        <v>0</v>
      </c>
      <c r="R123" s="9">
        <v>1</v>
      </c>
      <c r="S123" s="9">
        <v>0</v>
      </c>
      <c r="T123" s="9">
        <v>0</v>
      </c>
      <c r="U123" s="8">
        <v>1531</v>
      </c>
      <c r="V123" s="9">
        <v>7</v>
      </c>
      <c r="W123" s="9">
        <f t="shared" si="37"/>
        <v>1523</v>
      </c>
      <c r="X123" s="9">
        <f t="shared" si="29"/>
        <v>15</v>
      </c>
      <c r="Y123" s="7">
        <v>10.833</v>
      </c>
      <c r="Z123" s="7">
        <v>7.7789999999999999</v>
      </c>
      <c r="AA123" s="9">
        <v>1</v>
      </c>
      <c r="AB123" s="9">
        <v>0</v>
      </c>
      <c r="AC123" s="9">
        <v>0</v>
      </c>
      <c r="AD123" s="9">
        <v>0</v>
      </c>
      <c r="AE123" s="9">
        <v>0</v>
      </c>
      <c r="AF123" s="9">
        <v>1</v>
      </c>
      <c r="AG123" s="8">
        <v>0</v>
      </c>
      <c r="AH123" s="9">
        <v>1</v>
      </c>
      <c r="AI123" s="30">
        <v>0</v>
      </c>
      <c r="AJ123" s="9">
        <v>1</v>
      </c>
      <c r="AK123" s="30">
        <v>0</v>
      </c>
      <c r="AL123" s="21">
        <v>2008</v>
      </c>
      <c r="AM123" s="23">
        <f t="shared" si="30"/>
        <v>7.6048944808116197</v>
      </c>
      <c r="AN123" s="33" t="s">
        <v>108</v>
      </c>
      <c r="AO123" s="33" t="s">
        <v>108</v>
      </c>
      <c r="AP123" s="33" t="s">
        <v>108</v>
      </c>
      <c r="AQ123" s="43" t="s">
        <v>108</v>
      </c>
      <c r="AR123" s="33" t="s">
        <v>108</v>
      </c>
      <c r="AS123" s="43" t="s">
        <v>108</v>
      </c>
      <c r="AT123" s="42" t="s">
        <v>108</v>
      </c>
      <c r="AU123" s="18" t="s">
        <v>108</v>
      </c>
      <c r="AV123">
        <v>0</v>
      </c>
      <c r="AW123" s="40">
        <v>1</v>
      </c>
      <c r="AX123" t="s">
        <v>108</v>
      </c>
      <c r="AY123" s="40" t="s">
        <v>108</v>
      </c>
      <c r="AZ123">
        <v>0</v>
      </c>
      <c r="BA123" s="18">
        <v>1</v>
      </c>
      <c r="BB123">
        <f t="shared" si="44"/>
        <v>0.27</v>
      </c>
      <c r="BC123" s="18">
        <v>0.73</v>
      </c>
      <c r="BD123" s="18" t="s">
        <v>131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 s="18">
        <v>0</v>
      </c>
      <c r="BL123">
        <v>0</v>
      </c>
      <c r="BM123">
        <v>1</v>
      </c>
      <c r="BN123" s="18">
        <v>0</v>
      </c>
      <c r="BQ123" s="25">
        <v>34.741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 s="18">
        <v>0</v>
      </c>
      <c r="BZ123">
        <v>0</v>
      </c>
      <c r="CA123">
        <v>0</v>
      </c>
      <c r="CB123">
        <v>1</v>
      </c>
      <c r="CC123" s="18">
        <v>0</v>
      </c>
      <c r="CD123">
        <v>0</v>
      </c>
      <c r="CE123">
        <v>0</v>
      </c>
      <c r="CF123">
        <v>0</v>
      </c>
      <c r="CG123">
        <v>0</v>
      </c>
      <c r="CH123" s="18">
        <v>0</v>
      </c>
      <c r="CI123">
        <v>1</v>
      </c>
      <c r="CJ123">
        <v>1</v>
      </c>
      <c r="CK123">
        <v>1</v>
      </c>
      <c r="CL123">
        <v>1</v>
      </c>
      <c r="CM123">
        <v>0</v>
      </c>
      <c r="CN123">
        <v>0</v>
      </c>
      <c r="CO123">
        <v>1</v>
      </c>
      <c r="CP123">
        <v>0</v>
      </c>
      <c r="CQ123">
        <v>0</v>
      </c>
      <c r="CR123">
        <v>1</v>
      </c>
      <c r="CS123" s="18">
        <v>0</v>
      </c>
      <c r="CU123">
        <v>23</v>
      </c>
      <c r="DD123" s="34" t="s">
        <v>110</v>
      </c>
    </row>
    <row r="124" spans="1:108" x14ac:dyDescent="0.25">
      <c r="A124">
        <v>123</v>
      </c>
      <c r="B124">
        <v>12</v>
      </c>
      <c r="C124" s="25" t="s">
        <v>130</v>
      </c>
      <c r="D124" s="12">
        <v>-4.3</v>
      </c>
      <c r="E124" s="14">
        <v>3.6</v>
      </c>
      <c r="F124" s="7">
        <f t="shared" si="42"/>
        <v>-1.1944444444444444</v>
      </c>
      <c r="G124" s="7">
        <f t="shared" si="21"/>
        <v>-7.9</v>
      </c>
      <c r="H124" s="16">
        <f t="shared" si="22"/>
        <v>-0.69999999999999973</v>
      </c>
      <c r="I124" s="11">
        <f t="shared" si="23"/>
        <v>-1.7633318655114288E-2</v>
      </c>
      <c r="J124" s="33">
        <f t="shared" si="24"/>
        <v>1.476277840893289E-2</v>
      </c>
      <c r="K124" s="33">
        <f t="shared" si="25"/>
        <v>67.737926581279893</v>
      </c>
      <c r="L124" s="33">
        <f t="shared" si="26"/>
        <v>-3.2396097064047176E-2</v>
      </c>
      <c r="M124" s="33">
        <f t="shared" si="27"/>
        <v>-2.8705402461813977E-3</v>
      </c>
      <c r="N124" s="8">
        <v>1</v>
      </c>
      <c r="O124" s="9">
        <v>0</v>
      </c>
      <c r="P124" s="8">
        <v>0</v>
      </c>
      <c r="Q124" s="9">
        <v>0</v>
      </c>
      <c r="R124" s="9">
        <v>1</v>
      </c>
      <c r="S124" s="9">
        <v>0</v>
      </c>
      <c r="T124" s="9">
        <v>0</v>
      </c>
      <c r="U124" s="8">
        <v>4596</v>
      </c>
      <c r="V124" s="9">
        <v>8</v>
      </c>
      <c r="W124" s="9">
        <f t="shared" si="37"/>
        <v>4587</v>
      </c>
      <c r="X124" s="9">
        <f t="shared" si="29"/>
        <v>15</v>
      </c>
      <c r="Y124" s="7">
        <v>10.68</v>
      </c>
      <c r="Z124" s="7">
        <v>7.8520000000000003</v>
      </c>
      <c r="AA124" s="9">
        <v>1</v>
      </c>
      <c r="AB124" s="9">
        <v>0</v>
      </c>
      <c r="AC124" s="9">
        <v>0</v>
      </c>
      <c r="AD124" s="9">
        <v>0</v>
      </c>
      <c r="AE124" s="9">
        <v>0</v>
      </c>
      <c r="AF124" s="9">
        <v>1</v>
      </c>
      <c r="AG124" s="8">
        <v>0</v>
      </c>
      <c r="AH124" s="9">
        <v>1</v>
      </c>
      <c r="AI124" s="30">
        <v>0</v>
      </c>
      <c r="AJ124" s="9">
        <v>1</v>
      </c>
      <c r="AK124" s="30">
        <v>0</v>
      </c>
      <c r="AL124" s="21">
        <v>2008</v>
      </c>
      <c r="AM124" s="23">
        <f t="shared" si="30"/>
        <v>7.6048944808116197</v>
      </c>
      <c r="AN124" s="33" t="s">
        <v>108</v>
      </c>
      <c r="AO124" s="33" t="s">
        <v>108</v>
      </c>
      <c r="AP124" s="33" t="s">
        <v>108</v>
      </c>
      <c r="AQ124" s="43" t="s">
        <v>108</v>
      </c>
      <c r="AR124" s="33" t="s">
        <v>108</v>
      </c>
      <c r="AS124" s="43" t="s">
        <v>108</v>
      </c>
      <c r="AT124" s="42" t="s">
        <v>108</v>
      </c>
      <c r="AU124" s="18" t="s">
        <v>108</v>
      </c>
      <c r="AV124">
        <f>1-AW124</f>
        <v>0.66700000000000004</v>
      </c>
      <c r="AW124" s="40">
        <v>0.33300000000000002</v>
      </c>
      <c r="AX124" t="s">
        <v>108</v>
      </c>
      <c r="AY124" s="40" t="s">
        <v>108</v>
      </c>
      <c r="AZ124">
        <v>0</v>
      </c>
      <c r="BA124" s="18">
        <v>1</v>
      </c>
      <c r="BB124">
        <f t="shared" si="44"/>
        <v>0.32399999999999995</v>
      </c>
      <c r="BC124" s="18">
        <v>0.67600000000000005</v>
      </c>
      <c r="BD124" s="18" t="s">
        <v>131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v>0</v>
      </c>
      <c r="BK124" s="18">
        <v>0</v>
      </c>
      <c r="BL124">
        <v>0</v>
      </c>
      <c r="BM124">
        <v>1</v>
      </c>
      <c r="BN124" s="18">
        <v>0</v>
      </c>
      <c r="BQ124" s="25">
        <v>35.192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 s="18">
        <v>1</v>
      </c>
      <c r="BZ124">
        <v>0</v>
      </c>
      <c r="CA124">
        <v>1</v>
      </c>
      <c r="CB124">
        <v>0</v>
      </c>
      <c r="CC124" s="18">
        <v>0</v>
      </c>
      <c r="CD124">
        <v>0</v>
      </c>
      <c r="CE124">
        <v>0</v>
      </c>
      <c r="CF124">
        <v>0</v>
      </c>
      <c r="CG124">
        <v>0</v>
      </c>
      <c r="CH124" s="18">
        <v>1</v>
      </c>
      <c r="CI124">
        <v>1</v>
      </c>
      <c r="CJ124">
        <v>1</v>
      </c>
      <c r="CK124">
        <v>1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1</v>
      </c>
      <c r="CS124" s="18">
        <v>0</v>
      </c>
      <c r="CU124">
        <v>23</v>
      </c>
      <c r="DD124" s="34" t="s">
        <v>110</v>
      </c>
    </row>
    <row r="125" spans="1:108" x14ac:dyDescent="0.25">
      <c r="A125">
        <v>124</v>
      </c>
      <c r="B125">
        <v>12</v>
      </c>
      <c r="C125" s="25" t="s">
        <v>130</v>
      </c>
      <c r="D125" s="12">
        <v>-19.5</v>
      </c>
      <c r="E125" s="14">
        <v>12.6</v>
      </c>
      <c r="F125" s="7">
        <f t="shared" si="42"/>
        <v>-1.5476190476190477</v>
      </c>
      <c r="G125" s="7">
        <f t="shared" si="21"/>
        <v>-32.1</v>
      </c>
      <c r="H125" s="16">
        <f t="shared" si="22"/>
        <v>-6.9</v>
      </c>
      <c r="I125" s="11">
        <f t="shared" si="23"/>
        <v>-2.7979907931522052E-2</v>
      </c>
      <c r="J125" s="33">
        <f t="shared" si="24"/>
        <v>1.8079325124983479E-2</v>
      </c>
      <c r="K125" s="33">
        <f t="shared" si="25"/>
        <v>55.311799145539943</v>
      </c>
      <c r="L125" s="33">
        <f t="shared" si="26"/>
        <v>-4.6059233056505527E-2</v>
      </c>
      <c r="M125" s="33">
        <f t="shared" si="27"/>
        <v>-9.9005828065385736E-3</v>
      </c>
      <c r="N125" s="8">
        <v>1</v>
      </c>
      <c r="O125" s="9">
        <v>0</v>
      </c>
      <c r="P125" s="8">
        <v>0</v>
      </c>
      <c r="Q125" s="9">
        <v>0</v>
      </c>
      <c r="R125" s="9">
        <v>1</v>
      </c>
      <c r="S125" s="9">
        <v>0</v>
      </c>
      <c r="T125" s="9">
        <v>0</v>
      </c>
      <c r="U125" s="8">
        <v>3065</v>
      </c>
      <c r="V125" s="9">
        <v>7</v>
      </c>
      <c r="W125" s="9">
        <f t="shared" si="37"/>
        <v>3057</v>
      </c>
      <c r="X125" s="9">
        <f t="shared" si="29"/>
        <v>15</v>
      </c>
      <c r="Y125" s="7">
        <v>10.61</v>
      </c>
      <c r="Z125" s="7">
        <v>7.89</v>
      </c>
      <c r="AA125" s="9">
        <v>1</v>
      </c>
      <c r="AB125" s="9">
        <v>0</v>
      </c>
      <c r="AC125" s="9">
        <v>0</v>
      </c>
      <c r="AD125" s="9">
        <v>0</v>
      </c>
      <c r="AE125" s="9">
        <v>0</v>
      </c>
      <c r="AF125" s="9">
        <v>1</v>
      </c>
      <c r="AG125" s="8">
        <v>0</v>
      </c>
      <c r="AH125" s="9">
        <v>1</v>
      </c>
      <c r="AI125" s="30">
        <v>0</v>
      </c>
      <c r="AJ125" s="9">
        <v>1</v>
      </c>
      <c r="AK125" s="30">
        <v>0</v>
      </c>
      <c r="AL125" s="21">
        <v>2008</v>
      </c>
      <c r="AM125" s="23">
        <f t="shared" si="30"/>
        <v>7.6048944808116197</v>
      </c>
      <c r="AN125" s="33" t="s">
        <v>108</v>
      </c>
      <c r="AO125" s="33" t="s">
        <v>108</v>
      </c>
      <c r="AP125" s="33" t="s">
        <v>108</v>
      </c>
      <c r="AQ125" s="43" t="s">
        <v>108</v>
      </c>
      <c r="AR125" s="33" t="s">
        <v>108</v>
      </c>
      <c r="AS125" s="43" t="s">
        <v>108</v>
      </c>
      <c r="AT125" s="42" t="s">
        <v>108</v>
      </c>
      <c r="AU125" s="18" t="s">
        <v>108</v>
      </c>
      <c r="AV125">
        <v>1</v>
      </c>
      <c r="AW125" s="40">
        <v>0</v>
      </c>
      <c r="AX125" t="s">
        <v>108</v>
      </c>
      <c r="AY125" s="40" t="s">
        <v>108</v>
      </c>
      <c r="AZ125">
        <v>0</v>
      </c>
      <c r="BA125" s="18">
        <v>1</v>
      </c>
      <c r="BB125">
        <f t="shared" si="44"/>
        <v>0.35099999999999998</v>
      </c>
      <c r="BC125" s="18">
        <v>0.64900000000000002</v>
      </c>
      <c r="BD125" s="18" t="s">
        <v>131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0</v>
      </c>
      <c r="BK125" s="18">
        <v>0</v>
      </c>
      <c r="BL125">
        <v>0</v>
      </c>
      <c r="BM125">
        <v>1</v>
      </c>
      <c r="BN125" s="18">
        <v>0</v>
      </c>
      <c r="BQ125" s="25">
        <v>35.417000000000002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 s="18">
        <v>1</v>
      </c>
      <c r="BZ125">
        <v>0</v>
      </c>
      <c r="CA125">
        <v>1</v>
      </c>
      <c r="CB125">
        <v>0</v>
      </c>
      <c r="CC125" s="18">
        <v>0</v>
      </c>
      <c r="CD125">
        <v>0</v>
      </c>
      <c r="CE125">
        <v>0</v>
      </c>
      <c r="CF125">
        <v>0</v>
      </c>
      <c r="CG125">
        <v>0</v>
      </c>
      <c r="CH125" s="18">
        <v>1</v>
      </c>
      <c r="CI125">
        <v>1</v>
      </c>
      <c r="CJ125">
        <v>1</v>
      </c>
      <c r="CK125">
        <v>1</v>
      </c>
      <c r="CL125">
        <v>1</v>
      </c>
      <c r="CM125">
        <v>0</v>
      </c>
      <c r="CN125">
        <v>0</v>
      </c>
      <c r="CO125">
        <v>1</v>
      </c>
      <c r="CP125">
        <v>0</v>
      </c>
      <c r="CQ125">
        <v>0</v>
      </c>
      <c r="CR125">
        <v>1</v>
      </c>
      <c r="CS125" s="18">
        <v>0</v>
      </c>
      <c r="CU125">
        <v>23</v>
      </c>
      <c r="DD125" s="34" t="s">
        <v>110</v>
      </c>
    </row>
    <row r="126" spans="1:108" x14ac:dyDescent="0.25">
      <c r="A126">
        <v>125</v>
      </c>
      <c r="B126">
        <v>12</v>
      </c>
      <c r="C126" s="25" t="s">
        <v>130</v>
      </c>
      <c r="D126" s="12">
        <v>6.4</v>
      </c>
      <c r="E126" s="14">
        <v>2.6</v>
      </c>
      <c r="F126" s="7">
        <f t="shared" si="42"/>
        <v>2.4615384615384617</v>
      </c>
      <c r="G126" s="7">
        <f t="shared" si="21"/>
        <v>3.8000000000000003</v>
      </c>
      <c r="H126" s="16">
        <f t="shared" si="22"/>
        <v>9</v>
      </c>
      <c r="I126" s="11">
        <f t="shared" si="23"/>
        <v>6.2949818167269231E-2</v>
      </c>
      <c r="J126" s="33">
        <f t="shared" si="24"/>
        <v>2.5573363630453125E-2</v>
      </c>
      <c r="K126" s="33">
        <f t="shared" si="25"/>
        <v>39.103186207745694</v>
      </c>
      <c r="L126" s="33">
        <f t="shared" si="26"/>
        <v>3.7376454536816109E-2</v>
      </c>
      <c r="M126" s="33">
        <f t="shared" si="27"/>
        <v>8.8523181797722353E-2</v>
      </c>
      <c r="N126" s="8">
        <v>1</v>
      </c>
      <c r="O126" s="9">
        <v>0</v>
      </c>
      <c r="P126" s="8">
        <v>0</v>
      </c>
      <c r="Q126" s="9">
        <v>0</v>
      </c>
      <c r="R126" s="9">
        <v>1</v>
      </c>
      <c r="S126" s="9">
        <v>0</v>
      </c>
      <c r="T126" s="9">
        <v>0</v>
      </c>
      <c r="U126" s="8">
        <v>1531</v>
      </c>
      <c r="V126" s="9">
        <v>7</v>
      </c>
      <c r="W126" s="9">
        <f t="shared" si="37"/>
        <v>1523</v>
      </c>
      <c r="X126" s="9">
        <f t="shared" si="29"/>
        <v>15</v>
      </c>
      <c r="Y126" s="7">
        <v>10.83</v>
      </c>
      <c r="Z126" s="7">
        <v>7.7789999999999999</v>
      </c>
      <c r="AA126" s="9">
        <v>1</v>
      </c>
      <c r="AB126" s="9">
        <v>0</v>
      </c>
      <c r="AC126" s="9">
        <v>0</v>
      </c>
      <c r="AD126" s="9">
        <v>0</v>
      </c>
      <c r="AE126" s="9">
        <v>0</v>
      </c>
      <c r="AF126" s="9">
        <v>1</v>
      </c>
      <c r="AG126" s="8">
        <v>0</v>
      </c>
      <c r="AH126" s="9">
        <v>1</v>
      </c>
      <c r="AI126" s="30">
        <v>0</v>
      </c>
      <c r="AJ126" s="9">
        <v>1</v>
      </c>
      <c r="AK126" s="30">
        <v>0</v>
      </c>
      <c r="AL126" s="21">
        <v>2008</v>
      </c>
      <c r="AM126" s="23">
        <f t="shared" si="30"/>
        <v>7.6048944808116197</v>
      </c>
      <c r="AN126" s="33" t="s">
        <v>108</v>
      </c>
      <c r="AO126" s="33" t="s">
        <v>108</v>
      </c>
      <c r="AP126" s="33" t="s">
        <v>108</v>
      </c>
      <c r="AQ126" s="43" t="s">
        <v>108</v>
      </c>
      <c r="AR126" s="33" t="s">
        <v>108</v>
      </c>
      <c r="AS126" s="43" t="s">
        <v>108</v>
      </c>
      <c r="AT126" s="42" t="s">
        <v>108</v>
      </c>
      <c r="AU126" s="18" t="s">
        <v>108</v>
      </c>
      <c r="AV126">
        <v>0</v>
      </c>
      <c r="AW126" s="40">
        <v>1</v>
      </c>
      <c r="AX126" t="s">
        <v>108</v>
      </c>
      <c r="AY126" s="40" t="s">
        <v>108</v>
      </c>
      <c r="AZ126">
        <v>0</v>
      </c>
      <c r="BA126" s="18">
        <v>1</v>
      </c>
      <c r="BB126">
        <f t="shared" si="44"/>
        <v>0.27</v>
      </c>
      <c r="BC126" s="18">
        <v>0.73</v>
      </c>
      <c r="BD126" s="18" t="s">
        <v>131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 s="18">
        <v>0</v>
      </c>
      <c r="BL126">
        <v>0</v>
      </c>
      <c r="BM126">
        <v>1</v>
      </c>
      <c r="BN126" s="18">
        <v>0</v>
      </c>
      <c r="BQ126" s="25">
        <v>34.741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 s="18">
        <v>1</v>
      </c>
      <c r="BZ126">
        <v>0</v>
      </c>
      <c r="CA126">
        <v>1</v>
      </c>
      <c r="CB126">
        <v>0</v>
      </c>
      <c r="CC126" s="18">
        <v>0</v>
      </c>
      <c r="CD126">
        <v>0</v>
      </c>
      <c r="CE126">
        <v>0</v>
      </c>
      <c r="CF126">
        <v>0</v>
      </c>
      <c r="CG126">
        <v>0</v>
      </c>
      <c r="CH126" s="18">
        <v>1</v>
      </c>
      <c r="CI126">
        <v>1</v>
      </c>
      <c r="CJ126">
        <v>1</v>
      </c>
      <c r="CK126">
        <v>1</v>
      </c>
      <c r="CL126">
        <v>1</v>
      </c>
      <c r="CM126">
        <v>0</v>
      </c>
      <c r="CN126">
        <v>0</v>
      </c>
      <c r="CO126">
        <v>1</v>
      </c>
      <c r="CP126">
        <v>0</v>
      </c>
      <c r="CQ126">
        <v>0</v>
      </c>
      <c r="CR126">
        <v>1</v>
      </c>
      <c r="CS126" s="18">
        <v>0</v>
      </c>
      <c r="CU126">
        <v>23</v>
      </c>
      <c r="DD126" s="34" t="s">
        <v>110</v>
      </c>
    </row>
    <row r="127" spans="1:108" x14ac:dyDescent="0.25">
      <c r="A127">
        <v>126</v>
      </c>
      <c r="B127">
        <v>12</v>
      </c>
      <c r="C127" s="25" t="s">
        <v>130</v>
      </c>
      <c r="D127" s="12">
        <v>6.2</v>
      </c>
      <c r="E127" s="14">
        <v>5</v>
      </c>
      <c r="F127" s="7">
        <f t="shared" si="42"/>
        <v>1.24</v>
      </c>
      <c r="G127" s="7">
        <f t="shared" si="21"/>
        <v>1.2000000000000002</v>
      </c>
      <c r="H127" s="16">
        <f t="shared" si="22"/>
        <v>11.2</v>
      </c>
      <c r="I127" s="11">
        <f t="shared" si="23"/>
        <v>1.8305624004556733E-2</v>
      </c>
      <c r="J127" s="33">
        <f t="shared" si="24"/>
        <v>1.4762600003674785E-2</v>
      </c>
      <c r="K127" s="33">
        <f t="shared" si="25"/>
        <v>67.738745190621884</v>
      </c>
      <c r="L127" s="33">
        <f t="shared" si="26"/>
        <v>3.5430240008819478E-3</v>
      </c>
      <c r="M127" s="33">
        <f t="shared" si="27"/>
        <v>3.306822400823152E-2</v>
      </c>
      <c r="N127" s="8">
        <v>1</v>
      </c>
      <c r="O127" s="9">
        <v>0</v>
      </c>
      <c r="P127" s="8">
        <v>0</v>
      </c>
      <c r="Q127" s="9">
        <v>0</v>
      </c>
      <c r="R127" s="9">
        <v>1</v>
      </c>
      <c r="S127" s="9">
        <v>0</v>
      </c>
      <c r="T127" s="9">
        <v>0</v>
      </c>
      <c r="U127" s="8">
        <v>4596</v>
      </c>
      <c r="V127" s="9">
        <v>8</v>
      </c>
      <c r="W127" s="9">
        <f t="shared" si="37"/>
        <v>4587</v>
      </c>
      <c r="X127" s="9">
        <f t="shared" si="29"/>
        <v>15</v>
      </c>
      <c r="Y127" s="7">
        <v>10.68</v>
      </c>
      <c r="Z127" s="7">
        <v>7.8520000000000003</v>
      </c>
      <c r="AA127" s="9">
        <v>1</v>
      </c>
      <c r="AB127" s="9">
        <v>0</v>
      </c>
      <c r="AC127" s="9">
        <v>0</v>
      </c>
      <c r="AD127" s="9">
        <v>0</v>
      </c>
      <c r="AE127" s="9">
        <v>0</v>
      </c>
      <c r="AF127" s="9">
        <v>1</v>
      </c>
      <c r="AG127" s="8">
        <v>0</v>
      </c>
      <c r="AH127" s="9">
        <v>1</v>
      </c>
      <c r="AI127" s="30">
        <v>0</v>
      </c>
      <c r="AJ127" s="9">
        <v>1</v>
      </c>
      <c r="AK127" s="30">
        <v>0</v>
      </c>
      <c r="AL127" s="21">
        <v>2008</v>
      </c>
      <c r="AM127" s="23">
        <f t="shared" si="30"/>
        <v>7.6048944808116197</v>
      </c>
      <c r="AN127" s="33" t="s">
        <v>108</v>
      </c>
      <c r="AO127" s="33" t="s">
        <v>108</v>
      </c>
      <c r="AP127" s="33" t="s">
        <v>108</v>
      </c>
      <c r="AQ127" s="43" t="s">
        <v>108</v>
      </c>
      <c r="AR127" s="33" t="s">
        <v>108</v>
      </c>
      <c r="AS127" s="43" t="s">
        <v>108</v>
      </c>
      <c r="AT127" s="42" t="s">
        <v>108</v>
      </c>
      <c r="AU127" s="18" t="s">
        <v>108</v>
      </c>
      <c r="AV127">
        <f>1-AW127</f>
        <v>0.66700000000000004</v>
      </c>
      <c r="AW127" s="40">
        <v>0.33300000000000002</v>
      </c>
      <c r="AX127" t="s">
        <v>108</v>
      </c>
      <c r="AY127" s="40" t="s">
        <v>108</v>
      </c>
      <c r="AZ127">
        <v>0</v>
      </c>
      <c r="BA127" s="18">
        <v>1</v>
      </c>
      <c r="BB127">
        <f t="shared" si="44"/>
        <v>0.32399999999999995</v>
      </c>
      <c r="BC127" s="18">
        <v>0.67600000000000005</v>
      </c>
      <c r="BD127" s="18" t="s">
        <v>131</v>
      </c>
      <c r="BE127">
        <v>0</v>
      </c>
      <c r="BF127">
        <v>1</v>
      </c>
      <c r="BG127">
        <v>0</v>
      </c>
      <c r="BH127">
        <v>0</v>
      </c>
      <c r="BI127">
        <v>0</v>
      </c>
      <c r="BJ127">
        <v>0</v>
      </c>
      <c r="BK127" s="18">
        <v>0</v>
      </c>
      <c r="BL127">
        <v>0</v>
      </c>
      <c r="BM127">
        <v>1</v>
      </c>
      <c r="BN127" s="18">
        <v>0</v>
      </c>
      <c r="BQ127" s="25">
        <v>35.192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 s="18">
        <v>1</v>
      </c>
      <c r="BZ127">
        <v>0</v>
      </c>
      <c r="CA127">
        <v>1</v>
      </c>
      <c r="CB127">
        <v>0</v>
      </c>
      <c r="CC127" s="18">
        <v>0</v>
      </c>
      <c r="CD127">
        <v>0</v>
      </c>
      <c r="CE127">
        <v>0</v>
      </c>
      <c r="CF127">
        <v>0</v>
      </c>
      <c r="CG127">
        <v>0</v>
      </c>
      <c r="CH127" s="18">
        <v>1</v>
      </c>
      <c r="CI127">
        <v>1</v>
      </c>
      <c r="CJ127">
        <v>1</v>
      </c>
      <c r="CK127">
        <v>1</v>
      </c>
      <c r="CL127">
        <v>1</v>
      </c>
      <c r="CM127">
        <v>0</v>
      </c>
      <c r="CN127">
        <v>0</v>
      </c>
      <c r="CO127">
        <v>1</v>
      </c>
      <c r="CP127">
        <v>0</v>
      </c>
      <c r="CQ127">
        <v>0</v>
      </c>
      <c r="CR127">
        <v>1</v>
      </c>
      <c r="CS127" s="18">
        <v>1</v>
      </c>
      <c r="CU127">
        <v>23</v>
      </c>
      <c r="DD127" s="34" t="s">
        <v>110</v>
      </c>
    </row>
    <row r="128" spans="1:108" x14ac:dyDescent="0.25">
      <c r="A128">
        <v>127</v>
      </c>
      <c r="B128">
        <v>12</v>
      </c>
      <c r="C128" s="25" t="s">
        <v>130</v>
      </c>
      <c r="D128" s="12">
        <v>22.1</v>
      </c>
      <c r="E128" s="14">
        <v>17.7</v>
      </c>
      <c r="F128" s="7">
        <f t="shared" si="42"/>
        <v>1.2485875706214691</v>
      </c>
      <c r="G128" s="7">
        <f t="shared" si="21"/>
        <v>4.4000000000000021</v>
      </c>
      <c r="H128" s="16">
        <f t="shared" si="22"/>
        <v>39.799999999999997</v>
      </c>
      <c r="I128" s="11">
        <f t="shared" si="23"/>
        <v>2.257670603186834E-2</v>
      </c>
      <c r="J128" s="33">
        <f t="shared" si="24"/>
        <v>1.8081796233668308E-2</v>
      </c>
      <c r="K128" s="33">
        <f t="shared" si="25"/>
        <v>55.304240080860986</v>
      </c>
      <c r="L128" s="33">
        <f t="shared" si="26"/>
        <v>4.4949097982000322E-3</v>
      </c>
      <c r="M128" s="33">
        <f t="shared" si="27"/>
        <v>4.0658502265536647E-2</v>
      </c>
      <c r="N128" s="8">
        <v>1</v>
      </c>
      <c r="O128" s="9">
        <v>0</v>
      </c>
      <c r="P128" s="8">
        <v>0</v>
      </c>
      <c r="Q128" s="9">
        <v>0</v>
      </c>
      <c r="R128" s="9">
        <v>1</v>
      </c>
      <c r="S128" s="9">
        <v>0</v>
      </c>
      <c r="T128" s="9">
        <v>0</v>
      </c>
      <c r="U128" s="8">
        <v>3065</v>
      </c>
      <c r="V128" s="9">
        <v>7</v>
      </c>
      <c r="W128" s="9">
        <f t="shared" si="37"/>
        <v>3057</v>
      </c>
      <c r="X128" s="9">
        <f t="shared" si="29"/>
        <v>15</v>
      </c>
      <c r="Y128" s="7">
        <v>10.61</v>
      </c>
      <c r="Z128" s="7">
        <v>7.89</v>
      </c>
      <c r="AA128" s="9">
        <v>1</v>
      </c>
      <c r="AB128" s="9">
        <v>0</v>
      </c>
      <c r="AC128" s="9">
        <v>0</v>
      </c>
      <c r="AD128" s="9">
        <v>0</v>
      </c>
      <c r="AE128" s="9">
        <v>0</v>
      </c>
      <c r="AF128" s="9">
        <v>1</v>
      </c>
      <c r="AG128" s="8">
        <v>0</v>
      </c>
      <c r="AH128" s="9">
        <v>1</v>
      </c>
      <c r="AI128" s="30">
        <v>0</v>
      </c>
      <c r="AJ128" s="9">
        <v>1</v>
      </c>
      <c r="AK128" s="30">
        <v>0</v>
      </c>
      <c r="AL128" s="21">
        <v>2008</v>
      </c>
      <c r="AM128" s="23">
        <f t="shared" si="30"/>
        <v>7.6048944808116197</v>
      </c>
      <c r="AN128" s="33" t="s">
        <v>108</v>
      </c>
      <c r="AO128" s="33" t="s">
        <v>108</v>
      </c>
      <c r="AP128" s="33" t="s">
        <v>108</v>
      </c>
      <c r="AQ128" s="43" t="s">
        <v>108</v>
      </c>
      <c r="AR128" s="33" t="s">
        <v>108</v>
      </c>
      <c r="AS128" s="43" t="s">
        <v>108</v>
      </c>
      <c r="AT128" s="42" t="s">
        <v>108</v>
      </c>
      <c r="AU128" s="18" t="s">
        <v>108</v>
      </c>
      <c r="AV128">
        <v>1</v>
      </c>
      <c r="AW128" s="40">
        <v>0</v>
      </c>
      <c r="AX128" t="s">
        <v>108</v>
      </c>
      <c r="AY128" s="40" t="s">
        <v>108</v>
      </c>
      <c r="AZ128">
        <v>0</v>
      </c>
      <c r="BA128" s="18">
        <v>1</v>
      </c>
      <c r="BB128">
        <f t="shared" si="44"/>
        <v>0.35099999999999998</v>
      </c>
      <c r="BC128" s="18">
        <v>0.64900000000000002</v>
      </c>
      <c r="BD128" s="18" t="s">
        <v>131</v>
      </c>
      <c r="BE128">
        <v>0</v>
      </c>
      <c r="BF128">
        <v>1</v>
      </c>
      <c r="BG128">
        <v>0</v>
      </c>
      <c r="BH128">
        <v>0</v>
      </c>
      <c r="BI128">
        <v>0</v>
      </c>
      <c r="BJ128">
        <v>0</v>
      </c>
      <c r="BK128" s="18">
        <v>0</v>
      </c>
      <c r="BL128">
        <v>0</v>
      </c>
      <c r="BM128">
        <v>1</v>
      </c>
      <c r="BN128" s="18">
        <v>0</v>
      </c>
      <c r="BQ128" s="25">
        <v>35.417000000000002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 s="18">
        <v>1</v>
      </c>
      <c r="BZ128">
        <v>0</v>
      </c>
      <c r="CA128">
        <v>1</v>
      </c>
      <c r="CB128">
        <v>0</v>
      </c>
      <c r="CC128" s="18">
        <v>0</v>
      </c>
      <c r="CD128">
        <v>0</v>
      </c>
      <c r="CE128">
        <v>0</v>
      </c>
      <c r="CF128">
        <v>0</v>
      </c>
      <c r="CG128">
        <v>0</v>
      </c>
      <c r="CH128" s="18">
        <v>1</v>
      </c>
      <c r="CI128">
        <v>1</v>
      </c>
      <c r="CJ128">
        <v>1</v>
      </c>
      <c r="CK128">
        <v>1</v>
      </c>
      <c r="CL128">
        <v>1</v>
      </c>
      <c r="CM128">
        <v>0</v>
      </c>
      <c r="CN128">
        <v>0</v>
      </c>
      <c r="CO128">
        <v>1</v>
      </c>
      <c r="CP128">
        <v>0</v>
      </c>
      <c r="CQ128">
        <v>0</v>
      </c>
      <c r="CR128">
        <v>1</v>
      </c>
      <c r="CS128" s="18">
        <v>1</v>
      </c>
      <c r="CU128">
        <v>23</v>
      </c>
      <c r="DD128" s="34" t="s">
        <v>110</v>
      </c>
    </row>
    <row r="129" spans="1:108" x14ac:dyDescent="0.25">
      <c r="A129">
        <v>128</v>
      </c>
      <c r="B129">
        <v>12</v>
      </c>
      <c r="C129" s="25" t="s">
        <v>130</v>
      </c>
      <c r="D129" s="12">
        <v>-6.4</v>
      </c>
      <c r="E129" s="14">
        <v>6.5</v>
      </c>
      <c r="F129" s="7">
        <f t="shared" si="42"/>
        <v>-0.98461538461538467</v>
      </c>
      <c r="G129" s="7">
        <f t="shared" si="21"/>
        <v>-12.9</v>
      </c>
      <c r="H129" s="16">
        <f t="shared" si="22"/>
        <v>9.9999999999999645E-2</v>
      </c>
      <c r="I129" s="11">
        <f t="shared" si="23"/>
        <v>-2.5221939773177167E-2</v>
      </c>
      <c r="J129" s="33">
        <f t="shared" si="24"/>
        <v>2.5616032582133057E-2</v>
      </c>
      <c r="K129" s="33">
        <f t="shared" si="25"/>
        <v>39.038051532519155</v>
      </c>
      <c r="L129" s="33">
        <f t="shared" si="26"/>
        <v>-5.0837972355310221E-2</v>
      </c>
      <c r="M129" s="33">
        <f t="shared" si="27"/>
        <v>3.9409280895589052E-4</v>
      </c>
      <c r="N129" s="8">
        <v>1</v>
      </c>
      <c r="O129" s="9">
        <v>0</v>
      </c>
      <c r="P129" s="8">
        <v>0</v>
      </c>
      <c r="Q129" s="9">
        <v>0</v>
      </c>
      <c r="R129" s="9">
        <v>1</v>
      </c>
      <c r="S129" s="9">
        <v>0</v>
      </c>
      <c r="T129" s="9">
        <v>0</v>
      </c>
      <c r="U129" s="8">
        <v>1531</v>
      </c>
      <c r="V129" s="9">
        <v>7</v>
      </c>
      <c r="W129" s="9">
        <f t="shared" si="37"/>
        <v>1523</v>
      </c>
      <c r="X129" s="9">
        <f t="shared" si="29"/>
        <v>15</v>
      </c>
      <c r="Y129" s="7">
        <v>10.83</v>
      </c>
      <c r="Z129" s="7">
        <v>7.7789999999999999</v>
      </c>
      <c r="AA129" s="9">
        <v>1</v>
      </c>
      <c r="AB129" s="9">
        <v>0</v>
      </c>
      <c r="AC129" s="9">
        <v>0</v>
      </c>
      <c r="AD129" s="9">
        <v>0</v>
      </c>
      <c r="AE129" s="9">
        <v>0</v>
      </c>
      <c r="AF129" s="9">
        <v>1</v>
      </c>
      <c r="AG129" s="8">
        <v>0</v>
      </c>
      <c r="AH129" s="9">
        <v>1</v>
      </c>
      <c r="AI129" s="30">
        <v>0</v>
      </c>
      <c r="AJ129" s="9">
        <v>1</v>
      </c>
      <c r="AK129" s="30">
        <v>0</v>
      </c>
      <c r="AL129" s="21">
        <v>2008</v>
      </c>
      <c r="AM129" s="23">
        <f t="shared" si="30"/>
        <v>7.6048944808116197</v>
      </c>
      <c r="AN129" s="33" t="s">
        <v>108</v>
      </c>
      <c r="AO129" s="33" t="s">
        <v>108</v>
      </c>
      <c r="AP129" s="33" t="s">
        <v>108</v>
      </c>
      <c r="AQ129" s="43" t="s">
        <v>108</v>
      </c>
      <c r="AR129" s="33" t="s">
        <v>108</v>
      </c>
      <c r="AS129" s="43" t="s">
        <v>108</v>
      </c>
      <c r="AT129" s="42" t="s">
        <v>108</v>
      </c>
      <c r="AU129" s="18" t="s">
        <v>108</v>
      </c>
      <c r="AV129">
        <v>0</v>
      </c>
      <c r="AW129" s="40">
        <v>1</v>
      </c>
      <c r="AX129" t="s">
        <v>108</v>
      </c>
      <c r="AY129" s="40" t="s">
        <v>108</v>
      </c>
      <c r="AZ129">
        <v>0</v>
      </c>
      <c r="BA129" s="18">
        <v>1</v>
      </c>
      <c r="BB129">
        <f t="shared" si="44"/>
        <v>0.27</v>
      </c>
      <c r="BC129" s="18">
        <v>0.73</v>
      </c>
      <c r="BD129" s="18" t="s">
        <v>131</v>
      </c>
      <c r="BE129">
        <v>0</v>
      </c>
      <c r="BF129">
        <v>1</v>
      </c>
      <c r="BG129">
        <v>0</v>
      </c>
      <c r="BH129">
        <v>0</v>
      </c>
      <c r="BI129">
        <v>0</v>
      </c>
      <c r="BJ129">
        <v>0</v>
      </c>
      <c r="BK129" s="18">
        <v>0</v>
      </c>
      <c r="BL129">
        <v>0</v>
      </c>
      <c r="BM129">
        <v>1</v>
      </c>
      <c r="BN129" s="18">
        <v>0</v>
      </c>
      <c r="BQ129" s="25">
        <v>34.741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 s="18">
        <v>1</v>
      </c>
      <c r="BZ129">
        <v>0</v>
      </c>
      <c r="CA129">
        <v>1</v>
      </c>
      <c r="CB129">
        <v>0</v>
      </c>
      <c r="CC129" s="18">
        <v>0</v>
      </c>
      <c r="CD129">
        <v>0</v>
      </c>
      <c r="CE129">
        <v>0</v>
      </c>
      <c r="CF129">
        <v>0</v>
      </c>
      <c r="CG129">
        <v>0</v>
      </c>
      <c r="CH129" s="18">
        <v>1</v>
      </c>
      <c r="CI129">
        <v>1</v>
      </c>
      <c r="CJ129">
        <v>1</v>
      </c>
      <c r="CK129">
        <v>1</v>
      </c>
      <c r="CL129">
        <v>1</v>
      </c>
      <c r="CM129">
        <v>0</v>
      </c>
      <c r="CN129">
        <v>0</v>
      </c>
      <c r="CO129">
        <v>1</v>
      </c>
      <c r="CP129">
        <v>0</v>
      </c>
      <c r="CQ129">
        <v>0</v>
      </c>
      <c r="CR129">
        <v>1</v>
      </c>
      <c r="CS129" s="18">
        <v>1</v>
      </c>
      <c r="CU129">
        <v>23</v>
      </c>
      <c r="DD129" s="34" t="s">
        <v>110</v>
      </c>
    </row>
    <row r="130" spans="1:108" x14ac:dyDescent="0.25">
      <c r="A130">
        <v>129</v>
      </c>
      <c r="B130">
        <v>12</v>
      </c>
      <c r="C130" s="25" t="s">
        <v>130</v>
      </c>
      <c r="D130" s="12">
        <v>6.9</v>
      </c>
      <c r="E130" s="14">
        <v>0.4</v>
      </c>
      <c r="F130" s="7">
        <f t="shared" si="42"/>
        <v>17.25</v>
      </c>
      <c r="G130" s="7">
        <f t="shared" ref="G130:G193" si="45">D130-E130</f>
        <v>6.5</v>
      </c>
      <c r="H130" s="16">
        <f t="shared" ref="H130:H193" si="46">D130+E130</f>
        <v>7.3000000000000007</v>
      </c>
      <c r="I130" s="11">
        <f t="shared" ref="I130:I193" si="47">IFERROR(F130/SQRT(F130^2+W130), "X")</f>
        <v>0.24681767895018253</v>
      </c>
      <c r="J130" s="33">
        <f t="shared" ref="J130:J193" si="48">IFERROR(SQRT((1-I130^2)/W130), "X")</f>
        <v>1.4308271243488843E-2</v>
      </c>
      <c r="K130" s="33">
        <f t="shared" ref="K130:K193" si="49">IFERROR(1/J130, "X")</f>
        <v>69.889645155773977</v>
      </c>
      <c r="L130" s="33">
        <f t="shared" ref="L130:L193" si="50">IFERROR(I130-J130, "X")</f>
        <v>0.23250940770669368</v>
      </c>
      <c r="M130" s="33">
        <f t="shared" ref="M130:M193" si="51">IFERROR(I130+J130, "X")</f>
        <v>0.26112595019367135</v>
      </c>
      <c r="N130" s="8">
        <v>1</v>
      </c>
      <c r="O130" s="9">
        <v>0</v>
      </c>
      <c r="P130" s="8">
        <v>0</v>
      </c>
      <c r="Q130" s="9">
        <v>0</v>
      </c>
      <c r="R130" s="9">
        <v>1</v>
      </c>
      <c r="S130" s="9">
        <v>0</v>
      </c>
      <c r="T130" s="9">
        <v>0</v>
      </c>
      <c r="U130" s="8">
        <v>4596</v>
      </c>
      <c r="V130" s="9">
        <v>8</v>
      </c>
      <c r="W130" s="9">
        <f t="shared" ref="W130:W161" si="52">U130-V130-1</f>
        <v>4587</v>
      </c>
      <c r="X130" s="9">
        <f t="shared" ref="X130:X193" si="53">COUNTIF(B:B,B130)</f>
        <v>15</v>
      </c>
      <c r="Y130" s="7">
        <v>10.68</v>
      </c>
      <c r="Z130" s="7">
        <v>7.8520000000000003</v>
      </c>
      <c r="AA130" s="9">
        <v>1</v>
      </c>
      <c r="AB130" s="9">
        <v>0</v>
      </c>
      <c r="AC130" s="9">
        <v>0</v>
      </c>
      <c r="AD130" s="9">
        <v>0</v>
      </c>
      <c r="AE130" s="9">
        <v>0</v>
      </c>
      <c r="AF130" s="9">
        <v>1</v>
      </c>
      <c r="AG130" s="8">
        <v>0</v>
      </c>
      <c r="AH130" s="9">
        <v>1</v>
      </c>
      <c r="AI130" s="30">
        <v>0</v>
      </c>
      <c r="AJ130" s="9">
        <v>1</v>
      </c>
      <c r="AK130" s="30">
        <v>0</v>
      </c>
      <c r="AL130" s="21">
        <v>2008</v>
      </c>
      <c r="AM130" s="23">
        <f t="shared" ref="AM130:AM193" si="54">LN(AL130)</f>
        <v>7.6048944808116197</v>
      </c>
      <c r="AN130" s="33" t="s">
        <v>108</v>
      </c>
      <c r="AO130" s="33" t="s">
        <v>108</v>
      </c>
      <c r="AP130" s="33" t="s">
        <v>108</v>
      </c>
      <c r="AQ130" s="43" t="s">
        <v>108</v>
      </c>
      <c r="AR130" s="33" t="s">
        <v>108</v>
      </c>
      <c r="AS130" s="43" t="s">
        <v>108</v>
      </c>
      <c r="AT130" s="42" t="s">
        <v>108</v>
      </c>
      <c r="AU130" s="18" t="s">
        <v>108</v>
      </c>
      <c r="AV130">
        <f>1-AW130</f>
        <v>0.66700000000000004</v>
      </c>
      <c r="AW130" s="40">
        <v>0.33300000000000002</v>
      </c>
      <c r="AX130" t="s">
        <v>108</v>
      </c>
      <c r="AY130" s="40" t="s">
        <v>108</v>
      </c>
      <c r="AZ130">
        <v>0</v>
      </c>
      <c r="BA130" s="18">
        <v>1</v>
      </c>
      <c r="BB130">
        <f t="shared" si="44"/>
        <v>0.32399999999999995</v>
      </c>
      <c r="BC130" s="18">
        <v>0.67600000000000005</v>
      </c>
      <c r="BD130" s="18" t="s">
        <v>131</v>
      </c>
      <c r="BE130">
        <v>0</v>
      </c>
      <c r="BF130">
        <v>1</v>
      </c>
      <c r="BG130">
        <v>0</v>
      </c>
      <c r="BH130">
        <v>0</v>
      </c>
      <c r="BI130">
        <v>0</v>
      </c>
      <c r="BJ130">
        <v>0</v>
      </c>
      <c r="BK130" s="18">
        <v>0</v>
      </c>
      <c r="BL130">
        <v>0</v>
      </c>
      <c r="BM130">
        <v>1</v>
      </c>
      <c r="BN130" s="18">
        <v>0</v>
      </c>
      <c r="BQ130" s="25">
        <v>35.192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 s="18">
        <v>1</v>
      </c>
      <c r="BZ130">
        <v>0</v>
      </c>
      <c r="CA130">
        <v>1</v>
      </c>
      <c r="CB130">
        <v>0</v>
      </c>
      <c r="CC130" s="18">
        <v>0</v>
      </c>
      <c r="CD130">
        <v>1</v>
      </c>
      <c r="CE130">
        <v>0</v>
      </c>
      <c r="CF130">
        <v>0</v>
      </c>
      <c r="CG130">
        <v>0</v>
      </c>
      <c r="CH130" s="18">
        <v>0</v>
      </c>
      <c r="CI130">
        <v>1</v>
      </c>
      <c r="CJ130">
        <v>1</v>
      </c>
      <c r="CK130">
        <v>1</v>
      </c>
      <c r="CL130">
        <v>1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1</v>
      </c>
      <c r="CS130" s="18">
        <v>0</v>
      </c>
      <c r="CU130">
        <v>23</v>
      </c>
      <c r="DD130" s="34" t="s">
        <v>110</v>
      </c>
    </row>
    <row r="131" spans="1:108" x14ac:dyDescent="0.25">
      <c r="A131">
        <v>130</v>
      </c>
      <c r="B131">
        <v>12</v>
      </c>
      <c r="C131" s="25" t="s">
        <v>130</v>
      </c>
      <c r="D131" s="12">
        <v>6.6</v>
      </c>
      <c r="E131" s="14">
        <v>0.5</v>
      </c>
      <c r="F131" s="7">
        <f t="shared" si="42"/>
        <v>13.2</v>
      </c>
      <c r="G131" s="7">
        <f t="shared" si="45"/>
        <v>6.1</v>
      </c>
      <c r="H131" s="16">
        <f t="shared" si="46"/>
        <v>7.1</v>
      </c>
      <c r="I131" s="11">
        <f t="shared" si="47"/>
        <v>0.23221449381289103</v>
      </c>
      <c r="J131" s="33">
        <f t="shared" si="48"/>
        <v>1.7592007107037198E-2</v>
      </c>
      <c r="K131" s="33">
        <f t="shared" si="49"/>
        <v>56.843997044542888</v>
      </c>
      <c r="L131" s="33">
        <f t="shared" si="50"/>
        <v>0.21462248670585382</v>
      </c>
      <c r="M131" s="33">
        <f t="shared" si="51"/>
        <v>0.24980650091992823</v>
      </c>
      <c r="N131" s="8">
        <v>1</v>
      </c>
      <c r="O131" s="9">
        <v>0</v>
      </c>
      <c r="P131" s="8">
        <v>0</v>
      </c>
      <c r="Q131" s="9">
        <v>0</v>
      </c>
      <c r="R131" s="9">
        <v>1</v>
      </c>
      <c r="S131" s="9">
        <v>0</v>
      </c>
      <c r="T131" s="9">
        <v>0</v>
      </c>
      <c r="U131" s="8">
        <v>3065</v>
      </c>
      <c r="V131" s="9">
        <v>7</v>
      </c>
      <c r="W131" s="9">
        <f t="shared" si="52"/>
        <v>3057</v>
      </c>
      <c r="X131" s="9">
        <f t="shared" si="53"/>
        <v>15</v>
      </c>
      <c r="Y131" s="7">
        <v>10.61</v>
      </c>
      <c r="Z131" s="7">
        <v>7.89</v>
      </c>
      <c r="AA131" s="9">
        <v>1</v>
      </c>
      <c r="AB131" s="9">
        <v>0</v>
      </c>
      <c r="AC131" s="9">
        <v>0</v>
      </c>
      <c r="AD131" s="9">
        <v>0</v>
      </c>
      <c r="AE131" s="9">
        <v>0</v>
      </c>
      <c r="AF131" s="9">
        <v>1</v>
      </c>
      <c r="AG131" s="8">
        <v>0</v>
      </c>
      <c r="AH131" s="9">
        <v>1</v>
      </c>
      <c r="AI131" s="30">
        <v>0</v>
      </c>
      <c r="AJ131" s="9">
        <v>1</v>
      </c>
      <c r="AK131" s="30">
        <v>0</v>
      </c>
      <c r="AL131" s="21">
        <v>2008</v>
      </c>
      <c r="AM131" s="23">
        <f t="shared" si="54"/>
        <v>7.6048944808116197</v>
      </c>
      <c r="AN131" s="33" t="s">
        <v>108</v>
      </c>
      <c r="AO131" s="33" t="s">
        <v>108</v>
      </c>
      <c r="AP131" s="33" t="s">
        <v>108</v>
      </c>
      <c r="AQ131" s="43" t="s">
        <v>108</v>
      </c>
      <c r="AR131" s="33" t="s">
        <v>108</v>
      </c>
      <c r="AS131" s="43" t="s">
        <v>108</v>
      </c>
      <c r="AT131" s="42" t="s">
        <v>108</v>
      </c>
      <c r="AU131" s="18" t="s">
        <v>108</v>
      </c>
      <c r="AV131">
        <v>1</v>
      </c>
      <c r="AW131" s="40">
        <v>0</v>
      </c>
      <c r="AX131" t="s">
        <v>108</v>
      </c>
      <c r="AY131" s="40" t="s">
        <v>108</v>
      </c>
      <c r="AZ131">
        <v>0</v>
      </c>
      <c r="BA131" s="18">
        <v>1</v>
      </c>
      <c r="BB131">
        <f t="shared" si="44"/>
        <v>0.35099999999999998</v>
      </c>
      <c r="BC131" s="18">
        <v>0.64900000000000002</v>
      </c>
      <c r="BD131" s="18" t="s">
        <v>131</v>
      </c>
      <c r="BE131">
        <v>0</v>
      </c>
      <c r="BF131">
        <v>1</v>
      </c>
      <c r="BG131">
        <v>0</v>
      </c>
      <c r="BH131">
        <v>0</v>
      </c>
      <c r="BI131">
        <v>0</v>
      </c>
      <c r="BJ131">
        <v>0</v>
      </c>
      <c r="BK131" s="18">
        <v>0</v>
      </c>
      <c r="BL131">
        <v>0</v>
      </c>
      <c r="BM131">
        <v>1</v>
      </c>
      <c r="BN131" s="18">
        <v>0</v>
      </c>
      <c r="BQ131" s="25">
        <v>35.417000000000002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 s="18">
        <v>1</v>
      </c>
      <c r="BZ131">
        <v>0</v>
      </c>
      <c r="CA131">
        <v>1</v>
      </c>
      <c r="CB131">
        <v>0</v>
      </c>
      <c r="CC131" s="18">
        <v>0</v>
      </c>
      <c r="CD131">
        <v>1</v>
      </c>
      <c r="CE131">
        <v>0</v>
      </c>
      <c r="CF131">
        <v>0</v>
      </c>
      <c r="CG131">
        <v>0</v>
      </c>
      <c r="CH131" s="18">
        <v>0</v>
      </c>
      <c r="CI131">
        <v>1</v>
      </c>
      <c r="CJ131">
        <v>1</v>
      </c>
      <c r="CK131">
        <v>1</v>
      </c>
      <c r="CL131">
        <v>1</v>
      </c>
      <c r="CM131">
        <v>0</v>
      </c>
      <c r="CN131">
        <v>0</v>
      </c>
      <c r="CO131">
        <v>1</v>
      </c>
      <c r="CP131">
        <v>0</v>
      </c>
      <c r="CQ131">
        <v>0</v>
      </c>
      <c r="CR131">
        <v>1</v>
      </c>
      <c r="CS131" s="18">
        <v>0</v>
      </c>
      <c r="CU131">
        <v>23</v>
      </c>
      <c r="DD131" s="34" t="s">
        <v>110</v>
      </c>
    </row>
    <row r="132" spans="1:108" x14ac:dyDescent="0.25">
      <c r="A132">
        <v>131</v>
      </c>
      <c r="B132">
        <v>12</v>
      </c>
      <c r="C132" s="25" t="s">
        <v>130</v>
      </c>
      <c r="D132" s="12">
        <v>7.4</v>
      </c>
      <c r="E132" s="14">
        <v>0.5</v>
      </c>
      <c r="F132" s="7">
        <f t="shared" si="42"/>
        <v>14.8</v>
      </c>
      <c r="G132" s="7">
        <f t="shared" si="45"/>
        <v>6.9</v>
      </c>
      <c r="H132" s="16">
        <f t="shared" si="46"/>
        <v>7.9</v>
      </c>
      <c r="I132" s="11">
        <f t="shared" si="47"/>
        <v>0.35459503793303371</v>
      </c>
      <c r="J132" s="33">
        <f t="shared" si="48"/>
        <v>2.3959124184664435E-2</v>
      </c>
      <c r="K132" s="33">
        <f t="shared" si="49"/>
        <v>41.737752694652841</v>
      </c>
      <c r="L132" s="33">
        <f t="shared" si="50"/>
        <v>0.33063591374836926</v>
      </c>
      <c r="M132" s="33">
        <f t="shared" si="51"/>
        <v>0.37855416211769816</v>
      </c>
      <c r="N132" s="8">
        <v>1</v>
      </c>
      <c r="O132" s="9">
        <v>0</v>
      </c>
      <c r="P132" s="8">
        <v>0</v>
      </c>
      <c r="Q132" s="9">
        <v>0</v>
      </c>
      <c r="R132" s="9">
        <v>1</v>
      </c>
      <c r="S132" s="9">
        <v>0</v>
      </c>
      <c r="T132" s="9">
        <v>0</v>
      </c>
      <c r="U132" s="8">
        <v>1531</v>
      </c>
      <c r="V132" s="9">
        <v>7</v>
      </c>
      <c r="W132" s="9">
        <f t="shared" si="52"/>
        <v>1523</v>
      </c>
      <c r="X132" s="9">
        <f t="shared" si="53"/>
        <v>15</v>
      </c>
      <c r="Y132" s="7">
        <v>10.83</v>
      </c>
      <c r="Z132" s="7">
        <v>7.7789999999999999</v>
      </c>
      <c r="AA132" s="9">
        <v>1</v>
      </c>
      <c r="AB132" s="9">
        <v>0</v>
      </c>
      <c r="AC132" s="9">
        <v>0</v>
      </c>
      <c r="AD132" s="9">
        <v>0</v>
      </c>
      <c r="AE132" s="9">
        <v>0</v>
      </c>
      <c r="AF132" s="9">
        <v>1</v>
      </c>
      <c r="AG132" s="8">
        <v>0</v>
      </c>
      <c r="AH132" s="9">
        <v>1</v>
      </c>
      <c r="AI132" s="30">
        <v>0</v>
      </c>
      <c r="AJ132" s="9">
        <v>1</v>
      </c>
      <c r="AK132" s="30">
        <v>0</v>
      </c>
      <c r="AL132" s="21">
        <v>2008</v>
      </c>
      <c r="AM132" s="23">
        <f t="shared" si="54"/>
        <v>7.6048944808116197</v>
      </c>
      <c r="AN132" s="33" t="s">
        <v>108</v>
      </c>
      <c r="AO132" s="33" t="s">
        <v>108</v>
      </c>
      <c r="AP132" s="33" t="s">
        <v>108</v>
      </c>
      <c r="AQ132" s="43" t="s">
        <v>108</v>
      </c>
      <c r="AR132" s="33" t="s">
        <v>108</v>
      </c>
      <c r="AS132" s="43" t="s">
        <v>108</v>
      </c>
      <c r="AT132" s="42" t="s">
        <v>108</v>
      </c>
      <c r="AU132" s="18" t="s">
        <v>108</v>
      </c>
      <c r="AV132">
        <v>0</v>
      </c>
      <c r="AW132" s="40">
        <v>1</v>
      </c>
      <c r="AX132" t="s">
        <v>108</v>
      </c>
      <c r="AY132" s="40" t="s">
        <v>108</v>
      </c>
      <c r="AZ132">
        <v>0</v>
      </c>
      <c r="BA132" s="18">
        <v>1</v>
      </c>
      <c r="BB132">
        <f t="shared" si="44"/>
        <v>0.27</v>
      </c>
      <c r="BC132" s="18">
        <v>0.73</v>
      </c>
      <c r="BD132" s="18" t="s">
        <v>131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0</v>
      </c>
      <c r="BK132" s="18">
        <v>0</v>
      </c>
      <c r="BL132">
        <v>0</v>
      </c>
      <c r="BM132">
        <v>1</v>
      </c>
      <c r="BN132" s="18">
        <v>0</v>
      </c>
      <c r="BQ132" s="25">
        <v>34.741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 s="18">
        <v>1</v>
      </c>
      <c r="BZ132">
        <v>0</v>
      </c>
      <c r="CA132">
        <v>1</v>
      </c>
      <c r="CB132">
        <v>0</v>
      </c>
      <c r="CC132" s="18">
        <v>0</v>
      </c>
      <c r="CD132">
        <v>1</v>
      </c>
      <c r="CE132">
        <v>0</v>
      </c>
      <c r="CF132">
        <v>0</v>
      </c>
      <c r="CG132">
        <v>0</v>
      </c>
      <c r="CH132" s="18">
        <v>0</v>
      </c>
      <c r="CI132">
        <v>1</v>
      </c>
      <c r="CJ132">
        <v>1</v>
      </c>
      <c r="CK132">
        <v>1</v>
      </c>
      <c r="CL132">
        <v>1</v>
      </c>
      <c r="CM132">
        <v>0</v>
      </c>
      <c r="CN132">
        <v>0</v>
      </c>
      <c r="CO132">
        <v>1</v>
      </c>
      <c r="CP132">
        <v>0</v>
      </c>
      <c r="CQ132">
        <v>0</v>
      </c>
      <c r="CR132">
        <v>1</v>
      </c>
      <c r="CS132" s="18">
        <v>0</v>
      </c>
      <c r="CU132">
        <v>23</v>
      </c>
      <c r="DD132" s="34" t="s">
        <v>110</v>
      </c>
    </row>
    <row r="133" spans="1:108" x14ac:dyDescent="0.25">
      <c r="A133">
        <v>132</v>
      </c>
      <c r="B133">
        <v>12</v>
      </c>
      <c r="C133" s="25" t="s">
        <v>130</v>
      </c>
      <c r="D133" s="12">
        <v>6.2</v>
      </c>
      <c r="E133" s="14">
        <v>0.6</v>
      </c>
      <c r="F133" s="7">
        <f t="shared" si="42"/>
        <v>10.333333333333334</v>
      </c>
      <c r="G133" s="7">
        <f t="shared" si="45"/>
        <v>5.6000000000000005</v>
      </c>
      <c r="H133" s="16">
        <f t="shared" si="46"/>
        <v>6.8</v>
      </c>
      <c r="I133" s="11">
        <f t="shared" si="47"/>
        <v>0.15082702916904969</v>
      </c>
      <c r="J133" s="33">
        <f t="shared" si="48"/>
        <v>1.4596164113133841E-2</v>
      </c>
      <c r="K133" s="33">
        <f t="shared" si="49"/>
        <v>68.511150755025113</v>
      </c>
      <c r="L133" s="33">
        <f t="shared" si="50"/>
        <v>0.13623086505591586</v>
      </c>
      <c r="M133" s="33">
        <f t="shared" si="51"/>
        <v>0.16542319328218352</v>
      </c>
      <c r="N133" s="8">
        <v>1</v>
      </c>
      <c r="O133" s="9">
        <v>0</v>
      </c>
      <c r="P133" s="8">
        <v>0</v>
      </c>
      <c r="Q133" s="9">
        <v>0</v>
      </c>
      <c r="R133" s="9">
        <v>1</v>
      </c>
      <c r="S133" s="9">
        <v>0</v>
      </c>
      <c r="T133" s="9">
        <v>0</v>
      </c>
      <c r="U133" s="8">
        <v>4596</v>
      </c>
      <c r="V133" s="9">
        <v>8</v>
      </c>
      <c r="W133" s="9">
        <f t="shared" si="52"/>
        <v>4587</v>
      </c>
      <c r="X133" s="9">
        <f t="shared" si="53"/>
        <v>15</v>
      </c>
      <c r="Y133" s="7">
        <v>10.68</v>
      </c>
      <c r="Z133" s="7">
        <v>7.8520000000000003</v>
      </c>
      <c r="AA133" s="9">
        <v>1</v>
      </c>
      <c r="AB133" s="9">
        <v>0</v>
      </c>
      <c r="AC133" s="9">
        <v>0</v>
      </c>
      <c r="AD133" s="9">
        <v>0</v>
      </c>
      <c r="AE133" s="9">
        <v>0</v>
      </c>
      <c r="AF133" s="9">
        <v>1</v>
      </c>
      <c r="AG133" s="8">
        <v>0</v>
      </c>
      <c r="AH133" s="9">
        <v>1</v>
      </c>
      <c r="AI133" s="30">
        <v>0</v>
      </c>
      <c r="AJ133" s="9">
        <v>1</v>
      </c>
      <c r="AK133" s="30">
        <v>0</v>
      </c>
      <c r="AL133" s="21">
        <v>2008</v>
      </c>
      <c r="AM133" s="23">
        <f t="shared" si="54"/>
        <v>7.6048944808116197</v>
      </c>
      <c r="AN133" s="33" t="s">
        <v>108</v>
      </c>
      <c r="AO133" s="33" t="s">
        <v>108</v>
      </c>
      <c r="AP133" s="33" t="s">
        <v>108</v>
      </c>
      <c r="AQ133" s="43" t="s">
        <v>108</v>
      </c>
      <c r="AR133" s="33" t="s">
        <v>108</v>
      </c>
      <c r="AS133" s="43" t="s">
        <v>108</v>
      </c>
      <c r="AT133" s="42" t="s">
        <v>108</v>
      </c>
      <c r="AU133" s="18" t="s">
        <v>108</v>
      </c>
      <c r="AV133">
        <f>1-AW133</f>
        <v>0.66700000000000004</v>
      </c>
      <c r="AW133" s="40">
        <v>0.33300000000000002</v>
      </c>
      <c r="AX133" t="s">
        <v>108</v>
      </c>
      <c r="AY133" s="40" t="s">
        <v>108</v>
      </c>
      <c r="AZ133">
        <v>0</v>
      </c>
      <c r="BA133" s="18">
        <v>1</v>
      </c>
      <c r="BB133">
        <f t="shared" si="44"/>
        <v>0.32399999999999995</v>
      </c>
      <c r="BC133" s="18">
        <v>0.67600000000000005</v>
      </c>
      <c r="BD133" s="18" t="s">
        <v>131</v>
      </c>
      <c r="BE133">
        <v>0</v>
      </c>
      <c r="BF133">
        <v>1</v>
      </c>
      <c r="BG133">
        <v>0</v>
      </c>
      <c r="BH133">
        <v>0</v>
      </c>
      <c r="BI133">
        <v>0</v>
      </c>
      <c r="BJ133">
        <v>0</v>
      </c>
      <c r="BK133" s="18">
        <v>0</v>
      </c>
      <c r="BL133">
        <v>0</v>
      </c>
      <c r="BM133">
        <v>1</v>
      </c>
      <c r="BN133" s="18">
        <v>0</v>
      </c>
      <c r="BQ133" s="25">
        <v>35.192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 s="18">
        <v>1</v>
      </c>
      <c r="BZ133">
        <v>0</v>
      </c>
      <c r="CA133">
        <v>1</v>
      </c>
      <c r="CB133">
        <v>0</v>
      </c>
      <c r="CC133" s="18">
        <v>0</v>
      </c>
      <c r="CD133">
        <v>0</v>
      </c>
      <c r="CE133">
        <v>0</v>
      </c>
      <c r="CF133">
        <v>0</v>
      </c>
      <c r="CG133">
        <v>0</v>
      </c>
      <c r="CH133" s="18">
        <v>1</v>
      </c>
      <c r="CI133">
        <v>1</v>
      </c>
      <c r="CJ133">
        <v>1</v>
      </c>
      <c r="CK133">
        <v>1</v>
      </c>
      <c r="CL133">
        <v>1</v>
      </c>
      <c r="CM133">
        <v>0</v>
      </c>
      <c r="CN133">
        <v>0</v>
      </c>
      <c r="CO133">
        <v>1</v>
      </c>
      <c r="CP133">
        <v>0</v>
      </c>
      <c r="CQ133">
        <v>0</v>
      </c>
      <c r="CR133">
        <v>1</v>
      </c>
      <c r="CS133" s="18">
        <v>0</v>
      </c>
      <c r="CU133">
        <v>23</v>
      </c>
      <c r="DD133" s="34" t="s">
        <v>110</v>
      </c>
    </row>
    <row r="134" spans="1:108" x14ac:dyDescent="0.25">
      <c r="A134">
        <v>133</v>
      </c>
      <c r="B134">
        <v>12</v>
      </c>
      <c r="C134" s="25" t="s">
        <v>130</v>
      </c>
      <c r="D134" s="12">
        <v>6</v>
      </c>
      <c r="E134" s="14">
        <v>0.7</v>
      </c>
      <c r="F134" s="7">
        <f t="shared" si="42"/>
        <v>8.5714285714285712</v>
      </c>
      <c r="G134" s="7">
        <f t="shared" si="45"/>
        <v>5.3</v>
      </c>
      <c r="H134" s="16">
        <f t="shared" si="46"/>
        <v>6.7</v>
      </c>
      <c r="I134" s="11">
        <f t="shared" si="47"/>
        <v>0.15319637175030965</v>
      </c>
      <c r="J134" s="33">
        <f t="shared" si="48"/>
        <v>1.7872910037536129E-2</v>
      </c>
      <c r="K134" s="33">
        <f t="shared" si="49"/>
        <v>55.950597742607734</v>
      </c>
      <c r="L134" s="33">
        <f t="shared" si="50"/>
        <v>0.13532346171277351</v>
      </c>
      <c r="M134" s="33">
        <f t="shared" si="51"/>
        <v>0.17106928178784578</v>
      </c>
      <c r="N134" s="8">
        <v>1</v>
      </c>
      <c r="O134" s="9">
        <v>0</v>
      </c>
      <c r="P134" s="8">
        <v>0</v>
      </c>
      <c r="Q134" s="9">
        <v>0</v>
      </c>
      <c r="R134" s="9">
        <v>1</v>
      </c>
      <c r="S134" s="9">
        <v>0</v>
      </c>
      <c r="T134" s="9">
        <v>0</v>
      </c>
      <c r="U134" s="8">
        <v>3065</v>
      </c>
      <c r="V134" s="9">
        <v>7</v>
      </c>
      <c r="W134" s="9">
        <f t="shared" si="52"/>
        <v>3057</v>
      </c>
      <c r="X134" s="9">
        <f t="shared" si="53"/>
        <v>15</v>
      </c>
      <c r="Y134" s="7">
        <v>10.61</v>
      </c>
      <c r="Z134" s="7">
        <v>7.89</v>
      </c>
      <c r="AA134" s="9">
        <v>1</v>
      </c>
      <c r="AB134" s="9">
        <v>0</v>
      </c>
      <c r="AC134" s="9">
        <v>0</v>
      </c>
      <c r="AD134" s="9">
        <v>0</v>
      </c>
      <c r="AE134" s="9">
        <v>0</v>
      </c>
      <c r="AF134" s="9">
        <v>1</v>
      </c>
      <c r="AG134" s="8">
        <v>0</v>
      </c>
      <c r="AH134" s="9">
        <v>1</v>
      </c>
      <c r="AI134" s="30">
        <v>0</v>
      </c>
      <c r="AJ134" s="9">
        <v>1</v>
      </c>
      <c r="AK134" s="30">
        <v>0</v>
      </c>
      <c r="AL134" s="21">
        <v>2008</v>
      </c>
      <c r="AM134" s="23">
        <f t="shared" si="54"/>
        <v>7.6048944808116197</v>
      </c>
      <c r="AN134" s="33" t="s">
        <v>108</v>
      </c>
      <c r="AO134" s="33" t="s">
        <v>108</v>
      </c>
      <c r="AP134" s="33" t="s">
        <v>108</v>
      </c>
      <c r="AQ134" s="43" t="s">
        <v>108</v>
      </c>
      <c r="AR134" s="33" t="s">
        <v>108</v>
      </c>
      <c r="AS134" s="43" t="s">
        <v>108</v>
      </c>
      <c r="AT134" s="42" t="s">
        <v>108</v>
      </c>
      <c r="AU134" s="18" t="s">
        <v>108</v>
      </c>
      <c r="AV134">
        <v>1</v>
      </c>
      <c r="AW134" s="40">
        <v>0</v>
      </c>
      <c r="AX134" t="s">
        <v>108</v>
      </c>
      <c r="AY134" s="40" t="s">
        <v>108</v>
      </c>
      <c r="AZ134">
        <v>0</v>
      </c>
      <c r="BA134" s="18">
        <v>1</v>
      </c>
      <c r="BB134">
        <f t="shared" si="44"/>
        <v>0.35099999999999998</v>
      </c>
      <c r="BC134" s="18">
        <v>0.64900000000000002</v>
      </c>
      <c r="BD134" s="18" t="s">
        <v>131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0</v>
      </c>
      <c r="BK134" s="18">
        <v>0</v>
      </c>
      <c r="BL134">
        <v>0</v>
      </c>
      <c r="BM134">
        <v>1</v>
      </c>
      <c r="BN134" s="18">
        <v>0</v>
      </c>
      <c r="BQ134" s="25">
        <v>35.417000000000002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 s="18">
        <v>1</v>
      </c>
      <c r="BZ134">
        <v>0</v>
      </c>
      <c r="CA134">
        <v>1</v>
      </c>
      <c r="CB134">
        <v>0</v>
      </c>
      <c r="CC134" s="18">
        <v>0</v>
      </c>
      <c r="CD134">
        <v>0</v>
      </c>
      <c r="CE134">
        <v>0</v>
      </c>
      <c r="CF134">
        <v>0</v>
      </c>
      <c r="CG134">
        <v>0</v>
      </c>
      <c r="CH134" s="18">
        <v>1</v>
      </c>
      <c r="CI134">
        <v>1</v>
      </c>
      <c r="CJ134">
        <v>1</v>
      </c>
      <c r="CK134">
        <v>1</v>
      </c>
      <c r="CL134">
        <v>1</v>
      </c>
      <c r="CM134">
        <v>0</v>
      </c>
      <c r="CN134">
        <v>0</v>
      </c>
      <c r="CO134">
        <v>1</v>
      </c>
      <c r="CP134">
        <v>0</v>
      </c>
      <c r="CQ134">
        <v>0</v>
      </c>
      <c r="CR134">
        <v>1</v>
      </c>
      <c r="CS134" s="18">
        <v>0</v>
      </c>
      <c r="CU134">
        <v>23</v>
      </c>
      <c r="DD134" s="34" t="s">
        <v>110</v>
      </c>
    </row>
    <row r="135" spans="1:108" s="51" customFormat="1" x14ac:dyDescent="0.25">
      <c r="A135" s="51">
        <v>134</v>
      </c>
      <c r="B135" s="51">
        <v>12</v>
      </c>
      <c r="C135" s="52" t="s">
        <v>130</v>
      </c>
      <c r="D135" s="53">
        <v>6.6</v>
      </c>
      <c r="E135" s="54">
        <v>0.8</v>
      </c>
      <c r="F135" s="55">
        <f t="shared" si="42"/>
        <v>8.2499999999999982</v>
      </c>
      <c r="G135" s="55">
        <f t="shared" si="45"/>
        <v>5.8</v>
      </c>
      <c r="H135" s="56">
        <f t="shared" si="46"/>
        <v>7.3999999999999995</v>
      </c>
      <c r="I135" s="57">
        <f t="shared" si="47"/>
        <v>0.20682847442746988</v>
      </c>
      <c r="J135" s="58">
        <f t="shared" si="48"/>
        <v>2.5070118112420596E-2</v>
      </c>
      <c r="K135" s="58">
        <f t="shared" si="49"/>
        <v>39.888124799243194</v>
      </c>
      <c r="L135" s="58">
        <f t="shared" si="50"/>
        <v>0.18175835631504927</v>
      </c>
      <c r="M135" s="58">
        <f t="shared" si="51"/>
        <v>0.23189859253989048</v>
      </c>
      <c r="N135" s="59">
        <v>1</v>
      </c>
      <c r="O135" s="60">
        <v>0</v>
      </c>
      <c r="P135" s="59">
        <v>0</v>
      </c>
      <c r="Q135" s="60">
        <v>0</v>
      </c>
      <c r="R135" s="60">
        <v>1</v>
      </c>
      <c r="S135" s="60">
        <v>0</v>
      </c>
      <c r="T135" s="60">
        <v>0</v>
      </c>
      <c r="U135" s="59">
        <v>1531</v>
      </c>
      <c r="V135" s="60">
        <v>7</v>
      </c>
      <c r="W135" s="60">
        <f t="shared" si="52"/>
        <v>1523</v>
      </c>
      <c r="X135" s="60">
        <f t="shared" si="53"/>
        <v>15</v>
      </c>
      <c r="Y135" s="55">
        <v>10.83</v>
      </c>
      <c r="Z135" s="55">
        <v>7.7789999999999999</v>
      </c>
      <c r="AA135" s="60">
        <v>1</v>
      </c>
      <c r="AB135" s="60">
        <v>0</v>
      </c>
      <c r="AC135" s="60">
        <v>0</v>
      </c>
      <c r="AD135" s="60">
        <v>0</v>
      </c>
      <c r="AE135" s="60">
        <v>0</v>
      </c>
      <c r="AF135" s="60">
        <v>1</v>
      </c>
      <c r="AG135" s="59">
        <v>0</v>
      </c>
      <c r="AH135" s="60">
        <v>1</v>
      </c>
      <c r="AI135" s="61">
        <v>0</v>
      </c>
      <c r="AJ135" s="60">
        <v>1</v>
      </c>
      <c r="AK135" s="61">
        <v>0</v>
      </c>
      <c r="AL135" s="62">
        <v>2008</v>
      </c>
      <c r="AM135" s="63">
        <f t="shared" si="54"/>
        <v>7.6048944808116197</v>
      </c>
      <c r="AN135" s="58" t="s">
        <v>108</v>
      </c>
      <c r="AO135" s="58" t="s">
        <v>108</v>
      </c>
      <c r="AP135" s="58" t="s">
        <v>108</v>
      </c>
      <c r="AQ135" s="64" t="s">
        <v>108</v>
      </c>
      <c r="AR135" s="58" t="s">
        <v>108</v>
      </c>
      <c r="AS135" s="64" t="s">
        <v>108</v>
      </c>
      <c r="AT135" s="65" t="s">
        <v>108</v>
      </c>
      <c r="AU135" s="66" t="s">
        <v>108</v>
      </c>
      <c r="AV135" s="51">
        <v>0</v>
      </c>
      <c r="AW135" s="67">
        <v>1</v>
      </c>
      <c r="AX135" s="51" t="s">
        <v>108</v>
      </c>
      <c r="AY135" s="67" t="s">
        <v>108</v>
      </c>
      <c r="AZ135">
        <v>0</v>
      </c>
      <c r="BA135" s="66">
        <v>1</v>
      </c>
      <c r="BB135" s="51">
        <f t="shared" si="44"/>
        <v>0.27</v>
      </c>
      <c r="BC135" s="66">
        <v>0.73</v>
      </c>
      <c r="BD135" s="66" t="s">
        <v>131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 s="66">
        <v>0</v>
      </c>
      <c r="BL135">
        <v>0</v>
      </c>
      <c r="BM135">
        <v>1</v>
      </c>
      <c r="BN135" s="66">
        <v>0</v>
      </c>
      <c r="BQ135" s="52">
        <v>34.741</v>
      </c>
      <c r="BR135" s="51">
        <v>0</v>
      </c>
      <c r="BS135" s="51">
        <v>0</v>
      </c>
      <c r="BT135" s="51">
        <v>0</v>
      </c>
      <c r="BU135" s="51">
        <v>0</v>
      </c>
      <c r="BV135" s="51">
        <v>0</v>
      </c>
      <c r="BW135" s="51">
        <v>0</v>
      </c>
      <c r="BX135" s="51">
        <v>0</v>
      </c>
      <c r="BY135" s="66">
        <v>1</v>
      </c>
      <c r="BZ135" s="51">
        <v>0</v>
      </c>
      <c r="CA135" s="51">
        <v>1</v>
      </c>
      <c r="CB135" s="51">
        <v>0</v>
      </c>
      <c r="CC135" s="66">
        <v>0</v>
      </c>
      <c r="CD135" s="51">
        <v>0</v>
      </c>
      <c r="CE135" s="51">
        <v>0</v>
      </c>
      <c r="CF135" s="51">
        <v>0</v>
      </c>
      <c r="CG135" s="51">
        <v>0</v>
      </c>
      <c r="CH135" s="66">
        <v>1</v>
      </c>
      <c r="CI135" s="51">
        <v>1</v>
      </c>
      <c r="CJ135" s="51">
        <v>1</v>
      </c>
      <c r="CK135" s="51">
        <v>1</v>
      </c>
      <c r="CL135" s="51">
        <v>1</v>
      </c>
      <c r="CM135" s="51">
        <v>0</v>
      </c>
      <c r="CN135" s="51">
        <v>0</v>
      </c>
      <c r="CO135" s="51">
        <v>1</v>
      </c>
      <c r="CP135" s="51">
        <v>0</v>
      </c>
      <c r="CQ135" s="51">
        <v>0</v>
      </c>
      <c r="CR135" s="51">
        <v>1</v>
      </c>
      <c r="CS135" s="66">
        <v>0</v>
      </c>
      <c r="CU135">
        <v>23</v>
      </c>
      <c r="CY135" s="68"/>
      <c r="DD135" s="68" t="s">
        <v>110</v>
      </c>
    </row>
    <row r="136" spans="1:108" x14ac:dyDescent="0.25">
      <c r="A136">
        <v>135</v>
      </c>
      <c r="B136">
        <v>13</v>
      </c>
      <c r="C136" s="25" t="s">
        <v>132</v>
      </c>
      <c r="D136" s="12">
        <v>5.51</v>
      </c>
      <c r="E136" s="14">
        <v>0.253</v>
      </c>
      <c r="F136" s="7">
        <f t="shared" si="42"/>
        <v>21.778656126482211</v>
      </c>
      <c r="G136" s="7">
        <f t="shared" si="45"/>
        <v>5.2569999999999997</v>
      </c>
      <c r="H136" s="16">
        <f t="shared" si="46"/>
        <v>5.7629999999999999</v>
      </c>
      <c r="I136" s="11">
        <f t="shared" si="47"/>
        <v>0.295080178546265</v>
      </c>
      <c r="J136" s="33">
        <f t="shared" si="48"/>
        <v>1.354905357027315E-2</v>
      </c>
      <c r="K136" s="33">
        <f t="shared" si="49"/>
        <v>73.805893143268449</v>
      </c>
      <c r="L136" s="33">
        <f t="shared" si="50"/>
        <v>0.28153112497599186</v>
      </c>
      <c r="M136" s="33">
        <f t="shared" si="51"/>
        <v>0.30862923211653814</v>
      </c>
      <c r="N136" s="8">
        <v>1</v>
      </c>
      <c r="O136" s="9">
        <v>0</v>
      </c>
      <c r="P136" s="8">
        <v>0</v>
      </c>
      <c r="Q136" s="9">
        <v>0</v>
      </c>
      <c r="R136" s="9">
        <v>1</v>
      </c>
      <c r="S136" s="9">
        <v>0</v>
      </c>
      <c r="T136" s="9">
        <v>0</v>
      </c>
      <c r="U136" s="8">
        <v>4979</v>
      </c>
      <c r="V136" s="9">
        <v>5</v>
      </c>
      <c r="W136" s="9">
        <f t="shared" si="52"/>
        <v>4973</v>
      </c>
      <c r="X136" s="9">
        <f t="shared" si="53"/>
        <v>7</v>
      </c>
      <c r="Y136" s="7">
        <v>5.87</v>
      </c>
      <c r="Z136" s="7">
        <v>29.5</v>
      </c>
      <c r="AA136" s="9">
        <v>1</v>
      </c>
      <c r="AB136" s="9">
        <v>0</v>
      </c>
      <c r="AC136" s="9">
        <v>1</v>
      </c>
      <c r="AD136" s="9">
        <v>0</v>
      </c>
      <c r="AE136" s="9">
        <v>0</v>
      </c>
      <c r="AF136" s="9">
        <v>0</v>
      </c>
      <c r="AG136" s="8">
        <v>1</v>
      </c>
      <c r="AH136" s="9">
        <v>0</v>
      </c>
      <c r="AI136" s="30">
        <v>0</v>
      </c>
      <c r="AJ136" s="9">
        <v>1</v>
      </c>
      <c r="AK136" s="30">
        <v>0</v>
      </c>
      <c r="AL136" s="21">
        <v>2013</v>
      </c>
      <c r="AM136" s="23">
        <f t="shared" si="54"/>
        <v>7.6073814256397911</v>
      </c>
      <c r="AN136" s="33" t="s">
        <v>108</v>
      </c>
      <c r="AO136" s="33" t="s">
        <v>108</v>
      </c>
      <c r="AP136" s="33" t="s">
        <v>108</v>
      </c>
      <c r="AQ136" s="43" t="s">
        <v>108</v>
      </c>
      <c r="AR136" s="33" t="s">
        <v>108</v>
      </c>
      <c r="AS136" s="43" t="s">
        <v>108</v>
      </c>
      <c r="AT136" s="42" t="s">
        <v>108</v>
      </c>
      <c r="AU136" s="18" t="s">
        <v>108</v>
      </c>
      <c r="AV136">
        <v>0.85</v>
      </c>
      <c r="AW136" s="40">
        <v>0.15</v>
      </c>
      <c r="AX136" t="s">
        <v>108</v>
      </c>
      <c r="AY136" s="40" t="s">
        <v>108</v>
      </c>
      <c r="AZ136">
        <v>0</v>
      </c>
      <c r="BA136" s="18">
        <v>1</v>
      </c>
      <c r="BB136">
        <v>0.68</v>
      </c>
      <c r="BC136" s="18">
        <v>0.32</v>
      </c>
      <c r="BD136" s="18" t="s">
        <v>119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 s="18">
        <v>1</v>
      </c>
      <c r="BL136">
        <v>0</v>
      </c>
      <c r="BM136">
        <v>1</v>
      </c>
      <c r="BN136" s="18">
        <v>0</v>
      </c>
      <c r="BQ136" s="25">
        <v>43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 s="18">
        <v>0</v>
      </c>
      <c r="BZ136">
        <v>0</v>
      </c>
      <c r="CA136">
        <v>0</v>
      </c>
      <c r="CB136">
        <v>1</v>
      </c>
      <c r="CC136" s="18">
        <v>0</v>
      </c>
      <c r="CD136">
        <v>0</v>
      </c>
      <c r="CE136">
        <v>0</v>
      </c>
      <c r="CF136">
        <v>0</v>
      </c>
      <c r="CG136">
        <v>0</v>
      </c>
      <c r="CH136" s="18">
        <v>0</v>
      </c>
      <c r="CI136">
        <v>0</v>
      </c>
      <c r="CJ136">
        <v>0</v>
      </c>
      <c r="CK136">
        <v>0</v>
      </c>
      <c r="CL136">
        <v>1</v>
      </c>
      <c r="CM136">
        <v>0</v>
      </c>
      <c r="CN136">
        <v>0</v>
      </c>
      <c r="CO136">
        <v>1</v>
      </c>
      <c r="CP136">
        <v>0</v>
      </c>
      <c r="CQ136">
        <v>1</v>
      </c>
      <c r="CR136">
        <v>1</v>
      </c>
      <c r="CS136" s="18">
        <v>0</v>
      </c>
      <c r="CU136">
        <v>3</v>
      </c>
      <c r="DD136" s="34" t="s">
        <v>110</v>
      </c>
    </row>
    <row r="137" spans="1:108" x14ac:dyDescent="0.25">
      <c r="A137">
        <v>136</v>
      </c>
      <c r="B137">
        <v>13</v>
      </c>
      <c r="C137" s="25" t="s">
        <v>132</v>
      </c>
      <c r="D137" s="12">
        <v>4.8840854459892276</v>
      </c>
      <c r="E137" s="14">
        <f t="shared" ref="E137:E142" si="55">D137/F137</f>
        <v>1.1482677169217248</v>
      </c>
      <c r="F137" s="7">
        <v>4.2534379169715582</v>
      </c>
      <c r="G137" s="7">
        <f t="shared" si="45"/>
        <v>3.7358177290675028</v>
      </c>
      <c r="H137" s="16">
        <f t="shared" si="46"/>
        <v>6.0323531629109528</v>
      </c>
      <c r="I137" s="11">
        <f t="shared" si="47"/>
        <v>6.0224455523967213E-2</v>
      </c>
      <c r="J137" s="33">
        <f t="shared" si="48"/>
        <v>1.4159006596444444E-2</v>
      </c>
      <c r="K137" s="33">
        <f t="shared" si="49"/>
        <v>70.626423766983493</v>
      </c>
      <c r="L137" s="33">
        <f t="shared" si="50"/>
        <v>4.6065448927522769E-2</v>
      </c>
      <c r="M137" s="33">
        <f t="shared" si="51"/>
        <v>7.4383462120411664E-2</v>
      </c>
      <c r="N137" s="8">
        <v>1</v>
      </c>
      <c r="O137" s="9">
        <v>0</v>
      </c>
      <c r="P137" s="8">
        <v>0</v>
      </c>
      <c r="Q137" s="9">
        <v>0</v>
      </c>
      <c r="R137" s="9">
        <v>1</v>
      </c>
      <c r="S137" s="9">
        <v>0</v>
      </c>
      <c r="T137" s="9">
        <v>0</v>
      </c>
      <c r="U137" s="8">
        <v>4979</v>
      </c>
      <c r="V137" s="9">
        <v>8</v>
      </c>
      <c r="W137" s="9">
        <f t="shared" si="52"/>
        <v>4970</v>
      </c>
      <c r="X137" s="9">
        <f t="shared" si="53"/>
        <v>7</v>
      </c>
      <c r="Y137" s="7">
        <v>5.87</v>
      </c>
      <c r="Z137" s="7">
        <v>29.5</v>
      </c>
      <c r="AA137" s="9">
        <v>1</v>
      </c>
      <c r="AB137" s="9">
        <v>0</v>
      </c>
      <c r="AC137" s="9">
        <v>1</v>
      </c>
      <c r="AD137" s="9">
        <v>0</v>
      </c>
      <c r="AE137" s="9">
        <v>0</v>
      </c>
      <c r="AF137" s="9">
        <v>0</v>
      </c>
      <c r="AG137" s="8">
        <v>1</v>
      </c>
      <c r="AH137" s="9">
        <v>0</v>
      </c>
      <c r="AI137" s="30">
        <v>0</v>
      </c>
      <c r="AJ137" s="9">
        <v>1</v>
      </c>
      <c r="AK137" s="30">
        <v>0</v>
      </c>
      <c r="AL137" s="21">
        <v>2013</v>
      </c>
      <c r="AM137" s="23">
        <f t="shared" si="54"/>
        <v>7.6073814256397911</v>
      </c>
      <c r="AN137" s="33" t="s">
        <v>108</v>
      </c>
      <c r="AO137" s="33" t="s">
        <v>108</v>
      </c>
      <c r="AP137" s="33" t="s">
        <v>108</v>
      </c>
      <c r="AQ137" s="43" t="s">
        <v>108</v>
      </c>
      <c r="AR137" s="33" t="s">
        <v>108</v>
      </c>
      <c r="AS137" s="43" t="s">
        <v>108</v>
      </c>
      <c r="AT137" s="42" t="s">
        <v>108</v>
      </c>
      <c r="AU137" s="18" t="s">
        <v>108</v>
      </c>
      <c r="AV137">
        <v>0.85</v>
      </c>
      <c r="AW137" s="40">
        <v>0.15</v>
      </c>
      <c r="AX137" t="s">
        <v>108</v>
      </c>
      <c r="AY137" s="40" t="s">
        <v>108</v>
      </c>
      <c r="AZ137">
        <v>0</v>
      </c>
      <c r="BA137" s="18">
        <v>1</v>
      </c>
      <c r="BB137">
        <v>0.68</v>
      </c>
      <c r="BC137" s="18">
        <v>0.32</v>
      </c>
      <c r="BD137" s="18" t="s">
        <v>119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 s="18">
        <v>1</v>
      </c>
      <c r="BL137">
        <v>0</v>
      </c>
      <c r="BM137">
        <v>1</v>
      </c>
      <c r="BN137" s="18">
        <v>0</v>
      </c>
      <c r="BQ137" s="25">
        <v>43</v>
      </c>
      <c r="BR137">
        <v>1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 s="18">
        <v>0</v>
      </c>
      <c r="BZ137">
        <v>0</v>
      </c>
      <c r="CA137">
        <v>0</v>
      </c>
      <c r="CB137">
        <v>1</v>
      </c>
      <c r="CC137" s="18">
        <v>0</v>
      </c>
      <c r="CD137">
        <v>0</v>
      </c>
      <c r="CE137">
        <v>0</v>
      </c>
      <c r="CF137">
        <v>0</v>
      </c>
      <c r="CG137">
        <v>0</v>
      </c>
      <c r="CH137" s="18">
        <v>0</v>
      </c>
      <c r="CI137">
        <v>0</v>
      </c>
      <c r="CJ137">
        <v>0</v>
      </c>
      <c r="CK137">
        <v>0</v>
      </c>
      <c r="CL137">
        <v>1</v>
      </c>
      <c r="CM137">
        <v>0</v>
      </c>
      <c r="CN137">
        <v>0</v>
      </c>
      <c r="CO137">
        <v>1</v>
      </c>
      <c r="CP137">
        <v>0</v>
      </c>
      <c r="CQ137">
        <v>1</v>
      </c>
      <c r="CR137">
        <v>1</v>
      </c>
      <c r="CS137" s="18">
        <v>0</v>
      </c>
      <c r="CU137">
        <v>3</v>
      </c>
      <c r="DD137" s="34" t="s">
        <v>110</v>
      </c>
    </row>
    <row r="138" spans="1:108" x14ac:dyDescent="0.25">
      <c r="A138">
        <v>137</v>
      </c>
      <c r="B138">
        <v>13</v>
      </c>
      <c r="C138" s="25" t="s">
        <v>132</v>
      </c>
      <c r="D138" s="12">
        <v>5.5730247103205288</v>
      </c>
      <c r="E138" s="14">
        <f t="shared" si="55"/>
        <v>0.89784986733651528</v>
      </c>
      <c r="F138" s="7">
        <v>6.2070786142153009</v>
      </c>
      <c r="G138" s="7">
        <f t="shared" si="45"/>
        <v>4.6751748429840134</v>
      </c>
      <c r="H138" s="16">
        <f t="shared" si="46"/>
        <v>6.4708745776570442</v>
      </c>
      <c r="I138" s="11">
        <f t="shared" si="47"/>
        <v>8.7706584814015456E-2</v>
      </c>
      <c r="J138" s="33">
        <f t="shared" si="48"/>
        <v>1.4130090863220576E-2</v>
      </c>
      <c r="K138" s="33">
        <f t="shared" si="49"/>
        <v>70.770953257131197</v>
      </c>
      <c r="L138" s="33">
        <f t="shared" si="50"/>
        <v>7.357649395079488E-2</v>
      </c>
      <c r="M138" s="33">
        <f t="shared" si="51"/>
        <v>0.10183667567723603</v>
      </c>
      <c r="N138" s="8">
        <v>1</v>
      </c>
      <c r="O138" s="9">
        <v>0</v>
      </c>
      <c r="P138" s="8">
        <v>0</v>
      </c>
      <c r="Q138" s="9">
        <v>0</v>
      </c>
      <c r="R138" s="9">
        <v>1</v>
      </c>
      <c r="S138" s="9">
        <v>0</v>
      </c>
      <c r="T138" s="9">
        <v>0</v>
      </c>
      <c r="U138" s="8">
        <v>4979</v>
      </c>
      <c r="V138" s="9">
        <v>8</v>
      </c>
      <c r="W138" s="9">
        <f t="shared" si="52"/>
        <v>4970</v>
      </c>
      <c r="X138" s="9">
        <f t="shared" si="53"/>
        <v>7</v>
      </c>
      <c r="Y138" s="7">
        <v>5.87</v>
      </c>
      <c r="Z138" s="7">
        <v>29.5</v>
      </c>
      <c r="AA138" s="9">
        <v>1</v>
      </c>
      <c r="AB138" s="9">
        <v>0</v>
      </c>
      <c r="AC138" s="9">
        <v>1</v>
      </c>
      <c r="AD138" s="9">
        <v>0</v>
      </c>
      <c r="AE138" s="9">
        <v>0</v>
      </c>
      <c r="AF138" s="9">
        <v>0</v>
      </c>
      <c r="AG138" s="8">
        <v>1</v>
      </c>
      <c r="AH138" s="9">
        <v>0</v>
      </c>
      <c r="AI138" s="30">
        <v>0</v>
      </c>
      <c r="AJ138" s="9">
        <v>1</v>
      </c>
      <c r="AK138" s="30">
        <v>0</v>
      </c>
      <c r="AL138" s="21">
        <v>2013</v>
      </c>
      <c r="AM138" s="23">
        <f t="shared" si="54"/>
        <v>7.6073814256397911</v>
      </c>
      <c r="AN138" s="33" t="s">
        <v>108</v>
      </c>
      <c r="AO138" s="33" t="s">
        <v>108</v>
      </c>
      <c r="AP138" s="33" t="s">
        <v>108</v>
      </c>
      <c r="AQ138" s="43" t="s">
        <v>108</v>
      </c>
      <c r="AR138" s="33" t="s">
        <v>108</v>
      </c>
      <c r="AS138" s="43" t="s">
        <v>108</v>
      </c>
      <c r="AT138" s="42" t="s">
        <v>108</v>
      </c>
      <c r="AU138" s="18" t="s">
        <v>108</v>
      </c>
      <c r="AV138">
        <v>0.85</v>
      </c>
      <c r="AW138" s="40">
        <v>0.15</v>
      </c>
      <c r="AX138" t="s">
        <v>108</v>
      </c>
      <c r="AY138" s="40" t="s">
        <v>108</v>
      </c>
      <c r="AZ138">
        <v>0</v>
      </c>
      <c r="BA138" s="18">
        <v>1</v>
      </c>
      <c r="BB138">
        <v>0.68</v>
      </c>
      <c r="BC138" s="18">
        <v>0.32</v>
      </c>
      <c r="BD138" s="18" t="s">
        <v>119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 s="18">
        <v>1</v>
      </c>
      <c r="BL138">
        <v>0</v>
      </c>
      <c r="BM138">
        <v>1</v>
      </c>
      <c r="BN138" s="18">
        <v>0</v>
      </c>
      <c r="BQ138" s="25">
        <v>43</v>
      </c>
      <c r="BR138">
        <v>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 s="18">
        <v>0</v>
      </c>
      <c r="BZ138">
        <v>0</v>
      </c>
      <c r="CA138">
        <v>0</v>
      </c>
      <c r="CB138">
        <v>1</v>
      </c>
      <c r="CC138" s="18">
        <v>0</v>
      </c>
      <c r="CD138">
        <v>0</v>
      </c>
      <c r="CE138">
        <v>0</v>
      </c>
      <c r="CF138">
        <v>0</v>
      </c>
      <c r="CG138">
        <v>0</v>
      </c>
      <c r="CH138" s="18">
        <v>0</v>
      </c>
      <c r="CI138">
        <v>0</v>
      </c>
      <c r="CJ138">
        <v>0</v>
      </c>
      <c r="CK138">
        <v>0</v>
      </c>
      <c r="CL138">
        <v>1</v>
      </c>
      <c r="CM138">
        <v>0</v>
      </c>
      <c r="CN138">
        <v>0</v>
      </c>
      <c r="CO138">
        <v>1</v>
      </c>
      <c r="CP138">
        <v>0</v>
      </c>
      <c r="CQ138">
        <v>1</v>
      </c>
      <c r="CR138">
        <v>1</v>
      </c>
      <c r="CS138" s="18">
        <v>0</v>
      </c>
      <c r="CU138">
        <v>3</v>
      </c>
      <c r="DD138" s="34" t="s">
        <v>110</v>
      </c>
    </row>
    <row r="139" spans="1:108" x14ac:dyDescent="0.25">
      <c r="A139">
        <v>138</v>
      </c>
      <c r="B139">
        <v>13</v>
      </c>
      <c r="C139" s="25" t="s">
        <v>132</v>
      </c>
      <c r="D139" s="12">
        <v>10.70510715693943</v>
      </c>
      <c r="E139" s="14">
        <f t="shared" si="55"/>
        <v>1.3975793543583506</v>
      </c>
      <c r="F139" s="7">
        <v>7.6597490679549312</v>
      </c>
      <c r="G139" s="7">
        <f t="shared" si="45"/>
        <v>9.3075278025810793</v>
      </c>
      <c r="H139" s="16">
        <f t="shared" si="46"/>
        <v>12.102686511297781</v>
      </c>
      <c r="I139" s="11">
        <f t="shared" si="47"/>
        <v>0.10801595217731309</v>
      </c>
      <c r="J139" s="33">
        <f t="shared" si="48"/>
        <v>1.4101761195964629E-2</v>
      </c>
      <c r="K139" s="33">
        <f t="shared" si="49"/>
        <v>70.913128232958641</v>
      </c>
      <c r="L139" s="33">
        <f t="shared" si="50"/>
        <v>9.3914190981348469E-2</v>
      </c>
      <c r="M139" s="33">
        <f t="shared" si="51"/>
        <v>0.12211771337327772</v>
      </c>
      <c r="N139" s="8">
        <v>1</v>
      </c>
      <c r="O139" s="9">
        <v>0</v>
      </c>
      <c r="P139" s="8">
        <v>0</v>
      </c>
      <c r="Q139" s="9">
        <v>0</v>
      </c>
      <c r="R139" s="9">
        <v>1</v>
      </c>
      <c r="S139" s="9">
        <v>0</v>
      </c>
      <c r="T139" s="9">
        <v>0</v>
      </c>
      <c r="U139" s="8">
        <v>4979</v>
      </c>
      <c r="V139" s="9">
        <v>8</v>
      </c>
      <c r="W139" s="9">
        <f t="shared" si="52"/>
        <v>4970</v>
      </c>
      <c r="X139" s="9">
        <f t="shared" si="53"/>
        <v>7</v>
      </c>
      <c r="Y139" s="7">
        <v>5.87</v>
      </c>
      <c r="Z139" s="7">
        <v>29.5</v>
      </c>
      <c r="AA139" s="9">
        <v>1</v>
      </c>
      <c r="AB139" s="9">
        <v>0</v>
      </c>
      <c r="AC139" s="9">
        <v>1</v>
      </c>
      <c r="AD139" s="9">
        <v>0</v>
      </c>
      <c r="AE139" s="9">
        <v>0</v>
      </c>
      <c r="AF139" s="9">
        <v>0</v>
      </c>
      <c r="AG139" s="8">
        <v>1</v>
      </c>
      <c r="AH139" s="9">
        <v>0</v>
      </c>
      <c r="AI139" s="30">
        <v>0</v>
      </c>
      <c r="AJ139" s="9">
        <v>1</v>
      </c>
      <c r="AK139" s="30">
        <v>0</v>
      </c>
      <c r="AL139" s="21">
        <v>2013</v>
      </c>
      <c r="AM139" s="23">
        <f t="shared" si="54"/>
        <v>7.6073814256397911</v>
      </c>
      <c r="AN139" s="33" t="s">
        <v>108</v>
      </c>
      <c r="AO139" s="33" t="s">
        <v>108</v>
      </c>
      <c r="AP139" s="33" t="s">
        <v>108</v>
      </c>
      <c r="AQ139" s="43" t="s">
        <v>108</v>
      </c>
      <c r="AR139" s="33" t="s">
        <v>108</v>
      </c>
      <c r="AS139" s="43" t="s">
        <v>108</v>
      </c>
      <c r="AT139" s="42" t="s">
        <v>108</v>
      </c>
      <c r="AU139" s="18" t="s">
        <v>108</v>
      </c>
      <c r="AV139">
        <v>0.85</v>
      </c>
      <c r="AW139" s="40">
        <v>0.15</v>
      </c>
      <c r="AX139" t="s">
        <v>108</v>
      </c>
      <c r="AY139" s="40" t="s">
        <v>108</v>
      </c>
      <c r="AZ139">
        <v>0</v>
      </c>
      <c r="BA139" s="18">
        <v>1</v>
      </c>
      <c r="BB139">
        <v>0.68</v>
      </c>
      <c r="BC139" s="18">
        <v>0.32</v>
      </c>
      <c r="BD139" s="18" t="s">
        <v>119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 s="18">
        <v>1</v>
      </c>
      <c r="BL139">
        <v>0</v>
      </c>
      <c r="BM139">
        <v>1</v>
      </c>
      <c r="BN139" s="18">
        <v>0</v>
      </c>
      <c r="BQ139" s="25">
        <v>43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 s="18">
        <v>0</v>
      </c>
      <c r="BZ139">
        <v>0</v>
      </c>
      <c r="CA139">
        <v>0</v>
      </c>
      <c r="CB139">
        <v>1</v>
      </c>
      <c r="CC139" s="18">
        <v>0</v>
      </c>
      <c r="CD139">
        <v>0</v>
      </c>
      <c r="CE139">
        <v>0</v>
      </c>
      <c r="CF139">
        <v>0</v>
      </c>
      <c r="CG139">
        <v>0</v>
      </c>
      <c r="CH139" s="18">
        <v>0</v>
      </c>
      <c r="CI139">
        <v>0</v>
      </c>
      <c r="CJ139">
        <v>0</v>
      </c>
      <c r="CK139">
        <v>0</v>
      </c>
      <c r="CL139">
        <v>1</v>
      </c>
      <c r="CM139">
        <v>0</v>
      </c>
      <c r="CN139">
        <v>0</v>
      </c>
      <c r="CO139">
        <v>1</v>
      </c>
      <c r="CP139">
        <v>0</v>
      </c>
      <c r="CQ139">
        <v>1</v>
      </c>
      <c r="CR139">
        <v>1</v>
      </c>
      <c r="CS139" s="18">
        <v>0</v>
      </c>
      <c r="CU139">
        <v>3</v>
      </c>
      <c r="DD139" s="34" t="s">
        <v>110</v>
      </c>
    </row>
    <row r="140" spans="1:108" x14ac:dyDescent="0.25">
      <c r="A140">
        <v>139</v>
      </c>
      <c r="B140">
        <v>13</v>
      </c>
      <c r="C140" s="25" t="s">
        <v>132</v>
      </c>
      <c r="D140" s="12">
        <v>8.6486779067039983</v>
      </c>
      <c r="E140" s="14">
        <f t="shared" si="55"/>
        <v>0.98694243098033674</v>
      </c>
      <c r="F140" s="7">
        <v>8.7631027253668758</v>
      </c>
      <c r="G140" s="7">
        <f t="shared" si="45"/>
        <v>7.6617354757236615</v>
      </c>
      <c r="H140" s="16">
        <f t="shared" si="46"/>
        <v>9.635620337684335</v>
      </c>
      <c r="I140" s="11">
        <f t="shared" si="47"/>
        <v>0.12343877343338963</v>
      </c>
      <c r="J140" s="33">
        <f t="shared" si="48"/>
        <v>1.408619495878633E-2</v>
      </c>
      <c r="K140" s="33">
        <f t="shared" si="49"/>
        <v>70.99149223234663</v>
      </c>
      <c r="L140" s="33">
        <f t="shared" si="50"/>
        <v>0.10935257847460331</v>
      </c>
      <c r="M140" s="33">
        <f t="shared" si="51"/>
        <v>0.13752496839217596</v>
      </c>
      <c r="N140" s="8">
        <v>1</v>
      </c>
      <c r="O140" s="9">
        <v>0</v>
      </c>
      <c r="P140" s="8">
        <v>0</v>
      </c>
      <c r="Q140" s="9">
        <v>0</v>
      </c>
      <c r="R140" s="9">
        <v>1</v>
      </c>
      <c r="S140" s="9">
        <v>0</v>
      </c>
      <c r="T140" s="9">
        <v>0</v>
      </c>
      <c r="U140" s="8">
        <v>4979</v>
      </c>
      <c r="V140" s="9">
        <v>15</v>
      </c>
      <c r="W140" s="9">
        <f t="shared" si="52"/>
        <v>4963</v>
      </c>
      <c r="X140" s="9">
        <f t="shared" si="53"/>
        <v>7</v>
      </c>
      <c r="Y140" s="7">
        <v>5.87</v>
      </c>
      <c r="Z140" s="7">
        <v>29.5</v>
      </c>
      <c r="AA140" s="9">
        <v>1</v>
      </c>
      <c r="AB140" s="9">
        <v>0</v>
      </c>
      <c r="AC140" s="9">
        <v>1</v>
      </c>
      <c r="AD140" s="9">
        <v>0</v>
      </c>
      <c r="AE140" s="9">
        <v>0</v>
      </c>
      <c r="AF140" s="9">
        <v>0</v>
      </c>
      <c r="AG140" s="8">
        <v>1</v>
      </c>
      <c r="AH140" s="9">
        <v>0</v>
      </c>
      <c r="AI140" s="30">
        <v>0</v>
      </c>
      <c r="AJ140" s="9">
        <v>1</v>
      </c>
      <c r="AK140" s="30">
        <v>0</v>
      </c>
      <c r="AL140" s="21">
        <v>2013</v>
      </c>
      <c r="AM140" s="23">
        <f t="shared" si="54"/>
        <v>7.6073814256397911</v>
      </c>
      <c r="AN140" s="33" t="s">
        <v>108</v>
      </c>
      <c r="AO140" s="33" t="s">
        <v>108</v>
      </c>
      <c r="AP140" s="33" t="s">
        <v>108</v>
      </c>
      <c r="AQ140" s="43" t="s">
        <v>108</v>
      </c>
      <c r="AR140" s="33" t="s">
        <v>108</v>
      </c>
      <c r="AS140" s="43" t="s">
        <v>108</v>
      </c>
      <c r="AT140" s="42" t="s">
        <v>108</v>
      </c>
      <c r="AU140" s="18" t="s">
        <v>108</v>
      </c>
      <c r="AV140">
        <v>0.85</v>
      </c>
      <c r="AW140" s="40">
        <v>0.15</v>
      </c>
      <c r="AX140" t="s">
        <v>108</v>
      </c>
      <c r="AY140" s="40" t="s">
        <v>108</v>
      </c>
      <c r="AZ140">
        <v>0</v>
      </c>
      <c r="BA140" s="18">
        <v>1</v>
      </c>
      <c r="BB140">
        <v>0.68</v>
      </c>
      <c r="BC140" s="18">
        <v>0.32</v>
      </c>
      <c r="BD140" s="18" t="s">
        <v>119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 s="18">
        <v>1</v>
      </c>
      <c r="BL140">
        <v>0</v>
      </c>
      <c r="BM140">
        <v>1</v>
      </c>
      <c r="BN140" s="18">
        <v>0</v>
      </c>
      <c r="BQ140" s="25">
        <v>43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 s="18">
        <v>0</v>
      </c>
      <c r="BZ140">
        <v>0</v>
      </c>
      <c r="CA140">
        <v>0</v>
      </c>
      <c r="CB140">
        <v>1</v>
      </c>
      <c r="CC140" s="18">
        <v>0</v>
      </c>
      <c r="CD140">
        <v>0</v>
      </c>
      <c r="CE140">
        <v>0</v>
      </c>
      <c r="CF140">
        <v>0</v>
      </c>
      <c r="CG140">
        <v>0</v>
      </c>
      <c r="CH140" s="18">
        <v>0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1</v>
      </c>
      <c r="CP140">
        <v>0</v>
      </c>
      <c r="CQ140">
        <v>1</v>
      </c>
      <c r="CR140">
        <v>1</v>
      </c>
      <c r="CS140" s="18">
        <v>0</v>
      </c>
      <c r="CU140">
        <v>3</v>
      </c>
      <c r="DD140" s="34" t="s">
        <v>110</v>
      </c>
    </row>
    <row r="141" spans="1:108" x14ac:dyDescent="0.25">
      <c r="A141">
        <v>140</v>
      </c>
      <c r="B141">
        <v>13</v>
      </c>
      <c r="C141" s="25" t="s">
        <v>132</v>
      </c>
      <c r="D141" s="12">
        <v>6.2610778657974198</v>
      </c>
      <c r="E141" s="14">
        <f t="shared" si="55"/>
        <v>0.41588918524664004</v>
      </c>
      <c r="F141" s="7">
        <v>15.05467823618528</v>
      </c>
      <c r="G141" s="7">
        <f t="shared" si="45"/>
        <v>5.8451886805507796</v>
      </c>
      <c r="H141" s="16">
        <f t="shared" si="46"/>
        <v>6.67696705104406</v>
      </c>
      <c r="I141" s="11">
        <f t="shared" si="47"/>
        <v>0.20897903623751837</v>
      </c>
      <c r="J141" s="33">
        <f t="shared" si="48"/>
        <v>1.3881335287207825E-2</v>
      </c>
      <c r="K141" s="33">
        <f t="shared" si="49"/>
        <v>72.03917917907637</v>
      </c>
      <c r="L141" s="33">
        <f t="shared" si="50"/>
        <v>0.19509770095031054</v>
      </c>
      <c r="M141" s="33">
        <f t="shared" si="51"/>
        <v>0.22286037152472621</v>
      </c>
      <c r="N141" s="8">
        <v>1</v>
      </c>
      <c r="O141" s="9">
        <v>0</v>
      </c>
      <c r="P141" s="8">
        <v>0</v>
      </c>
      <c r="Q141" s="9">
        <v>0</v>
      </c>
      <c r="R141" s="9">
        <v>1</v>
      </c>
      <c r="S141" s="9">
        <v>0</v>
      </c>
      <c r="T141" s="9">
        <v>0</v>
      </c>
      <c r="U141" s="8">
        <v>4979</v>
      </c>
      <c r="V141" s="9">
        <v>15</v>
      </c>
      <c r="W141" s="9">
        <f t="shared" si="52"/>
        <v>4963</v>
      </c>
      <c r="X141" s="9">
        <f t="shared" si="53"/>
        <v>7</v>
      </c>
      <c r="Y141" s="7">
        <v>5.87</v>
      </c>
      <c r="Z141" s="7">
        <v>29.5</v>
      </c>
      <c r="AA141" s="9">
        <v>1</v>
      </c>
      <c r="AB141" s="9">
        <v>0</v>
      </c>
      <c r="AC141" s="9">
        <v>1</v>
      </c>
      <c r="AD141" s="9">
        <v>0</v>
      </c>
      <c r="AE141" s="9">
        <v>0</v>
      </c>
      <c r="AF141" s="9">
        <v>0</v>
      </c>
      <c r="AG141" s="8">
        <v>1</v>
      </c>
      <c r="AH141" s="9">
        <v>0</v>
      </c>
      <c r="AI141" s="30">
        <v>0</v>
      </c>
      <c r="AJ141" s="9">
        <v>1</v>
      </c>
      <c r="AK141" s="30">
        <v>0</v>
      </c>
      <c r="AL141" s="21">
        <v>2013</v>
      </c>
      <c r="AM141" s="23">
        <f t="shared" si="54"/>
        <v>7.6073814256397911</v>
      </c>
      <c r="AN141" s="33" t="s">
        <v>108</v>
      </c>
      <c r="AO141" s="33" t="s">
        <v>108</v>
      </c>
      <c r="AP141" s="33" t="s">
        <v>108</v>
      </c>
      <c r="AQ141" s="43" t="s">
        <v>108</v>
      </c>
      <c r="AR141" s="33" t="s">
        <v>108</v>
      </c>
      <c r="AS141" s="43" t="s">
        <v>108</v>
      </c>
      <c r="AT141" s="42" t="s">
        <v>108</v>
      </c>
      <c r="AU141" s="18" t="s">
        <v>108</v>
      </c>
      <c r="AV141">
        <v>0.85</v>
      </c>
      <c r="AW141" s="40">
        <v>0.15</v>
      </c>
      <c r="AX141" t="s">
        <v>108</v>
      </c>
      <c r="AY141" s="40" t="s">
        <v>108</v>
      </c>
      <c r="AZ141">
        <v>0</v>
      </c>
      <c r="BA141" s="18">
        <v>1</v>
      </c>
      <c r="BB141">
        <v>0.68</v>
      </c>
      <c r="BC141" s="18">
        <v>0.32</v>
      </c>
      <c r="BD141" s="18" t="s">
        <v>119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 s="18">
        <v>1</v>
      </c>
      <c r="BL141">
        <v>0</v>
      </c>
      <c r="BM141">
        <v>1</v>
      </c>
      <c r="BN141" s="18">
        <v>0</v>
      </c>
      <c r="BQ141" s="25">
        <v>43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 s="18">
        <v>0</v>
      </c>
      <c r="BZ141">
        <v>0</v>
      </c>
      <c r="CA141">
        <v>0</v>
      </c>
      <c r="CB141">
        <v>1</v>
      </c>
      <c r="CC141" s="18">
        <v>0</v>
      </c>
      <c r="CD141">
        <v>0</v>
      </c>
      <c r="CE141">
        <v>0</v>
      </c>
      <c r="CF141">
        <v>0</v>
      </c>
      <c r="CG141">
        <v>0</v>
      </c>
      <c r="CH141" s="18">
        <v>0</v>
      </c>
      <c r="CI141">
        <v>0</v>
      </c>
      <c r="CJ141">
        <v>0</v>
      </c>
      <c r="CK141">
        <v>0</v>
      </c>
      <c r="CL141">
        <v>1</v>
      </c>
      <c r="CM141">
        <v>0</v>
      </c>
      <c r="CN141">
        <v>0</v>
      </c>
      <c r="CO141">
        <v>1</v>
      </c>
      <c r="CP141">
        <v>0</v>
      </c>
      <c r="CQ141">
        <v>1</v>
      </c>
      <c r="CR141">
        <v>1</v>
      </c>
      <c r="CS141" s="18">
        <v>0</v>
      </c>
      <c r="CU141">
        <v>3</v>
      </c>
      <c r="DD141" s="34" t="s">
        <v>110</v>
      </c>
    </row>
    <row r="142" spans="1:108" s="51" customFormat="1" x14ac:dyDescent="0.25">
      <c r="A142" s="51">
        <v>141</v>
      </c>
      <c r="B142" s="51">
        <v>13</v>
      </c>
      <c r="C142" s="52" t="s">
        <v>132</v>
      </c>
      <c r="D142" s="53">
        <v>10.732498357034389</v>
      </c>
      <c r="E142" s="54">
        <f t="shared" si="55"/>
        <v>0.51814326001821842</v>
      </c>
      <c r="F142" s="55">
        <v>20.713380227424022</v>
      </c>
      <c r="G142" s="55">
        <f t="shared" si="45"/>
        <v>10.214355097016171</v>
      </c>
      <c r="H142" s="56">
        <f t="shared" si="46"/>
        <v>11.250641617052608</v>
      </c>
      <c r="I142" s="57">
        <f t="shared" si="47"/>
        <v>0.28208127557332185</v>
      </c>
      <c r="J142" s="58">
        <f t="shared" si="48"/>
        <v>1.3618312051253372E-2</v>
      </c>
      <c r="K142" s="58">
        <f t="shared" si="49"/>
        <v>73.430539426357484</v>
      </c>
      <c r="L142" s="58">
        <f t="shared" si="50"/>
        <v>0.2684629635220685</v>
      </c>
      <c r="M142" s="58">
        <f t="shared" si="51"/>
        <v>0.29569958762457521</v>
      </c>
      <c r="N142" s="59">
        <v>1</v>
      </c>
      <c r="O142" s="60">
        <v>0</v>
      </c>
      <c r="P142" s="59">
        <v>0</v>
      </c>
      <c r="Q142" s="60">
        <v>0</v>
      </c>
      <c r="R142" s="60">
        <v>1</v>
      </c>
      <c r="S142" s="60">
        <v>0</v>
      </c>
      <c r="T142" s="60">
        <v>0</v>
      </c>
      <c r="U142" s="59">
        <v>4979</v>
      </c>
      <c r="V142" s="60">
        <v>15</v>
      </c>
      <c r="W142" s="60">
        <f t="shared" si="52"/>
        <v>4963</v>
      </c>
      <c r="X142" s="60">
        <f t="shared" si="53"/>
        <v>7</v>
      </c>
      <c r="Y142" s="55">
        <v>5.87</v>
      </c>
      <c r="Z142" s="55">
        <v>29.5</v>
      </c>
      <c r="AA142" s="60">
        <v>1</v>
      </c>
      <c r="AB142" s="60">
        <v>0</v>
      </c>
      <c r="AC142" s="60">
        <v>1</v>
      </c>
      <c r="AD142" s="60">
        <v>0</v>
      </c>
      <c r="AE142" s="60">
        <v>0</v>
      </c>
      <c r="AF142" s="60">
        <v>0</v>
      </c>
      <c r="AG142" s="59">
        <v>1</v>
      </c>
      <c r="AH142" s="60">
        <v>0</v>
      </c>
      <c r="AI142" s="61">
        <v>0</v>
      </c>
      <c r="AJ142" s="60">
        <v>1</v>
      </c>
      <c r="AK142" s="61">
        <v>0</v>
      </c>
      <c r="AL142" s="62">
        <v>2013</v>
      </c>
      <c r="AM142" s="63">
        <f t="shared" si="54"/>
        <v>7.6073814256397911</v>
      </c>
      <c r="AN142" s="58" t="s">
        <v>108</v>
      </c>
      <c r="AO142" s="58" t="s">
        <v>108</v>
      </c>
      <c r="AP142" s="58" t="s">
        <v>108</v>
      </c>
      <c r="AQ142" s="64" t="s">
        <v>108</v>
      </c>
      <c r="AR142" s="58" t="s">
        <v>108</v>
      </c>
      <c r="AS142" s="64" t="s">
        <v>108</v>
      </c>
      <c r="AT142" s="65" t="s">
        <v>108</v>
      </c>
      <c r="AU142" s="66" t="s">
        <v>108</v>
      </c>
      <c r="AV142" s="51">
        <v>0.85</v>
      </c>
      <c r="AW142" s="67">
        <v>0.15</v>
      </c>
      <c r="AX142" s="51" t="s">
        <v>108</v>
      </c>
      <c r="AY142" s="67" t="s">
        <v>108</v>
      </c>
      <c r="AZ142">
        <v>0</v>
      </c>
      <c r="BA142" s="66">
        <v>1</v>
      </c>
      <c r="BB142" s="51">
        <v>0.68</v>
      </c>
      <c r="BC142" s="66">
        <v>0.32</v>
      </c>
      <c r="BD142" s="66" t="s">
        <v>119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 s="66">
        <v>1</v>
      </c>
      <c r="BL142">
        <v>0</v>
      </c>
      <c r="BM142">
        <v>1</v>
      </c>
      <c r="BN142" s="66">
        <v>0</v>
      </c>
      <c r="BQ142" s="52">
        <v>43</v>
      </c>
      <c r="BR142" s="51">
        <v>1</v>
      </c>
      <c r="BS142" s="51">
        <v>0</v>
      </c>
      <c r="BT142" s="51">
        <v>0</v>
      </c>
      <c r="BU142" s="51">
        <v>0</v>
      </c>
      <c r="BV142" s="51">
        <v>0</v>
      </c>
      <c r="BW142" s="51">
        <v>0</v>
      </c>
      <c r="BX142" s="51">
        <v>0</v>
      </c>
      <c r="BY142" s="66">
        <v>0</v>
      </c>
      <c r="BZ142" s="51">
        <v>0</v>
      </c>
      <c r="CA142" s="51">
        <v>0</v>
      </c>
      <c r="CB142" s="51">
        <v>1</v>
      </c>
      <c r="CC142" s="66">
        <v>0</v>
      </c>
      <c r="CD142" s="51">
        <v>0</v>
      </c>
      <c r="CE142" s="51">
        <v>0</v>
      </c>
      <c r="CF142" s="51">
        <v>0</v>
      </c>
      <c r="CG142" s="51">
        <v>0</v>
      </c>
      <c r="CH142" s="66">
        <v>0</v>
      </c>
      <c r="CI142" s="51">
        <v>0</v>
      </c>
      <c r="CJ142" s="51">
        <v>0</v>
      </c>
      <c r="CK142" s="51">
        <v>0</v>
      </c>
      <c r="CL142" s="51">
        <v>1</v>
      </c>
      <c r="CM142" s="51">
        <v>0</v>
      </c>
      <c r="CN142" s="51">
        <v>0</v>
      </c>
      <c r="CO142" s="51">
        <v>1</v>
      </c>
      <c r="CP142" s="51">
        <v>0</v>
      </c>
      <c r="CQ142" s="51">
        <v>1</v>
      </c>
      <c r="CR142" s="51">
        <v>1</v>
      </c>
      <c r="CS142" s="66">
        <v>0</v>
      </c>
      <c r="CU142">
        <v>3</v>
      </c>
      <c r="CY142" s="68"/>
      <c r="DD142" s="68" t="s">
        <v>110</v>
      </c>
    </row>
    <row r="143" spans="1:108" x14ac:dyDescent="0.25">
      <c r="A143">
        <v>142</v>
      </c>
      <c r="B143">
        <v>14</v>
      </c>
      <c r="C143" s="25" t="s">
        <v>133</v>
      </c>
      <c r="D143" s="12">
        <v>7.7</v>
      </c>
      <c r="E143" s="14">
        <v>0.3</v>
      </c>
      <c r="F143" s="7">
        <v>21.713380227424</v>
      </c>
      <c r="G143" s="7">
        <f t="shared" si="45"/>
        <v>7.4</v>
      </c>
      <c r="H143" s="16">
        <f t="shared" si="46"/>
        <v>8</v>
      </c>
      <c r="I143" s="11">
        <f t="shared" si="47"/>
        <v>0.12746257641128633</v>
      </c>
      <c r="J143" s="33">
        <f t="shared" si="48"/>
        <v>5.8702318605511773E-3</v>
      </c>
      <c r="K143" s="33">
        <f t="shared" si="49"/>
        <v>170.35102254140034</v>
      </c>
      <c r="L143" s="33">
        <f t="shared" si="50"/>
        <v>0.12159234455073516</v>
      </c>
      <c r="M143" s="33">
        <f t="shared" si="51"/>
        <v>0.13333280827183752</v>
      </c>
      <c r="N143" s="8">
        <v>1</v>
      </c>
      <c r="O143" s="9">
        <v>0</v>
      </c>
      <c r="P143" s="8">
        <v>0</v>
      </c>
      <c r="Q143" s="9">
        <v>0</v>
      </c>
      <c r="R143" s="9">
        <v>0</v>
      </c>
      <c r="S143" s="9">
        <v>1</v>
      </c>
      <c r="T143" s="9">
        <v>0</v>
      </c>
      <c r="U143" s="8">
        <v>28552</v>
      </c>
      <c r="V143" s="9">
        <v>3</v>
      </c>
      <c r="W143" s="9">
        <f t="shared" si="52"/>
        <v>28548</v>
      </c>
      <c r="X143" s="9">
        <f t="shared" si="53"/>
        <v>12</v>
      </c>
      <c r="Y143" s="7">
        <v>12.4</v>
      </c>
      <c r="Z143" s="7">
        <f t="shared" ref="Z143:Z154" si="56">BQ143-Y143-6</f>
        <v>26.1</v>
      </c>
      <c r="AA143" s="9">
        <v>1</v>
      </c>
      <c r="AB143" s="9">
        <v>0</v>
      </c>
      <c r="AC143" s="9">
        <v>0</v>
      </c>
      <c r="AD143" s="9">
        <v>1</v>
      </c>
      <c r="AE143" s="9">
        <v>0</v>
      </c>
      <c r="AF143" s="9">
        <v>0</v>
      </c>
      <c r="AG143" s="8">
        <v>0</v>
      </c>
      <c r="AH143" s="9">
        <v>1</v>
      </c>
      <c r="AI143" s="30">
        <v>0</v>
      </c>
      <c r="AJ143" s="9">
        <v>0</v>
      </c>
      <c r="AK143" s="30">
        <v>1</v>
      </c>
      <c r="AL143" s="21">
        <v>2007</v>
      </c>
      <c r="AM143" s="23">
        <f t="shared" si="54"/>
        <v>7.604396348796338</v>
      </c>
      <c r="AN143" s="33">
        <v>0</v>
      </c>
      <c r="AO143" s="33">
        <v>0</v>
      </c>
      <c r="AP143" s="33">
        <v>0</v>
      </c>
      <c r="AQ143" s="43">
        <v>1</v>
      </c>
      <c r="AR143" s="33" t="s">
        <v>108</v>
      </c>
      <c r="AS143" s="43" t="s">
        <v>108</v>
      </c>
      <c r="AT143" s="42">
        <v>1</v>
      </c>
      <c r="AU143" s="18">
        <v>0</v>
      </c>
      <c r="AV143">
        <v>1</v>
      </c>
      <c r="AW143" s="40">
        <v>0</v>
      </c>
      <c r="AX143" t="s">
        <v>108</v>
      </c>
      <c r="AY143" s="40" t="s">
        <v>108</v>
      </c>
      <c r="AZ143">
        <v>0</v>
      </c>
      <c r="BA143" s="18">
        <v>1</v>
      </c>
      <c r="BB143" t="s">
        <v>108</v>
      </c>
      <c r="BC143" s="18" t="s">
        <v>108</v>
      </c>
      <c r="BD143" s="18" t="s">
        <v>109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  <c r="BK143" s="18">
        <v>0</v>
      </c>
      <c r="BL143">
        <v>1</v>
      </c>
      <c r="BM143">
        <v>0</v>
      </c>
      <c r="BN143" s="18">
        <v>0</v>
      </c>
      <c r="BQ143" s="25">
        <v>44.5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 s="18">
        <v>0</v>
      </c>
      <c r="BZ143">
        <v>0</v>
      </c>
      <c r="CA143">
        <v>0</v>
      </c>
      <c r="CB143">
        <v>0</v>
      </c>
      <c r="CC143" s="18">
        <v>1</v>
      </c>
      <c r="CD143">
        <v>0</v>
      </c>
      <c r="CE143">
        <v>0</v>
      </c>
      <c r="CF143">
        <v>0</v>
      </c>
      <c r="CG143">
        <v>0</v>
      </c>
      <c r="CH143" s="18">
        <v>0</v>
      </c>
      <c r="CI143">
        <v>0</v>
      </c>
      <c r="CJ143">
        <v>0</v>
      </c>
      <c r="CK143">
        <v>1</v>
      </c>
      <c r="CL143">
        <v>1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 s="18">
        <v>0</v>
      </c>
      <c r="CU143">
        <v>5</v>
      </c>
      <c r="DD143" s="34" t="s">
        <v>110</v>
      </c>
    </row>
    <row r="144" spans="1:108" x14ac:dyDescent="0.25">
      <c r="A144">
        <v>143</v>
      </c>
      <c r="B144">
        <v>14</v>
      </c>
      <c r="C144" s="25" t="s">
        <v>133</v>
      </c>
      <c r="D144" s="12">
        <v>8</v>
      </c>
      <c r="E144" s="14">
        <v>0.5</v>
      </c>
      <c r="F144" s="7">
        <v>22.713380227424</v>
      </c>
      <c r="G144" s="7">
        <f t="shared" si="45"/>
        <v>7.5</v>
      </c>
      <c r="H144" s="16">
        <f t="shared" si="46"/>
        <v>8.5</v>
      </c>
      <c r="I144" s="11">
        <f t="shared" si="47"/>
        <v>0.13316215592883443</v>
      </c>
      <c r="J144" s="33">
        <f t="shared" si="48"/>
        <v>5.8627185648068023E-3</v>
      </c>
      <c r="K144" s="33">
        <f t="shared" si="49"/>
        <v>170.56933382456396</v>
      </c>
      <c r="L144" s="33">
        <f t="shared" si="50"/>
        <v>0.12729943736402763</v>
      </c>
      <c r="M144" s="33">
        <f t="shared" si="51"/>
        <v>0.13902487449364123</v>
      </c>
      <c r="N144" s="8">
        <v>1</v>
      </c>
      <c r="O144" s="9">
        <v>0</v>
      </c>
      <c r="P144" s="8">
        <v>0</v>
      </c>
      <c r="Q144" s="9">
        <v>0</v>
      </c>
      <c r="R144" s="9">
        <v>0</v>
      </c>
      <c r="S144" s="9">
        <v>1</v>
      </c>
      <c r="T144" s="9">
        <v>0</v>
      </c>
      <c r="U144" s="8">
        <v>28582</v>
      </c>
      <c r="V144" s="9">
        <v>3</v>
      </c>
      <c r="W144" s="9">
        <f t="shared" si="52"/>
        <v>28578</v>
      </c>
      <c r="X144" s="9">
        <f t="shared" si="53"/>
        <v>12</v>
      </c>
      <c r="Y144" s="7">
        <v>12.4</v>
      </c>
      <c r="Z144" s="7">
        <f t="shared" si="56"/>
        <v>26.1</v>
      </c>
      <c r="AA144" s="9">
        <v>1</v>
      </c>
      <c r="AB144" s="9">
        <v>0</v>
      </c>
      <c r="AC144" s="9">
        <v>0</v>
      </c>
      <c r="AD144" s="9">
        <v>0</v>
      </c>
      <c r="AE144" s="9">
        <v>1</v>
      </c>
      <c r="AF144" s="9">
        <v>0</v>
      </c>
      <c r="AG144" s="8">
        <v>0</v>
      </c>
      <c r="AH144" s="9">
        <v>1</v>
      </c>
      <c r="AI144" s="30">
        <v>0</v>
      </c>
      <c r="AJ144" s="9">
        <v>0</v>
      </c>
      <c r="AK144" s="30">
        <v>1</v>
      </c>
      <c r="AL144" s="21">
        <v>2007</v>
      </c>
      <c r="AM144" s="23">
        <f t="shared" si="54"/>
        <v>7.604396348796338</v>
      </c>
      <c r="AN144" s="33">
        <v>0</v>
      </c>
      <c r="AO144" s="33">
        <v>0</v>
      </c>
      <c r="AP144" s="33">
        <v>0</v>
      </c>
      <c r="AQ144" s="43">
        <v>1</v>
      </c>
      <c r="AR144" s="33" t="s">
        <v>108</v>
      </c>
      <c r="AS144" s="43" t="s">
        <v>108</v>
      </c>
      <c r="AT144" s="42">
        <v>1</v>
      </c>
      <c r="AU144" s="18">
        <v>0</v>
      </c>
      <c r="AV144">
        <v>1</v>
      </c>
      <c r="AW144" s="40">
        <v>0</v>
      </c>
      <c r="AX144" t="s">
        <v>108</v>
      </c>
      <c r="AY144" s="40" t="s">
        <v>108</v>
      </c>
      <c r="AZ144">
        <v>0</v>
      </c>
      <c r="BA144" s="18">
        <v>1</v>
      </c>
      <c r="BB144" t="s">
        <v>108</v>
      </c>
      <c r="BC144" s="18" t="s">
        <v>108</v>
      </c>
      <c r="BD144" s="18" t="s">
        <v>109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0</v>
      </c>
      <c r="BK144" s="18">
        <v>0</v>
      </c>
      <c r="BL144">
        <v>1</v>
      </c>
      <c r="BM144">
        <v>0</v>
      </c>
      <c r="BN144" s="18">
        <v>0</v>
      </c>
      <c r="BQ144" s="25">
        <v>44.5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 s="18">
        <v>0</v>
      </c>
      <c r="BZ144">
        <v>0</v>
      </c>
      <c r="CA144">
        <v>0</v>
      </c>
      <c r="CB144">
        <v>0</v>
      </c>
      <c r="CC144" s="18">
        <v>1</v>
      </c>
      <c r="CD144">
        <v>0</v>
      </c>
      <c r="CE144">
        <v>0</v>
      </c>
      <c r="CF144">
        <v>0</v>
      </c>
      <c r="CG144">
        <v>0</v>
      </c>
      <c r="CH144" s="18">
        <v>0</v>
      </c>
      <c r="CI144">
        <v>0</v>
      </c>
      <c r="CJ144">
        <v>0</v>
      </c>
      <c r="CK144">
        <v>1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 s="18">
        <v>0</v>
      </c>
      <c r="CU144">
        <v>5</v>
      </c>
      <c r="DD144" s="34" t="s">
        <v>110</v>
      </c>
    </row>
    <row r="145" spans="1:108" x14ac:dyDescent="0.25">
      <c r="A145">
        <v>144</v>
      </c>
      <c r="B145">
        <v>14</v>
      </c>
      <c r="C145" s="25" t="s">
        <v>133</v>
      </c>
      <c r="D145" s="12">
        <v>9.3000000000000007</v>
      </c>
      <c r="E145" s="14">
        <v>0.5</v>
      </c>
      <c r="F145" s="7">
        <v>23.713380227424</v>
      </c>
      <c r="G145" s="7">
        <f t="shared" si="45"/>
        <v>8.8000000000000007</v>
      </c>
      <c r="H145" s="16">
        <f t="shared" si="46"/>
        <v>9.8000000000000007</v>
      </c>
      <c r="I145" s="11">
        <f t="shared" si="47"/>
        <v>0.13735334900738005</v>
      </c>
      <c r="J145" s="33">
        <f t="shared" si="48"/>
        <v>5.7922298588428973E-3</v>
      </c>
      <c r="K145" s="33">
        <f t="shared" si="49"/>
        <v>172.64508218252377</v>
      </c>
      <c r="L145" s="33">
        <f t="shared" si="50"/>
        <v>0.13156111914853716</v>
      </c>
      <c r="M145" s="33">
        <f t="shared" si="51"/>
        <v>0.14314557886622295</v>
      </c>
      <c r="N145" s="8">
        <v>1</v>
      </c>
      <c r="O145" s="9">
        <v>0</v>
      </c>
      <c r="P145" s="8">
        <v>0</v>
      </c>
      <c r="Q145" s="9">
        <v>0</v>
      </c>
      <c r="R145" s="9">
        <v>0</v>
      </c>
      <c r="S145" s="9">
        <v>1</v>
      </c>
      <c r="T145" s="9">
        <v>0</v>
      </c>
      <c r="U145" s="8">
        <v>29248</v>
      </c>
      <c r="V145" s="9">
        <v>3</v>
      </c>
      <c r="W145" s="9">
        <f t="shared" si="52"/>
        <v>29244</v>
      </c>
      <c r="X145" s="9">
        <f t="shared" si="53"/>
        <v>12</v>
      </c>
      <c r="Y145" s="7">
        <v>12.4</v>
      </c>
      <c r="Z145" s="7">
        <f t="shared" si="56"/>
        <v>26.1</v>
      </c>
      <c r="AA145" s="9">
        <v>1</v>
      </c>
      <c r="AB145" s="9">
        <v>0</v>
      </c>
      <c r="AC145" s="9">
        <v>0</v>
      </c>
      <c r="AD145" s="9">
        <v>0</v>
      </c>
      <c r="AE145" s="9">
        <v>0</v>
      </c>
      <c r="AF145" s="9">
        <v>1</v>
      </c>
      <c r="AG145" s="8">
        <v>0</v>
      </c>
      <c r="AH145" s="9">
        <v>1</v>
      </c>
      <c r="AI145" s="30">
        <v>0</v>
      </c>
      <c r="AJ145" s="9">
        <v>0</v>
      </c>
      <c r="AK145" s="30">
        <v>1</v>
      </c>
      <c r="AL145" s="21">
        <v>2007</v>
      </c>
      <c r="AM145" s="23">
        <f t="shared" si="54"/>
        <v>7.604396348796338</v>
      </c>
      <c r="AN145" s="33">
        <v>0</v>
      </c>
      <c r="AO145" s="33">
        <v>0</v>
      </c>
      <c r="AP145" s="33">
        <v>0</v>
      </c>
      <c r="AQ145" s="43">
        <v>1</v>
      </c>
      <c r="AR145" s="33" t="s">
        <v>108</v>
      </c>
      <c r="AS145" s="43" t="s">
        <v>108</v>
      </c>
      <c r="AT145" s="42">
        <v>1</v>
      </c>
      <c r="AU145" s="18">
        <v>0</v>
      </c>
      <c r="AV145">
        <v>1</v>
      </c>
      <c r="AW145" s="40">
        <v>0</v>
      </c>
      <c r="AX145" t="s">
        <v>108</v>
      </c>
      <c r="AY145" s="40" t="s">
        <v>108</v>
      </c>
      <c r="AZ145">
        <v>0</v>
      </c>
      <c r="BA145" s="18">
        <v>1</v>
      </c>
      <c r="BB145" t="s">
        <v>108</v>
      </c>
      <c r="BC145" s="18" t="s">
        <v>108</v>
      </c>
      <c r="BD145" s="18" t="s">
        <v>109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 s="18">
        <v>0</v>
      </c>
      <c r="BL145">
        <v>1</v>
      </c>
      <c r="BM145">
        <v>0</v>
      </c>
      <c r="BN145" s="18">
        <v>0</v>
      </c>
      <c r="BQ145" s="25">
        <v>44.5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 s="18">
        <v>0</v>
      </c>
      <c r="BZ145">
        <v>0</v>
      </c>
      <c r="CA145">
        <v>0</v>
      </c>
      <c r="CB145">
        <v>0</v>
      </c>
      <c r="CC145" s="18">
        <v>1</v>
      </c>
      <c r="CD145">
        <v>0</v>
      </c>
      <c r="CE145">
        <v>0</v>
      </c>
      <c r="CF145">
        <v>0</v>
      </c>
      <c r="CG145">
        <v>0</v>
      </c>
      <c r="CH145" s="18">
        <v>0</v>
      </c>
      <c r="CI145">
        <v>0</v>
      </c>
      <c r="CJ145">
        <v>0</v>
      </c>
      <c r="CK145">
        <v>1</v>
      </c>
      <c r="CL145">
        <v>1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 s="18">
        <v>0</v>
      </c>
      <c r="CU145">
        <v>5</v>
      </c>
      <c r="DD145" s="34" t="s">
        <v>110</v>
      </c>
    </row>
    <row r="146" spans="1:108" x14ac:dyDescent="0.25">
      <c r="A146">
        <v>145</v>
      </c>
      <c r="B146">
        <v>14</v>
      </c>
      <c r="C146" s="25" t="s">
        <v>133</v>
      </c>
      <c r="D146" s="12">
        <v>7</v>
      </c>
      <c r="E146" s="14">
        <v>0.2</v>
      </c>
      <c r="F146" s="7">
        <v>24.713380227424</v>
      </c>
      <c r="G146" s="7">
        <f t="shared" si="45"/>
        <v>6.8</v>
      </c>
      <c r="H146" s="16">
        <f t="shared" si="46"/>
        <v>7.2</v>
      </c>
      <c r="I146" s="11">
        <f t="shared" si="47"/>
        <v>0.14675871989868494</v>
      </c>
      <c r="J146" s="33">
        <f t="shared" si="48"/>
        <v>5.9384316733746279E-3</v>
      </c>
      <c r="K146" s="33">
        <f t="shared" si="49"/>
        <v>168.39462925599864</v>
      </c>
      <c r="L146" s="33">
        <f t="shared" si="50"/>
        <v>0.14082028822531031</v>
      </c>
      <c r="M146" s="33">
        <f t="shared" si="51"/>
        <v>0.15269715157205957</v>
      </c>
      <c r="N146" s="8">
        <v>1</v>
      </c>
      <c r="O146" s="9">
        <v>0</v>
      </c>
      <c r="P146" s="8">
        <v>0</v>
      </c>
      <c r="Q146" s="9">
        <v>0</v>
      </c>
      <c r="R146" s="9">
        <v>0</v>
      </c>
      <c r="S146" s="9">
        <v>1</v>
      </c>
      <c r="T146" s="9">
        <v>0</v>
      </c>
      <c r="U146" s="8">
        <v>27750</v>
      </c>
      <c r="V146" s="9">
        <v>3</v>
      </c>
      <c r="W146" s="9">
        <f t="shared" si="52"/>
        <v>27746</v>
      </c>
      <c r="X146" s="9">
        <f t="shared" si="53"/>
        <v>12</v>
      </c>
      <c r="Y146" s="7">
        <v>12.6</v>
      </c>
      <c r="Z146" s="7">
        <f t="shared" si="56"/>
        <v>25.9</v>
      </c>
      <c r="AA146" s="9">
        <v>1</v>
      </c>
      <c r="AB146" s="9">
        <v>0</v>
      </c>
      <c r="AC146" s="9">
        <v>0</v>
      </c>
      <c r="AD146" s="9">
        <v>1</v>
      </c>
      <c r="AE146" s="9">
        <v>0</v>
      </c>
      <c r="AF146" s="9">
        <v>0</v>
      </c>
      <c r="AG146" s="8">
        <v>0</v>
      </c>
      <c r="AH146" s="9">
        <v>1</v>
      </c>
      <c r="AI146" s="30">
        <v>0</v>
      </c>
      <c r="AJ146" s="9">
        <v>0</v>
      </c>
      <c r="AK146" s="30">
        <v>1</v>
      </c>
      <c r="AL146" s="21">
        <v>2007</v>
      </c>
      <c r="AM146" s="23">
        <f t="shared" si="54"/>
        <v>7.604396348796338</v>
      </c>
      <c r="AN146" s="33">
        <v>0</v>
      </c>
      <c r="AO146" s="33">
        <v>0</v>
      </c>
      <c r="AP146" s="33">
        <v>0</v>
      </c>
      <c r="AQ146" s="43">
        <v>1</v>
      </c>
      <c r="AR146" s="33" t="s">
        <v>108</v>
      </c>
      <c r="AS146" s="43" t="s">
        <v>108</v>
      </c>
      <c r="AT146" s="42">
        <v>1</v>
      </c>
      <c r="AU146" s="18">
        <v>0</v>
      </c>
      <c r="AV146">
        <v>0</v>
      </c>
      <c r="AW146" s="40">
        <v>1</v>
      </c>
      <c r="AX146" t="s">
        <v>108</v>
      </c>
      <c r="AY146" s="40" t="s">
        <v>108</v>
      </c>
      <c r="AZ146">
        <v>0</v>
      </c>
      <c r="BA146" s="18">
        <v>1</v>
      </c>
      <c r="BB146" t="s">
        <v>108</v>
      </c>
      <c r="BC146" s="18" t="s">
        <v>108</v>
      </c>
      <c r="BD146" s="18" t="s">
        <v>109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 s="18">
        <v>0</v>
      </c>
      <c r="BL146">
        <v>1</v>
      </c>
      <c r="BM146">
        <v>0</v>
      </c>
      <c r="BN146" s="18">
        <v>0</v>
      </c>
      <c r="BQ146" s="25">
        <v>44.5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 s="18">
        <v>0</v>
      </c>
      <c r="BZ146">
        <v>0</v>
      </c>
      <c r="CA146">
        <v>0</v>
      </c>
      <c r="CB146">
        <v>0</v>
      </c>
      <c r="CC146" s="18">
        <v>1</v>
      </c>
      <c r="CD146">
        <v>0</v>
      </c>
      <c r="CE146">
        <v>0</v>
      </c>
      <c r="CF146">
        <v>0</v>
      </c>
      <c r="CG146">
        <v>0</v>
      </c>
      <c r="CH146" s="18">
        <v>0</v>
      </c>
      <c r="CI146">
        <v>0</v>
      </c>
      <c r="CJ146">
        <v>0</v>
      </c>
      <c r="CK146">
        <v>1</v>
      </c>
      <c r="CL146">
        <v>1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 s="18">
        <v>0</v>
      </c>
      <c r="CU146">
        <v>5</v>
      </c>
      <c r="DD146" s="34" t="s">
        <v>110</v>
      </c>
    </row>
    <row r="147" spans="1:108" x14ac:dyDescent="0.25">
      <c r="A147">
        <v>146</v>
      </c>
      <c r="B147">
        <v>14</v>
      </c>
      <c r="C147" s="25" t="s">
        <v>133</v>
      </c>
      <c r="D147" s="12">
        <v>10.7</v>
      </c>
      <c r="E147" s="14">
        <v>0.4</v>
      </c>
      <c r="F147" s="7">
        <v>25.713380227424</v>
      </c>
      <c r="G147" s="7">
        <f t="shared" si="45"/>
        <v>10.299999999999999</v>
      </c>
      <c r="H147" s="16">
        <f t="shared" si="46"/>
        <v>11.1</v>
      </c>
      <c r="I147" s="11">
        <f t="shared" si="47"/>
        <v>0.15248911135300705</v>
      </c>
      <c r="J147" s="33">
        <f t="shared" si="48"/>
        <v>5.9303409355092639E-3</v>
      </c>
      <c r="K147" s="33">
        <f t="shared" si="49"/>
        <v>168.62436930266063</v>
      </c>
      <c r="L147" s="33">
        <f t="shared" si="50"/>
        <v>0.14655877041749779</v>
      </c>
      <c r="M147" s="33">
        <f t="shared" si="51"/>
        <v>0.15841945228851631</v>
      </c>
      <c r="N147" s="8">
        <v>1</v>
      </c>
      <c r="O147" s="9">
        <v>0</v>
      </c>
      <c r="P147" s="8">
        <v>0</v>
      </c>
      <c r="Q147" s="9">
        <v>0</v>
      </c>
      <c r="R147" s="9">
        <v>0</v>
      </c>
      <c r="S147" s="9">
        <v>1</v>
      </c>
      <c r="T147" s="9">
        <v>0</v>
      </c>
      <c r="U147" s="8">
        <v>27777</v>
      </c>
      <c r="V147" s="9">
        <v>3</v>
      </c>
      <c r="W147" s="9">
        <f t="shared" si="52"/>
        <v>27773</v>
      </c>
      <c r="X147" s="9">
        <f t="shared" si="53"/>
        <v>12</v>
      </c>
      <c r="Y147" s="7">
        <v>12.6</v>
      </c>
      <c r="Z147" s="7">
        <f t="shared" si="56"/>
        <v>25.9</v>
      </c>
      <c r="AA147" s="9">
        <v>1</v>
      </c>
      <c r="AB147" s="9">
        <v>0</v>
      </c>
      <c r="AC147" s="9">
        <v>0</v>
      </c>
      <c r="AD147" s="9">
        <v>0</v>
      </c>
      <c r="AE147" s="9">
        <v>1</v>
      </c>
      <c r="AF147" s="9">
        <v>0</v>
      </c>
      <c r="AG147" s="8">
        <v>0</v>
      </c>
      <c r="AH147" s="9">
        <v>1</v>
      </c>
      <c r="AI147" s="30">
        <v>0</v>
      </c>
      <c r="AJ147" s="9">
        <v>0</v>
      </c>
      <c r="AK147" s="30">
        <v>1</v>
      </c>
      <c r="AL147" s="21">
        <v>2007</v>
      </c>
      <c r="AM147" s="23">
        <f t="shared" si="54"/>
        <v>7.604396348796338</v>
      </c>
      <c r="AN147" s="33">
        <v>0</v>
      </c>
      <c r="AO147" s="33">
        <v>0</v>
      </c>
      <c r="AP147" s="33">
        <v>0</v>
      </c>
      <c r="AQ147" s="43">
        <v>1</v>
      </c>
      <c r="AR147" s="33" t="s">
        <v>108</v>
      </c>
      <c r="AS147" s="43" t="s">
        <v>108</v>
      </c>
      <c r="AT147" s="42">
        <v>1</v>
      </c>
      <c r="AU147" s="18">
        <v>0</v>
      </c>
      <c r="AV147">
        <v>0</v>
      </c>
      <c r="AW147" s="40">
        <v>1</v>
      </c>
      <c r="AX147" t="s">
        <v>108</v>
      </c>
      <c r="AY147" s="40" t="s">
        <v>108</v>
      </c>
      <c r="AZ147">
        <v>0</v>
      </c>
      <c r="BA147" s="18">
        <v>1</v>
      </c>
      <c r="BB147" t="s">
        <v>108</v>
      </c>
      <c r="BC147" s="18" t="s">
        <v>108</v>
      </c>
      <c r="BD147" s="18" t="s">
        <v>109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 s="18">
        <v>0</v>
      </c>
      <c r="BL147">
        <v>1</v>
      </c>
      <c r="BM147">
        <v>0</v>
      </c>
      <c r="BN147" s="18">
        <v>0</v>
      </c>
      <c r="BQ147" s="25">
        <v>44.5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 s="18">
        <v>0</v>
      </c>
      <c r="BZ147">
        <v>0</v>
      </c>
      <c r="CA147">
        <v>0</v>
      </c>
      <c r="CB147">
        <v>0</v>
      </c>
      <c r="CC147" s="18">
        <v>1</v>
      </c>
      <c r="CD147">
        <v>0</v>
      </c>
      <c r="CE147">
        <v>0</v>
      </c>
      <c r="CF147">
        <v>0</v>
      </c>
      <c r="CG147">
        <v>0</v>
      </c>
      <c r="CH147" s="18">
        <v>0</v>
      </c>
      <c r="CI147">
        <v>0</v>
      </c>
      <c r="CJ147">
        <v>0</v>
      </c>
      <c r="CK147">
        <v>1</v>
      </c>
      <c r="CL147">
        <v>1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 s="18">
        <v>0</v>
      </c>
      <c r="CU147">
        <v>5</v>
      </c>
      <c r="DD147" s="34" t="s">
        <v>110</v>
      </c>
    </row>
    <row r="148" spans="1:108" x14ac:dyDescent="0.25">
      <c r="A148">
        <v>147</v>
      </c>
      <c r="B148">
        <v>14</v>
      </c>
      <c r="C148" s="25" t="s">
        <v>133</v>
      </c>
      <c r="D148" s="12">
        <v>11.2</v>
      </c>
      <c r="E148" s="14">
        <v>0.5</v>
      </c>
      <c r="F148" s="7">
        <v>26.713380227424</v>
      </c>
      <c r="G148" s="7">
        <f t="shared" si="45"/>
        <v>10.7</v>
      </c>
      <c r="H148" s="16">
        <f t="shared" si="46"/>
        <v>11.7</v>
      </c>
      <c r="I148" s="11">
        <f t="shared" si="47"/>
        <v>0.15809334365207181</v>
      </c>
      <c r="J148" s="33">
        <f t="shared" si="48"/>
        <v>5.9181332465658137E-3</v>
      </c>
      <c r="K148" s="33">
        <f t="shared" si="49"/>
        <v>168.97220091830172</v>
      </c>
      <c r="L148" s="33">
        <f t="shared" si="50"/>
        <v>0.152175210405506</v>
      </c>
      <c r="M148" s="33">
        <f t="shared" si="51"/>
        <v>0.16401147689863763</v>
      </c>
      <c r="N148" s="8">
        <v>1</v>
      </c>
      <c r="O148" s="9">
        <v>0</v>
      </c>
      <c r="P148" s="8">
        <v>0</v>
      </c>
      <c r="Q148" s="9">
        <v>0</v>
      </c>
      <c r="R148" s="9">
        <v>0</v>
      </c>
      <c r="S148" s="9">
        <v>1</v>
      </c>
      <c r="T148" s="9">
        <v>0</v>
      </c>
      <c r="U148" s="8">
        <v>27842</v>
      </c>
      <c r="V148" s="9">
        <v>3</v>
      </c>
      <c r="W148" s="9">
        <f t="shared" si="52"/>
        <v>27838</v>
      </c>
      <c r="X148" s="9">
        <f t="shared" si="53"/>
        <v>12</v>
      </c>
      <c r="Y148" s="7">
        <v>12.6</v>
      </c>
      <c r="Z148" s="7">
        <f t="shared" si="56"/>
        <v>25.9</v>
      </c>
      <c r="AA148" s="9">
        <v>1</v>
      </c>
      <c r="AB148" s="9">
        <v>0</v>
      </c>
      <c r="AC148" s="9">
        <v>0</v>
      </c>
      <c r="AD148" s="9">
        <v>0</v>
      </c>
      <c r="AE148" s="9">
        <v>0</v>
      </c>
      <c r="AF148" s="9">
        <v>1</v>
      </c>
      <c r="AG148" s="8">
        <v>0</v>
      </c>
      <c r="AH148" s="9">
        <v>1</v>
      </c>
      <c r="AI148" s="30">
        <v>0</v>
      </c>
      <c r="AJ148" s="9">
        <v>0</v>
      </c>
      <c r="AK148" s="30">
        <v>1</v>
      </c>
      <c r="AL148" s="21">
        <v>2007</v>
      </c>
      <c r="AM148" s="23">
        <f t="shared" si="54"/>
        <v>7.604396348796338</v>
      </c>
      <c r="AN148" s="33">
        <v>0</v>
      </c>
      <c r="AO148" s="33">
        <v>0</v>
      </c>
      <c r="AP148" s="33">
        <v>0</v>
      </c>
      <c r="AQ148" s="43">
        <v>1</v>
      </c>
      <c r="AR148" s="33" t="s">
        <v>108</v>
      </c>
      <c r="AS148" s="43" t="s">
        <v>108</v>
      </c>
      <c r="AT148" s="42">
        <v>1</v>
      </c>
      <c r="AU148" s="18">
        <v>0</v>
      </c>
      <c r="AV148">
        <v>0</v>
      </c>
      <c r="AW148" s="40">
        <v>1</v>
      </c>
      <c r="AX148" t="s">
        <v>108</v>
      </c>
      <c r="AY148" s="40" t="s">
        <v>108</v>
      </c>
      <c r="AZ148">
        <v>0</v>
      </c>
      <c r="BA148" s="18">
        <v>1</v>
      </c>
      <c r="BB148" t="s">
        <v>108</v>
      </c>
      <c r="BC148" s="18" t="s">
        <v>108</v>
      </c>
      <c r="BD148" s="18" t="s">
        <v>109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 s="18">
        <v>0</v>
      </c>
      <c r="BL148">
        <v>1</v>
      </c>
      <c r="BM148">
        <v>0</v>
      </c>
      <c r="BN148" s="18">
        <v>0</v>
      </c>
      <c r="BQ148" s="25">
        <v>44.5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 s="18">
        <v>0</v>
      </c>
      <c r="BZ148">
        <v>0</v>
      </c>
      <c r="CA148">
        <v>0</v>
      </c>
      <c r="CB148">
        <v>0</v>
      </c>
      <c r="CC148" s="18">
        <v>1</v>
      </c>
      <c r="CD148">
        <v>0</v>
      </c>
      <c r="CE148">
        <v>0</v>
      </c>
      <c r="CF148">
        <v>0</v>
      </c>
      <c r="CG148">
        <v>0</v>
      </c>
      <c r="CH148" s="18">
        <v>0</v>
      </c>
      <c r="CI148">
        <v>0</v>
      </c>
      <c r="CJ148">
        <v>0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 s="18">
        <v>0</v>
      </c>
      <c r="CU148">
        <v>5</v>
      </c>
      <c r="DD148" s="34" t="s">
        <v>110</v>
      </c>
    </row>
    <row r="149" spans="1:108" x14ac:dyDescent="0.25">
      <c r="A149">
        <v>148</v>
      </c>
      <c r="B149">
        <v>14</v>
      </c>
      <c r="C149" s="25" t="s">
        <v>133</v>
      </c>
      <c r="D149" s="12">
        <v>8.4</v>
      </c>
      <c r="E149" s="14">
        <v>0.5</v>
      </c>
      <c r="F149" s="7">
        <v>27.713380227424</v>
      </c>
      <c r="G149" s="7">
        <f t="shared" si="45"/>
        <v>7.9</v>
      </c>
      <c r="H149" s="16">
        <f t="shared" si="46"/>
        <v>8.9</v>
      </c>
      <c r="I149" s="11">
        <f t="shared" si="47"/>
        <v>0.15628859800169251</v>
      </c>
      <c r="J149" s="33">
        <f t="shared" si="48"/>
        <v>5.6394635630566577E-3</v>
      </c>
      <c r="K149" s="33">
        <f t="shared" si="49"/>
        <v>177.32183013839492</v>
      </c>
      <c r="L149" s="33">
        <f t="shared" si="50"/>
        <v>0.15064913443863584</v>
      </c>
      <c r="M149" s="33">
        <f t="shared" si="51"/>
        <v>0.16192806156474918</v>
      </c>
      <c r="N149" s="8">
        <v>1</v>
      </c>
      <c r="O149" s="9">
        <v>0</v>
      </c>
      <c r="P149" s="8">
        <v>0</v>
      </c>
      <c r="Q149" s="9">
        <v>0</v>
      </c>
      <c r="R149" s="9">
        <v>0</v>
      </c>
      <c r="S149" s="9">
        <v>1</v>
      </c>
      <c r="T149" s="9">
        <v>0</v>
      </c>
      <c r="U149" s="8">
        <v>30679</v>
      </c>
      <c r="V149" s="9">
        <v>3</v>
      </c>
      <c r="W149" s="9">
        <f t="shared" si="52"/>
        <v>30675</v>
      </c>
      <c r="X149" s="9">
        <f t="shared" si="53"/>
        <v>12</v>
      </c>
      <c r="Y149" s="7">
        <v>12.4</v>
      </c>
      <c r="Z149" s="7">
        <f t="shared" si="56"/>
        <v>26.1</v>
      </c>
      <c r="AA149" s="9">
        <v>1</v>
      </c>
      <c r="AB149" s="9">
        <v>0</v>
      </c>
      <c r="AC149" s="9">
        <v>0</v>
      </c>
      <c r="AD149" s="9">
        <v>1</v>
      </c>
      <c r="AE149" s="9">
        <v>0</v>
      </c>
      <c r="AF149" s="9">
        <v>0</v>
      </c>
      <c r="AG149" s="8">
        <v>0</v>
      </c>
      <c r="AH149" s="9">
        <v>1</v>
      </c>
      <c r="AI149" s="30">
        <v>0</v>
      </c>
      <c r="AJ149" s="9">
        <v>0</v>
      </c>
      <c r="AK149" s="30">
        <v>1</v>
      </c>
      <c r="AL149" s="21">
        <v>2007</v>
      </c>
      <c r="AM149" s="23">
        <f t="shared" si="54"/>
        <v>7.604396348796338</v>
      </c>
      <c r="AN149" s="33">
        <v>0</v>
      </c>
      <c r="AO149" s="33">
        <v>0</v>
      </c>
      <c r="AP149" s="33">
        <v>0</v>
      </c>
      <c r="AQ149" s="43">
        <v>1</v>
      </c>
      <c r="AR149" s="33" t="s">
        <v>108</v>
      </c>
      <c r="AS149" s="43" t="s">
        <v>108</v>
      </c>
      <c r="AT149" s="42">
        <v>1</v>
      </c>
      <c r="AU149" s="18">
        <v>0</v>
      </c>
      <c r="AV149">
        <v>1</v>
      </c>
      <c r="AW149" s="40">
        <v>0</v>
      </c>
      <c r="AX149" t="s">
        <v>108</v>
      </c>
      <c r="AY149" s="40" t="s">
        <v>108</v>
      </c>
      <c r="AZ149">
        <v>0</v>
      </c>
      <c r="BA149" s="18">
        <v>1</v>
      </c>
      <c r="BB149" t="s">
        <v>108</v>
      </c>
      <c r="BC149" s="18" t="s">
        <v>108</v>
      </c>
      <c r="BD149" s="18" t="s">
        <v>109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 s="18">
        <v>0</v>
      </c>
      <c r="BL149">
        <v>1</v>
      </c>
      <c r="BM149">
        <v>0</v>
      </c>
      <c r="BN149" s="18">
        <v>0</v>
      </c>
      <c r="BQ149" s="25">
        <v>44.5</v>
      </c>
      <c r="BR149">
        <v>1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 s="18">
        <v>0</v>
      </c>
      <c r="BZ149">
        <v>0</v>
      </c>
      <c r="CA149">
        <v>0</v>
      </c>
      <c r="CB149">
        <v>0</v>
      </c>
      <c r="CC149" s="18">
        <v>1</v>
      </c>
      <c r="CD149">
        <v>0</v>
      </c>
      <c r="CE149">
        <v>0</v>
      </c>
      <c r="CF149">
        <v>0</v>
      </c>
      <c r="CG149">
        <v>0</v>
      </c>
      <c r="CH149" s="18">
        <v>0</v>
      </c>
      <c r="CI149">
        <v>0</v>
      </c>
      <c r="CJ149">
        <v>0</v>
      </c>
      <c r="CK149">
        <v>1</v>
      </c>
      <c r="CL149">
        <v>1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 s="18">
        <v>0</v>
      </c>
      <c r="CU149">
        <v>5</v>
      </c>
      <c r="DD149" s="34" t="s">
        <v>110</v>
      </c>
    </row>
    <row r="150" spans="1:108" x14ac:dyDescent="0.25">
      <c r="A150">
        <v>149</v>
      </c>
      <c r="B150">
        <v>14</v>
      </c>
      <c r="C150" s="25" t="s">
        <v>133</v>
      </c>
      <c r="D150" s="12">
        <v>8.6999999999999993</v>
      </c>
      <c r="E150" s="14">
        <v>0.6</v>
      </c>
      <c r="F150" s="7">
        <v>28.713380227424</v>
      </c>
      <c r="G150" s="7">
        <f t="shared" si="45"/>
        <v>8.1</v>
      </c>
      <c r="H150" s="16">
        <f t="shared" si="46"/>
        <v>9.2999999999999989</v>
      </c>
      <c r="I150" s="11">
        <f t="shared" si="47"/>
        <v>0.16170597526401623</v>
      </c>
      <c r="J150" s="33">
        <f t="shared" si="48"/>
        <v>5.6317289703694193E-3</v>
      </c>
      <c r="K150" s="33">
        <f t="shared" si="49"/>
        <v>177.56536318799516</v>
      </c>
      <c r="L150" s="33">
        <f t="shared" si="50"/>
        <v>0.1560742462936468</v>
      </c>
      <c r="M150" s="33">
        <f t="shared" si="51"/>
        <v>0.16733770423438565</v>
      </c>
      <c r="N150" s="8">
        <v>1</v>
      </c>
      <c r="O150" s="9">
        <v>0</v>
      </c>
      <c r="P150" s="8">
        <v>0</v>
      </c>
      <c r="Q150" s="9">
        <v>0</v>
      </c>
      <c r="R150" s="9">
        <v>0</v>
      </c>
      <c r="S150" s="9">
        <v>1</v>
      </c>
      <c r="T150" s="9">
        <v>0</v>
      </c>
      <c r="U150" s="8">
        <v>30709</v>
      </c>
      <c r="V150" s="9">
        <v>3</v>
      </c>
      <c r="W150" s="9">
        <f t="shared" si="52"/>
        <v>30705</v>
      </c>
      <c r="X150" s="9">
        <f t="shared" si="53"/>
        <v>12</v>
      </c>
      <c r="Y150" s="7">
        <v>12.4</v>
      </c>
      <c r="Z150" s="7">
        <f t="shared" si="56"/>
        <v>26.1</v>
      </c>
      <c r="AA150" s="9">
        <v>1</v>
      </c>
      <c r="AB150" s="9">
        <v>0</v>
      </c>
      <c r="AC150" s="9">
        <v>0</v>
      </c>
      <c r="AD150" s="9">
        <v>0</v>
      </c>
      <c r="AE150" s="9">
        <v>1</v>
      </c>
      <c r="AF150" s="9">
        <v>0</v>
      </c>
      <c r="AG150" s="8">
        <v>0</v>
      </c>
      <c r="AH150" s="9">
        <v>1</v>
      </c>
      <c r="AI150" s="30">
        <v>0</v>
      </c>
      <c r="AJ150" s="9">
        <v>0</v>
      </c>
      <c r="AK150" s="30">
        <v>1</v>
      </c>
      <c r="AL150" s="21">
        <v>2007</v>
      </c>
      <c r="AM150" s="23">
        <f t="shared" si="54"/>
        <v>7.604396348796338</v>
      </c>
      <c r="AN150" s="33">
        <v>0</v>
      </c>
      <c r="AO150" s="33">
        <v>0</v>
      </c>
      <c r="AP150" s="33">
        <v>0</v>
      </c>
      <c r="AQ150" s="43">
        <v>1</v>
      </c>
      <c r="AR150" s="33" t="s">
        <v>108</v>
      </c>
      <c r="AS150" s="43" t="s">
        <v>108</v>
      </c>
      <c r="AT150" s="42">
        <v>1</v>
      </c>
      <c r="AU150" s="18">
        <v>0</v>
      </c>
      <c r="AV150">
        <v>1</v>
      </c>
      <c r="AW150" s="40">
        <v>0</v>
      </c>
      <c r="AX150" t="s">
        <v>108</v>
      </c>
      <c r="AY150" s="40" t="s">
        <v>108</v>
      </c>
      <c r="AZ150">
        <v>0</v>
      </c>
      <c r="BA150" s="18">
        <v>1</v>
      </c>
      <c r="BB150" t="s">
        <v>108</v>
      </c>
      <c r="BC150" s="18" t="s">
        <v>108</v>
      </c>
      <c r="BD150" s="18" t="s">
        <v>109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0</v>
      </c>
      <c r="BK150" s="18">
        <v>0</v>
      </c>
      <c r="BL150">
        <v>1</v>
      </c>
      <c r="BM150">
        <v>0</v>
      </c>
      <c r="BN150" s="18">
        <v>0</v>
      </c>
      <c r="BQ150" s="25">
        <v>44.5</v>
      </c>
      <c r="BR150">
        <v>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 s="18">
        <v>0</v>
      </c>
      <c r="BZ150">
        <v>0</v>
      </c>
      <c r="CA150">
        <v>0</v>
      </c>
      <c r="CB150">
        <v>0</v>
      </c>
      <c r="CC150" s="18">
        <v>1</v>
      </c>
      <c r="CD150">
        <v>0</v>
      </c>
      <c r="CE150">
        <v>0</v>
      </c>
      <c r="CF150">
        <v>0</v>
      </c>
      <c r="CG150">
        <v>0</v>
      </c>
      <c r="CH150" s="18">
        <v>0</v>
      </c>
      <c r="CI150">
        <v>0</v>
      </c>
      <c r="CJ150">
        <v>0</v>
      </c>
      <c r="CK150">
        <v>1</v>
      </c>
      <c r="CL150">
        <v>1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 s="18">
        <v>0</v>
      </c>
      <c r="CU150">
        <v>5</v>
      </c>
      <c r="DD150" s="34" t="s">
        <v>110</v>
      </c>
    </row>
    <row r="151" spans="1:108" x14ac:dyDescent="0.25">
      <c r="A151">
        <v>150</v>
      </c>
      <c r="B151">
        <v>14</v>
      </c>
      <c r="C151" s="25" t="s">
        <v>133</v>
      </c>
      <c r="D151" s="12">
        <v>9.8000000000000007</v>
      </c>
      <c r="E151" s="14">
        <v>0.6</v>
      </c>
      <c r="F151" s="7">
        <v>29.713380227424</v>
      </c>
      <c r="G151" s="7">
        <f t="shared" si="45"/>
        <v>9.2000000000000011</v>
      </c>
      <c r="H151" s="16">
        <f t="shared" si="46"/>
        <v>10.4</v>
      </c>
      <c r="I151" s="11">
        <f t="shared" si="47"/>
        <v>0.16541448611109594</v>
      </c>
      <c r="J151" s="33">
        <f t="shared" si="48"/>
        <v>5.5670033111354465E-3</v>
      </c>
      <c r="K151" s="33">
        <f t="shared" si="49"/>
        <v>179.62985543761783</v>
      </c>
      <c r="L151" s="33">
        <f t="shared" si="50"/>
        <v>0.1598474827999605</v>
      </c>
      <c r="M151" s="33">
        <f t="shared" si="51"/>
        <v>0.17098148942223138</v>
      </c>
      <c r="N151" s="8">
        <v>1</v>
      </c>
      <c r="O151" s="9">
        <v>0</v>
      </c>
      <c r="P151" s="8">
        <v>0</v>
      </c>
      <c r="Q151" s="9">
        <v>0</v>
      </c>
      <c r="R151" s="9">
        <v>0</v>
      </c>
      <c r="S151" s="9">
        <v>1</v>
      </c>
      <c r="T151" s="9">
        <v>0</v>
      </c>
      <c r="U151" s="8">
        <v>31388</v>
      </c>
      <c r="V151" s="9">
        <v>3</v>
      </c>
      <c r="W151" s="9">
        <f t="shared" si="52"/>
        <v>31384</v>
      </c>
      <c r="X151" s="9">
        <f t="shared" si="53"/>
        <v>12</v>
      </c>
      <c r="Y151" s="7">
        <v>12.4</v>
      </c>
      <c r="Z151" s="7">
        <f t="shared" si="56"/>
        <v>26.1</v>
      </c>
      <c r="AA151" s="9">
        <v>1</v>
      </c>
      <c r="AB151" s="9">
        <v>0</v>
      </c>
      <c r="AC151" s="9">
        <v>0</v>
      </c>
      <c r="AD151" s="9">
        <v>0</v>
      </c>
      <c r="AE151" s="9">
        <v>0</v>
      </c>
      <c r="AF151" s="9">
        <v>1</v>
      </c>
      <c r="AG151" s="8">
        <v>0</v>
      </c>
      <c r="AH151" s="9">
        <v>1</v>
      </c>
      <c r="AI151" s="30">
        <v>0</v>
      </c>
      <c r="AJ151" s="9">
        <v>0</v>
      </c>
      <c r="AK151" s="30">
        <v>1</v>
      </c>
      <c r="AL151" s="21">
        <v>2007</v>
      </c>
      <c r="AM151" s="23">
        <f t="shared" si="54"/>
        <v>7.604396348796338</v>
      </c>
      <c r="AN151" s="33">
        <v>0</v>
      </c>
      <c r="AO151" s="33">
        <v>0</v>
      </c>
      <c r="AP151" s="33">
        <v>0</v>
      </c>
      <c r="AQ151" s="43">
        <v>1</v>
      </c>
      <c r="AR151" s="33" t="s">
        <v>108</v>
      </c>
      <c r="AS151" s="43" t="s">
        <v>108</v>
      </c>
      <c r="AT151" s="42">
        <v>1</v>
      </c>
      <c r="AU151" s="18">
        <v>0</v>
      </c>
      <c r="AV151">
        <v>1</v>
      </c>
      <c r="AW151" s="40">
        <v>0</v>
      </c>
      <c r="AX151" t="s">
        <v>108</v>
      </c>
      <c r="AY151" s="40" t="s">
        <v>108</v>
      </c>
      <c r="AZ151">
        <v>0</v>
      </c>
      <c r="BA151" s="18">
        <v>1</v>
      </c>
      <c r="BB151" t="s">
        <v>108</v>
      </c>
      <c r="BC151" s="18" t="s">
        <v>108</v>
      </c>
      <c r="BD151" s="18" t="s">
        <v>109</v>
      </c>
      <c r="BE151">
        <v>1</v>
      </c>
      <c r="BF151">
        <v>0</v>
      </c>
      <c r="BG151">
        <v>0</v>
      </c>
      <c r="BH151">
        <v>0</v>
      </c>
      <c r="BI151">
        <v>0</v>
      </c>
      <c r="BJ151">
        <v>0</v>
      </c>
      <c r="BK151" s="18">
        <v>0</v>
      </c>
      <c r="BL151">
        <v>1</v>
      </c>
      <c r="BM151">
        <v>0</v>
      </c>
      <c r="BN151" s="18">
        <v>0</v>
      </c>
      <c r="BQ151" s="25">
        <v>44.5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 s="18">
        <v>0</v>
      </c>
      <c r="BZ151">
        <v>0</v>
      </c>
      <c r="CA151">
        <v>0</v>
      </c>
      <c r="CB151">
        <v>0</v>
      </c>
      <c r="CC151" s="18">
        <v>1</v>
      </c>
      <c r="CD151">
        <v>0</v>
      </c>
      <c r="CE151">
        <v>0</v>
      </c>
      <c r="CF151">
        <v>0</v>
      </c>
      <c r="CG151">
        <v>0</v>
      </c>
      <c r="CH151" s="18">
        <v>0</v>
      </c>
      <c r="CI151">
        <v>0</v>
      </c>
      <c r="CJ151">
        <v>0</v>
      </c>
      <c r="CK151">
        <v>1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 s="18">
        <v>0</v>
      </c>
      <c r="CU151">
        <v>5</v>
      </c>
      <c r="DD151" s="34" t="s">
        <v>110</v>
      </c>
    </row>
    <row r="152" spans="1:108" x14ac:dyDescent="0.25">
      <c r="A152">
        <v>151</v>
      </c>
      <c r="B152">
        <v>14</v>
      </c>
      <c r="C152" s="25" t="s">
        <v>133</v>
      </c>
      <c r="D152" s="12">
        <v>7.5</v>
      </c>
      <c r="E152" s="14">
        <v>0.3</v>
      </c>
      <c r="F152" s="7">
        <v>30.713380227424</v>
      </c>
      <c r="G152" s="7">
        <f t="shared" si="45"/>
        <v>7.2</v>
      </c>
      <c r="H152" s="16">
        <f t="shared" si="46"/>
        <v>7.8</v>
      </c>
      <c r="I152" s="11">
        <f t="shared" si="47"/>
        <v>0.17506737478084128</v>
      </c>
      <c r="J152" s="33">
        <f t="shared" si="48"/>
        <v>5.7000360586987268E-3</v>
      </c>
      <c r="K152" s="33">
        <f t="shared" si="49"/>
        <v>175.43748665833741</v>
      </c>
      <c r="L152" s="33">
        <f t="shared" si="50"/>
        <v>0.16936733872214255</v>
      </c>
      <c r="M152" s="33">
        <f t="shared" si="51"/>
        <v>0.18076741083954001</v>
      </c>
      <c r="N152" s="8">
        <v>1</v>
      </c>
      <c r="O152" s="9">
        <v>0</v>
      </c>
      <c r="P152" s="8">
        <v>0</v>
      </c>
      <c r="Q152" s="9">
        <v>0</v>
      </c>
      <c r="R152" s="9">
        <v>0</v>
      </c>
      <c r="S152" s="9">
        <v>1</v>
      </c>
      <c r="T152" s="9">
        <v>0</v>
      </c>
      <c r="U152" s="8">
        <v>29839</v>
      </c>
      <c r="V152" s="9">
        <v>3</v>
      </c>
      <c r="W152" s="9">
        <f t="shared" si="52"/>
        <v>29835</v>
      </c>
      <c r="X152" s="9">
        <f t="shared" si="53"/>
        <v>12</v>
      </c>
      <c r="Y152" s="7">
        <v>12.6</v>
      </c>
      <c r="Z152" s="7">
        <f t="shared" si="56"/>
        <v>25.9</v>
      </c>
      <c r="AA152" s="9">
        <v>1</v>
      </c>
      <c r="AB152" s="9">
        <v>0</v>
      </c>
      <c r="AC152" s="9">
        <v>0</v>
      </c>
      <c r="AD152" s="9">
        <v>1</v>
      </c>
      <c r="AE152" s="9">
        <v>0</v>
      </c>
      <c r="AF152" s="9">
        <v>0</v>
      </c>
      <c r="AG152" s="8">
        <v>0</v>
      </c>
      <c r="AH152" s="9">
        <v>1</v>
      </c>
      <c r="AI152" s="30">
        <v>0</v>
      </c>
      <c r="AJ152" s="9">
        <v>0</v>
      </c>
      <c r="AK152" s="30">
        <v>1</v>
      </c>
      <c r="AL152" s="21">
        <v>2007</v>
      </c>
      <c r="AM152" s="23">
        <f t="shared" si="54"/>
        <v>7.604396348796338</v>
      </c>
      <c r="AN152" s="33">
        <v>0</v>
      </c>
      <c r="AO152" s="33">
        <v>0</v>
      </c>
      <c r="AP152" s="33">
        <v>0</v>
      </c>
      <c r="AQ152" s="43">
        <v>1</v>
      </c>
      <c r="AR152" s="33" t="s">
        <v>108</v>
      </c>
      <c r="AS152" s="43" t="s">
        <v>108</v>
      </c>
      <c r="AT152" s="42">
        <v>1</v>
      </c>
      <c r="AU152" s="18">
        <v>0</v>
      </c>
      <c r="AV152">
        <v>0</v>
      </c>
      <c r="AW152" s="40">
        <v>1</v>
      </c>
      <c r="AX152" t="s">
        <v>108</v>
      </c>
      <c r="AY152" s="40" t="s">
        <v>108</v>
      </c>
      <c r="AZ152">
        <v>0</v>
      </c>
      <c r="BA152" s="18">
        <v>1</v>
      </c>
      <c r="BB152" t="s">
        <v>108</v>
      </c>
      <c r="BC152" s="18" t="s">
        <v>108</v>
      </c>
      <c r="BD152" s="18" t="s">
        <v>109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 s="18">
        <v>0</v>
      </c>
      <c r="BL152">
        <v>1</v>
      </c>
      <c r="BM152">
        <v>0</v>
      </c>
      <c r="BN152" s="18">
        <v>0</v>
      </c>
      <c r="BQ152" s="25">
        <v>44.5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 s="18">
        <v>0</v>
      </c>
      <c r="BZ152">
        <v>0</v>
      </c>
      <c r="CA152">
        <v>0</v>
      </c>
      <c r="CB152">
        <v>0</v>
      </c>
      <c r="CC152" s="18">
        <v>1</v>
      </c>
      <c r="CD152">
        <v>0</v>
      </c>
      <c r="CE152">
        <v>0</v>
      </c>
      <c r="CF152">
        <v>0</v>
      </c>
      <c r="CG152">
        <v>0</v>
      </c>
      <c r="CH152" s="18">
        <v>0</v>
      </c>
      <c r="CI152">
        <v>0</v>
      </c>
      <c r="CJ152">
        <v>0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 s="18">
        <v>0</v>
      </c>
      <c r="CU152">
        <v>5</v>
      </c>
      <c r="DD152" s="34" t="s">
        <v>110</v>
      </c>
    </row>
    <row r="153" spans="1:108" x14ac:dyDescent="0.25">
      <c r="A153">
        <v>152</v>
      </c>
      <c r="B153">
        <v>14</v>
      </c>
      <c r="C153" s="25" t="s">
        <v>133</v>
      </c>
      <c r="D153" s="12">
        <v>10.6</v>
      </c>
      <c r="E153" s="14">
        <v>0.5</v>
      </c>
      <c r="F153" s="7">
        <v>31.713380227424</v>
      </c>
      <c r="G153" s="7">
        <f t="shared" si="45"/>
        <v>10.1</v>
      </c>
      <c r="H153" s="16">
        <f t="shared" si="46"/>
        <v>11.1</v>
      </c>
      <c r="I153" s="11">
        <f t="shared" si="47"/>
        <v>0.18049659984710903</v>
      </c>
      <c r="J153" s="33">
        <f t="shared" si="48"/>
        <v>5.6914967295421072E-3</v>
      </c>
      <c r="K153" s="33">
        <f t="shared" si="49"/>
        <v>175.7007071284836</v>
      </c>
      <c r="L153" s="33">
        <f t="shared" si="50"/>
        <v>0.17480510311756692</v>
      </c>
      <c r="M153" s="33">
        <f t="shared" si="51"/>
        <v>0.18618809657665114</v>
      </c>
      <c r="N153" s="8">
        <v>1</v>
      </c>
      <c r="O153" s="9">
        <v>0</v>
      </c>
      <c r="P153" s="8">
        <v>0</v>
      </c>
      <c r="Q153" s="9">
        <v>0</v>
      </c>
      <c r="R153" s="9">
        <v>0</v>
      </c>
      <c r="S153" s="9">
        <v>1</v>
      </c>
      <c r="T153" s="9">
        <v>0</v>
      </c>
      <c r="U153" s="8">
        <v>29869</v>
      </c>
      <c r="V153" s="9">
        <v>3</v>
      </c>
      <c r="W153" s="9">
        <f t="shared" si="52"/>
        <v>29865</v>
      </c>
      <c r="X153" s="9">
        <f t="shared" si="53"/>
        <v>12</v>
      </c>
      <c r="Y153" s="7">
        <v>12.6</v>
      </c>
      <c r="Z153" s="7">
        <f t="shared" si="56"/>
        <v>25.9</v>
      </c>
      <c r="AA153" s="9">
        <v>1</v>
      </c>
      <c r="AB153" s="9">
        <v>0</v>
      </c>
      <c r="AC153" s="9">
        <v>0</v>
      </c>
      <c r="AD153" s="9">
        <v>0</v>
      </c>
      <c r="AE153" s="9">
        <v>1</v>
      </c>
      <c r="AF153" s="9">
        <v>0</v>
      </c>
      <c r="AG153" s="8">
        <v>0</v>
      </c>
      <c r="AH153" s="9">
        <v>1</v>
      </c>
      <c r="AI153" s="30">
        <v>0</v>
      </c>
      <c r="AJ153" s="9">
        <v>0</v>
      </c>
      <c r="AK153" s="30">
        <v>1</v>
      </c>
      <c r="AL153" s="21">
        <v>2007</v>
      </c>
      <c r="AM153" s="23">
        <f t="shared" si="54"/>
        <v>7.604396348796338</v>
      </c>
      <c r="AN153" s="33">
        <v>0</v>
      </c>
      <c r="AO153" s="33">
        <v>0</v>
      </c>
      <c r="AP153" s="33">
        <v>0</v>
      </c>
      <c r="AQ153" s="43">
        <v>1</v>
      </c>
      <c r="AR153" s="33" t="s">
        <v>108</v>
      </c>
      <c r="AS153" s="43" t="s">
        <v>108</v>
      </c>
      <c r="AT153" s="42">
        <v>1</v>
      </c>
      <c r="AU153" s="18">
        <v>0</v>
      </c>
      <c r="AV153">
        <v>0</v>
      </c>
      <c r="AW153" s="40">
        <v>1</v>
      </c>
      <c r="AX153" t="s">
        <v>108</v>
      </c>
      <c r="AY153" s="40" t="s">
        <v>108</v>
      </c>
      <c r="AZ153">
        <v>0</v>
      </c>
      <c r="BA153" s="18">
        <v>1</v>
      </c>
      <c r="BB153" t="s">
        <v>108</v>
      </c>
      <c r="BC153" s="18" t="s">
        <v>108</v>
      </c>
      <c r="BD153" s="18" t="s">
        <v>109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 s="18">
        <v>0</v>
      </c>
      <c r="BL153">
        <v>1</v>
      </c>
      <c r="BM153">
        <v>0</v>
      </c>
      <c r="BN153" s="18">
        <v>0</v>
      </c>
      <c r="BQ153" s="25">
        <v>44.5</v>
      </c>
      <c r="BR153">
        <v>1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 s="18">
        <v>0</v>
      </c>
      <c r="BZ153">
        <v>0</v>
      </c>
      <c r="CA153">
        <v>0</v>
      </c>
      <c r="CB153">
        <v>0</v>
      </c>
      <c r="CC153" s="18">
        <v>1</v>
      </c>
      <c r="CD153">
        <v>0</v>
      </c>
      <c r="CE153">
        <v>0</v>
      </c>
      <c r="CF153">
        <v>0</v>
      </c>
      <c r="CG153">
        <v>0</v>
      </c>
      <c r="CH153" s="18">
        <v>0</v>
      </c>
      <c r="CI153">
        <v>0</v>
      </c>
      <c r="CJ153">
        <v>0</v>
      </c>
      <c r="CK153">
        <v>1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 s="18">
        <v>0</v>
      </c>
      <c r="CU153">
        <v>5</v>
      </c>
      <c r="DD153" s="34" t="s">
        <v>110</v>
      </c>
    </row>
    <row r="154" spans="1:108" s="51" customFormat="1" x14ac:dyDescent="0.25">
      <c r="A154" s="51">
        <v>153</v>
      </c>
      <c r="B154" s="51">
        <v>14</v>
      </c>
      <c r="C154" s="52" t="s">
        <v>133</v>
      </c>
      <c r="D154" s="53">
        <v>11.1</v>
      </c>
      <c r="E154" s="54">
        <v>0.6</v>
      </c>
      <c r="F154" s="55">
        <v>32.713380227423997</v>
      </c>
      <c r="G154" s="55">
        <f t="shared" si="45"/>
        <v>10.5</v>
      </c>
      <c r="H154" s="56">
        <f t="shared" si="46"/>
        <v>11.7</v>
      </c>
      <c r="I154" s="57">
        <f t="shared" si="47"/>
        <v>0.18598810220012707</v>
      </c>
      <c r="J154" s="58">
        <f t="shared" si="48"/>
        <v>5.6853831951065434E-3</v>
      </c>
      <c r="K154" s="58">
        <f t="shared" si="49"/>
        <v>175.88963939329687</v>
      </c>
      <c r="L154" s="58">
        <f t="shared" si="50"/>
        <v>0.18030271900502054</v>
      </c>
      <c r="M154" s="58">
        <f t="shared" si="51"/>
        <v>0.1916734853952336</v>
      </c>
      <c r="N154" s="59">
        <v>1</v>
      </c>
      <c r="O154" s="60">
        <v>0</v>
      </c>
      <c r="P154" s="59">
        <v>0</v>
      </c>
      <c r="Q154" s="60">
        <v>0</v>
      </c>
      <c r="R154" s="60">
        <v>0</v>
      </c>
      <c r="S154" s="60">
        <v>1</v>
      </c>
      <c r="T154" s="60">
        <v>0</v>
      </c>
      <c r="U154" s="59">
        <v>29871</v>
      </c>
      <c r="V154" s="60">
        <v>3</v>
      </c>
      <c r="W154" s="60">
        <f t="shared" si="52"/>
        <v>29867</v>
      </c>
      <c r="X154" s="60">
        <f t="shared" si="53"/>
        <v>12</v>
      </c>
      <c r="Y154" s="55">
        <v>12.6</v>
      </c>
      <c r="Z154" s="55">
        <f t="shared" si="56"/>
        <v>25.9</v>
      </c>
      <c r="AA154" s="60">
        <v>1</v>
      </c>
      <c r="AB154" s="60">
        <v>0</v>
      </c>
      <c r="AC154" s="60">
        <v>0</v>
      </c>
      <c r="AD154" s="60">
        <v>0</v>
      </c>
      <c r="AE154" s="60">
        <v>0</v>
      </c>
      <c r="AF154" s="60">
        <v>1</v>
      </c>
      <c r="AG154" s="59">
        <v>0</v>
      </c>
      <c r="AH154" s="60">
        <v>1</v>
      </c>
      <c r="AI154" s="61">
        <v>0</v>
      </c>
      <c r="AJ154" s="60">
        <v>0</v>
      </c>
      <c r="AK154" s="61">
        <v>1</v>
      </c>
      <c r="AL154" s="62">
        <v>2007</v>
      </c>
      <c r="AM154" s="63">
        <f t="shared" si="54"/>
        <v>7.604396348796338</v>
      </c>
      <c r="AN154" s="58">
        <v>0</v>
      </c>
      <c r="AO154" s="58">
        <v>0</v>
      </c>
      <c r="AP154" s="58">
        <v>0</v>
      </c>
      <c r="AQ154" s="64">
        <v>1</v>
      </c>
      <c r="AR154" s="58" t="s">
        <v>108</v>
      </c>
      <c r="AS154" s="64" t="s">
        <v>108</v>
      </c>
      <c r="AT154" s="65">
        <v>1</v>
      </c>
      <c r="AU154" s="66">
        <v>0</v>
      </c>
      <c r="AV154" s="51">
        <v>0</v>
      </c>
      <c r="AW154" s="67">
        <v>1</v>
      </c>
      <c r="AX154" s="51" t="s">
        <v>108</v>
      </c>
      <c r="AY154" s="67" t="s">
        <v>108</v>
      </c>
      <c r="AZ154">
        <v>0</v>
      </c>
      <c r="BA154" s="66">
        <v>1</v>
      </c>
      <c r="BB154" s="51" t="s">
        <v>108</v>
      </c>
      <c r="BC154" s="66" t="s">
        <v>108</v>
      </c>
      <c r="BD154" s="66" t="s">
        <v>109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 s="66">
        <v>0</v>
      </c>
      <c r="BL154">
        <v>1</v>
      </c>
      <c r="BM154">
        <v>0</v>
      </c>
      <c r="BN154" s="66">
        <v>0</v>
      </c>
      <c r="BQ154" s="52">
        <v>44.5</v>
      </c>
      <c r="BR154" s="51">
        <v>1</v>
      </c>
      <c r="BS154" s="51">
        <v>0</v>
      </c>
      <c r="BT154" s="51">
        <v>0</v>
      </c>
      <c r="BU154" s="51">
        <v>0</v>
      </c>
      <c r="BV154" s="51">
        <v>0</v>
      </c>
      <c r="BW154" s="51">
        <v>0</v>
      </c>
      <c r="BX154" s="51">
        <v>0</v>
      </c>
      <c r="BY154" s="66">
        <v>0</v>
      </c>
      <c r="BZ154" s="51">
        <v>0</v>
      </c>
      <c r="CA154" s="51">
        <v>0</v>
      </c>
      <c r="CB154" s="51">
        <v>0</v>
      </c>
      <c r="CC154" s="66">
        <v>1</v>
      </c>
      <c r="CD154" s="51">
        <v>0</v>
      </c>
      <c r="CE154" s="51">
        <v>0</v>
      </c>
      <c r="CF154" s="51">
        <v>0</v>
      </c>
      <c r="CG154" s="51">
        <v>0</v>
      </c>
      <c r="CH154" s="66">
        <v>0</v>
      </c>
      <c r="CI154" s="51">
        <v>0</v>
      </c>
      <c r="CJ154" s="51">
        <v>0</v>
      </c>
      <c r="CK154" s="51">
        <v>1</v>
      </c>
      <c r="CL154" s="51">
        <v>1</v>
      </c>
      <c r="CM154" s="51">
        <v>0</v>
      </c>
      <c r="CN154" s="51">
        <v>0</v>
      </c>
      <c r="CO154" s="51">
        <v>0</v>
      </c>
      <c r="CP154" s="51">
        <v>0</v>
      </c>
      <c r="CQ154" s="51">
        <v>0</v>
      </c>
      <c r="CR154" s="51">
        <v>0</v>
      </c>
      <c r="CS154" s="66">
        <v>0</v>
      </c>
      <c r="CU154">
        <v>5</v>
      </c>
      <c r="CY154" s="68"/>
      <c r="DD154" s="68" t="s">
        <v>110</v>
      </c>
    </row>
    <row r="155" spans="1:108" x14ac:dyDescent="0.25">
      <c r="A155">
        <v>154</v>
      </c>
      <c r="B155">
        <v>15</v>
      </c>
      <c r="C155" s="25" t="s">
        <v>134</v>
      </c>
      <c r="D155" s="12">
        <v>7.2</v>
      </c>
      <c r="E155" s="14">
        <v>0.5</v>
      </c>
      <c r="F155" s="7">
        <f>D155/E155</f>
        <v>14.4</v>
      </c>
      <c r="G155" s="7">
        <f t="shared" si="45"/>
        <v>6.7</v>
      </c>
      <c r="H155" s="16">
        <f t="shared" si="46"/>
        <v>7.7</v>
      </c>
      <c r="I155" s="11">
        <f t="shared" si="47"/>
        <v>0.13314306921085112</v>
      </c>
      <c r="J155" s="33">
        <f t="shared" si="48"/>
        <v>9.2460464729757722E-3</v>
      </c>
      <c r="K155" s="33">
        <f t="shared" si="49"/>
        <v>108.15433417112789</v>
      </c>
      <c r="L155" s="33">
        <f t="shared" si="50"/>
        <v>0.12389702273787534</v>
      </c>
      <c r="M155" s="33">
        <f t="shared" si="51"/>
        <v>0.14238911568382689</v>
      </c>
      <c r="N155" s="8">
        <v>1</v>
      </c>
      <c r="O155" s="9">
        <v>0</v>
      </c>
      <c r="P155" s="8">
        <v>0</v>
      </c>
      <c r="Q155" s="9">
        <v>0</v>
      </c>
      <c r="R155" s="9">
        <v>1</v>
      </c>
      <c r="S155" s="9">
        <v>0</v>
      </c>
      <c r="T155" s="9">
        <v>0</v>
      </c>
      <c r="U155" s="8">
        <v>11501</v>
      </c>
      <c r="V155" s="9">
        <v>10</v>
      </c>
      <c r="W155" s="9">
        <f t="shared" si="52"/>
        <v>11490</v>
      </c>
      <c r="X155" s="9">
        <f t="shared" si="53"/>
        <v>36</v>
      </c>
      <c r="Y155" s="7">
        <v>5.6660000000000004</v>
      </c>
      <c r="Z155" s="7">
        <v>20.492000000000001</v>
      </c>
      <c r="AA155" s="9">
        <v>1</v>
      </c>
      <c r="AB155" s="9">
        <v>0</v>
      </c>
      <c r="AC155" s="9">
        <v>0</v>
      </c>
      <c r="AD155" s="9">
        <v>0</v>
      </c>
      <c r="AE155" s="9">
        <v>0</v>
      </c>
      <c r="AF155" s="9">
        <v>1</v>
      </c>
      <c r="AG155" s="8">
        <v>0</v>
      </c>
      <c r="AH155" s="9">
        <v>1</v>
      </c>
      <c r="AI155" s="30">
        <v>0</v>
      </c>
      <c r="AJ155" s="9">
        <v>1</v>
      </c>
      <c r="AK155" s="30">
        <v>0</v>
      </c>
      <c r="AL155" s="21">
        <v>2002</v>
      </c>
      <c r="AM155" s="23">
        <f t="shared" si="54"/>
        <v>7.6019019598751658</v>
      </c>
      <c r="AN155" s="33">
        <v>0.36099999999999999</v>
      </c>
      <c r="AO155" s="33">
        <v>0.17599999999999999</v>
      </c>
      <c r="AP155" s="33">
        <v>0.122</v>
      </c>
      <c r="AQ155" s="43">
        <f>1-SUM(AN155:AP155)</f>
        <v>0.34100000000000008</v>
      </c>
      <c r="AR155" s="33" t="s">
        <v>108</v>
      </c>
      <c r="AS155" s="43" t="s">
        <v>108</v>
      </c>
      <c r="AT155" s="42">
        <f t="shared" ref="AT155:AT190" si="57">1-AU155</f>
        <v>0.5181</v>
      </c>
      <c r="AU155" s="18">
        <v>0.4819</v>
      </c>
      <c r="AV155">
        <v>1</v>
      </c>
      <c r="AW155" s="40">
        <v>0</v>
      </c>
      <c r="AX155" t="s">
        <v>108</v>
      </c>
      <c r="AY155" s="40" t="s">
        <v>108</v>
      </c>
      <c r="AZ155">
        <v>0</v>
      </c>
      <c r="BA155" s="18">
        <v>1</v>
      </c>
      <c r="BB155">
        <f t="shared" ref="BB155:BB190" si="58">1-BC155</f>
        <v>0.61399999999999999</v>
      </c>
      <c r="BC155" s="18">
        <v>0.38600000000000001</v>
      </c>
      <c r="BD155" s="18" t="s">
        <v>135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 s="18">
        <v>0</v>
      </c>
      <c r="BL155">
        <v>0</v>
      </c>
      <c r="BM155">
        <v>1</v>
      </c>
      <c r="BN155" s="18">
        <v>0</v>
      </c>
      <c r="BQ155" s="25">
        <v>34.277000000000001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 s="18">
        <v>0</v>
      </c>
      <c r="BZ155">
        <v>0</v>
      </c>
      <c r="CA155">
        <v>0</v>
      </c>
      <c r="CB155">
        <v>1</v>
      </c>
      <c r="CC155" s="18">
        <v>0</v>
      </c>
      <c r="CD155">
        <v>0</v>
      </c>
      <c r="CE155">
        <v>0</v>
      </c>
      <c r="CF155">
        <v>0</v>
      </c>
      <c r="CG155">
        <v>0</v>
      </c>
      <c r="CH155" s="18">
        <v>0</v>
      </c>
      <c r="CI155">
        <v>0</v>
      </c>
      <c r="CJ155">
        <v>0</v>
      </c>
      <c r="CK155">
        <v>1</v>
      </c>
      <c r="CL155">
        <v>1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1</v>
      </c>
      <c r="CS155" s="18">
        <v>1</v>
      </c>
      <c r="CU155">
        <v>125</v>
      </c>
      <c r="DD155" s="34" t="s">
        <v>110</v>
      </c>
    </row>
    <row r="156" spans="1:108" x14ac:dyDescent="0.25">
      <c r="A156">
        <v>155</v>
      </c>
      <c r="B156">
        <v>15</v>
      </c>
      <c r="C156" s="25" t="s">
        <v>134</v>
      </c>
      <c r="D156" s="12">
        <v>16.600000000000001</v>
      </c>
      <c r="E156" s="14">
        <v>1</v>
      </c>
      <c r="F156" s="7">
        <f>D156/E156</f>
        <v>16.600000000000001</v>
      </c>
      <c r="G156" s="7">
        <f t="shared" si="45"/>
        <v>15.600000000000001</v>
      </c>
      <c r="H156" s="16">
        <f t="shared" si="46"/>
        <v>17.600000000000001</v>
      </c>
      <c r="I156" s="11">
        <f t="shared" si="47"/>
        <v>0.34745373685855596</v>
      </c>
      <c r="J156" s="33">
        <f t="shared" si="48"/>
        <v>2.0930948003527464E-2</v>
      </c>
      <c r="K156" s="33">
        <f t="shared" si="49"/>
        <v>47.776144674931651</v>
      </c>
      <c r="L156" s="33">
        <f t="shared" si="50"/>
        <v>0.3265227888550285</v>
      </c>
      <c r="M156" s="33">
        <f t="shared" si="51"/>
        <v>0.36838468486208342</v>
      </c>
      <c r="N156" s="8">
        <v>1</v>
      </c>
      <c r="O156" s="9">
        <v>0</v>
      </c>
      <c r="P156" s="8">
        <v>0</v>
      </c>
      <c r="Q156" s="9">
        <v>0</v>
      </c>
      <c r="R156" s="9">
        <v>1</v>
      </c>
      <c r="S156" s="9">
        <v>0</v>
      </c>
      <c r="T156" s="9">
        <v>0</v>
      </c>
      <c r="U156" s="8">
        <v>2018</v>
      </c>
      <c r="V156" s="9">
        <v>10</v>
      </c>
      <c r="W156" s="9">
        <f t="shared" si="52"/>
        <v>2007</v>
      </c>
      <c r="X156" s="9">
        <f t="shared" si="53"/>
        <v>36</v>
      </c>
      <c r="Y156" s="7">
        <v>4.3259999999999996</v>
      </c>
      <c r="Z156" s="7">
        <v>20.097000000000001</v>
      </c>
      <c r="AA156" s="9">
        <v>1</v>
      </c>
      <c r="AB156" s="9">
        <v>0</v>
      </c>
      <c r="AC156" s="9">
        <v>0</v>
      </c>
      <c r="AD156" s="9">
        <v>0</v>
      </c>
      <c r="AE156" s="9">
        <v>0</v>
      </c>
      <c r="AF156" s="9">
        <v>1</v>
      </c>
      <c r="AG156" s="8">
        <v>0</v>
      </c>
      <c r="AH156" s="9">
        <v>1</v>
      </c>
      <c r="AI156" s="30">
        <v>0</v>
      </c>
      <c r="AJ156" s="9">
        <v>1</v>
      </c>
      <c r="AK156" s="30">
        <v>0</v>
      </c>
      <c r="AL156" s="21">
        <v>2002</v>
      </c>
      <c r="AM156" s="23">
        <f t="shared" si="54"/>
        <v>7.6019019598751658</v>
      </c>
      <c r="AN156" s="33">
        <v>0.58099999999999996</v>
      </c>
      <c r="AO156" s="33">
        <v>9.0999999999999998E-2</v>
      </c>
      <c r="AP156" s="33">
        <v>3.9E-2</v>
      </c>
      <c r="AQ156" s="43">
        <f>1-SUM(AN156:AP156)</f>
        <v>0.28900000000000003</v>
      </c>
      <c r="AR156" s="33" t="s">
        <v>108</v>
      </c>
      <c r="AS156" s="43" t="s">
        <v>108</v>
      </c>
      <c r="AT156" s="42">
        <f t="shared" si="57"/>
        <v>0.3831</v>
      </c>
      <c r="AU156" s="18">
        <v>0.6169</v>
      </c>
      <c r="AV156">
        <v>0</v>
      </c>
      <c r="AW156" s="40">
        <v>1</v>
      </c>
      <c r="AX156" t="s">
        <v>108</v>
      </c>
      <c r="AY156" s="40" t="s">
        <v>108</v>
      </c>
      <c r="AZ156">
        <v>0</v>
      </c>
      <c r="BA156" s="18">
        <v>1</v>
      </c>
      <c r="BB156">
        <f t="shared" si="58"/>
        <v>0.63400000000000001</v>
      </c>
      <c r="BC156" s="18">
        <v>0.36599999999999999</v>
      </c>
      <c r="BD156" s="18" t="s">
        <v>135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 s="18">
        <v>0</v>
      </c>
      <c r="BL156">
        <v>0</v>
      </c>
      <c r="BM156">
        <v>1</v>
      </c>
      <c r="BN156" s="18">
        <v>0</v>
      </c>
      <c r="BQ156" s="25">
        <v>33.124000000000002</v>
      </c>
      <c r="BR156">
        <v>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 s="18">
        <v>0</v>
      </c>
      <c r="BZ156">
        <v>0</v>
      </c>
      <c r="CA156">
        <v>0</v>
      </c>
      <c r="CB156">
        <v>1</v>
      </c>
      <c r="CC156" s="18">
        <v>0</v>
      </c>
      <c r="CD156">
        <v>0</v>
      </c>
      <c r="CE156">
        <v>0</v>
      </c>
      <c r="CF156">
        <v>0</v>
      </c>
      <c r="CG156">
        <v>0</v>
      </c>
      <c r="CH156" s="18">
        <v>0</v>
      </c>
      <c r="CI156">
        <v>0</v>
      </c>
      <c r="CJ156">
        <v>0</v>
      </c>
      <c r="CK156">
        <v>1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1</v>
      </c>
      <c r="CS156" s="18">
        <v>1</v>
      </c>
      <c r="CU156">
        <v>125</v>
      </c>
      <c r="DD156" s="34" t="s">
        <v>110</v>
      </c>
    </row>
    <row r="157" spans="1:108" x14ac:dyDescent="0.25">
      <c r="A157">
        <v>156</v>
      </c>
      <c r="B157">
        <v>15</v>
      </c>
      <c r="C157" s="25" t="s">
        <v>134</v>
      </c>
      <c r="D157" s="12">
        <v>2.7</v>
      </c>
      <c r="E157" s="14">
        <f t="shared" ref="E157:E168" si="59">D157/F157</f>
        <v>0.39648284790268845</v>
      </c>
      <c r="F157" s="7">
        <f>SQRT((0.011/0.03)^2 + (0.136/0.02)^2)</f>
        <v>6.8098784456438324</v>
      </c>
      <c r="G157" s="7">
        <f t="shared" si="45"/>
        <v>2.3035171520973119</v>
      </c>
      <c r="H157" s="16">
        <f t="shared" si="46"/>
        <v>3.0964828479026885</v>
      </c>
      <c r="I157" s="11">
        <f t="shared" si="47"/>
        <v>6.3421496849380379E-2</v>
      </c>
      <c r="J157" s="33">
        <f t="shared" si="48"/>
        <v>9.3131613663310058E-3</v>
      </c>
      <c r="K157" s="33">
        <f t="shared" si="49"/>
        <v>107.37492465396399</v>
      </c>
      <c r="L157" s="33">
        <f t="shared" si="50"/>
        <v>5.4108335483049372E-2</v>
      </c>
      <c r="M157" s="33">
        <f t="shared" si="51"/>
        <v>7.2734658215711387E-2</v>
      </c>
      <c r="N157" s="8">
        <v>1</v>
      </c>
      <c r="O157" s="9">
        <v>0</v>
      </c>
      <c r="P157" s="8">
        <v>0</v>
      </c>
      <c r="Q157" s="9">
        <v>0</v>
      </c>
      <c r="R157" s="9">
        <v>1</v>
      </c>
      <c r="S157" s="9">
        <v>0</v>
      </c>
      <c r="T157" s="9">
        <v>0</v>
      </c>
      <c r="U157" s="8">
        <v>11501</v>
      </c>
      <c r="V157" s="9">
        <v>17</v>
      </c>
      <c r="W157" s="9">
        <f t="shared" si="52"/>
        <v>11483</v>
      </c>
      <c r="X157" s="9">
        <f t="shared" si="53"/>
        <v>36</v>
      </c>
      <c r="Y157" s="7">
        <v>5</v>
      </c>
      <c r="Z157" s="7">
        <v>20.492000000000001</v>
      </c>
      <c r="AA157" s="9">
        <v>1</v>
      </c>
      <c r="AB157" s="9">
        <v>0</v>
      </c>
      <c r="AC157" s="9">
        <v>0</v>
      </c>
      <c r="AD157" s="9">
        <v>0</v>
      </c>
      <c r="AE157" s="9">
        <v>0</v>
      </c>
      <c r="AF157" s="9">
        <v>1</v>
      </c>
      <c r="AG157" s="8">
        <v>0</v>
      </c>
      <c r="AH157" s="9">
        <v>1</v>
      </c>
      <c r="AI157" s="30">
        <v>0</v>
      </c>
      <c r="AJ157" s="9">
        <v>1</v>
      </c>
      <c r="AK157" s="30">
        <v>0</v>
      </c>
      <c r="AL157" s="21">
        <v>2002</v>
      </c>
      <c r="AM157" s="23">
        <f t="shared" si="54"/>
        <v>7.6019019598751658</v>
      </c>
      <c r="AN157" s="33">
        <v>0</v>
      </c>
      <c r="AO157" s="33">
        <v>1</v>
      </c>
      <c r="AP157" s="33">
        <v>0</v>
      </c>
      <c r="AQ157" s="43">
        <v>0</v>
      </c>
      <c r="AR157" s="33" t="s">
        <v>108</v>
      </c>
      <c r="AS157" s="43" t="s">
        <v>108</v>
      </c>
      <c r="AT157" s="42">
        <f t="shared" si="57"/>
        <v>0.5181</v>
      </c>
      <c r="AU157" s="18">
        <v>0.4819</v>
      </c>
      <c r="AV157">
        <v>1</v>
      </c>
      <c r="AW157" s="40">
        <v>0</v>
      </c>
      <c r="AX157" t="s">
        <v>108</v>
      </c>
      <c r="AY157" s="40" t="s">
        <v>108</v>
      </c>
      <c r="AZ157">
        <v>0</v>
      </c>
      <c r="BA157" s="18">
        <v>1</v>
      </c>
      <c r="BB157">
        <f t="shared" si="58"/>
        <v>0.61399999999999999</v>
      </c>
      <c r="BC157" s="18">
        <v>0.38600000000000001</v>
      </c>
      <c r="BD157" s="18" t="s">
        <v>135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 s="18">
        <v>0</v>
      </c>
      <c r="BL157">
        <v>0</v>
      </c>
      <c r="BM157">
        <v>1</v>
      </c>
      <c r="BN157" s="18">
        <v>0</v>
      </c>
      <c r="BQ157" s="25">
        <v>34.277000000000001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 s="18">
        <v>0</v>
      </c>
      <c r="BZ157">
        <v>0</v>
      </c>
      <c r="CA157">
        <v>0</v>
      </c>
      <c r="CB157">
        <v>1</v>
      </c>
      <c r="CC157" s="18">
        <v>0</v>
      </c>
      <c r="CD157">
        <v>0</v>
      </c>
      <c r="CE157">
        <v>0</v>
      </c>
      <c r="CF157">
        <v>0</v>
      </c>
      <c r="CG157">
        <v>0</v>
      </c>
      <c r="CH157" s="18">
        <v>0</v>
      </c>
      <c r="CI157">
        <v>0</v>
      </c>
      <c r="CJ157">
        <v>0</v>
      </c>
      <c r="CK157">
        <v>1</v>
      </c>
      <c r="CL157">
        <v>1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1</v>
      </c>
      <c r="CS157" s="18">
        <v>1</v>
      </c>
      <c r="CU157">
        <v>125</v>
      </c>
      <c r="DD157" s="34" t="s">
        <v>110</v>
      </c>
    </row>
    <row r="158" spans="1:108" x14ac:dyDescent="0.25">
      <c r="A158">
        <v>157</v>
      </c>
      <c r="B158">
        <v>15</v>
      </c>
      <c r="C158" s="25" t="s">
        <v>134</v>
      </c>
      <c r="D158" s="12">
        <v>4.5</v>
      </c>
      <c r="E158" s="14">
        <f t="shared" si="59"/>
        <v>0.29682285999879893</v>
      </c>
      <c r="F158" s="7">
        <f>SQRT((0.271/0.02)^2 + (0.136/0.02)^2)</f>
        <v>15.160557377616431</v>
      </c>
      <c r="G158" s="7">
        <f t="shared" si="45"/>
        <v>4.203177140001201</v>
      </c>
      <c r="H158" s="16">
        <f t="shared" si="46"/>
        <v>4.796822859998799</v>
      </c>
      <c r="I158" s="11">
        <f t="shared" si="47"/>
        <v>0.14008254285127902</v>
      </c>
      <c r="J158" s="33">
        <f t="shared" si="48"/>
        <v>9.2399335566713224E-3</v>
      </c>
      <c r="K158" s="33">
        <f t="shared" si="49"/>
        <v>108.225886459756</v>
      </c>
      <c r="L158" s="33">
        <f t="shared" si="50"/>
        <v>0.1308426092946077</v>
      </c>
      <c r="M158" s="33">
        <f t="shared" si="51"/>
        <v>0.14932247640795035</v>
      </c>
      <c r="N158" s="8">
        <v>1</v>
      </c>
      <c r="O158" s="9">
        <v>0</v>
      </c>
      <c r="P158" s="8">
        <v>0</v>
      </c>
      <c r="Q158" s="9">
        <v>0</v>
      </c>
      <c r="R158" s="9">
        <v>1</v>
      </c>
      <c r="S158" s="9">
        <v>0</v>
      </c>
      <c r="T158" s="9">
        <v>0</v>
      </c>
      <c r="U158" s="8">
        <v>11501</v>
      </c>
      <c r="V158" s="9">
        <v>17</v>
      </c>
      <c r="W158" s="9">
        <f t="shared" si="52"/>
        <v>11483</v>
      </c>
      <c r="X158" s="9">
        <f t="shared" si="53"/>
        <v>36</v>
      </c>
      <c r="Y158" s="7">
        <v>7</v>
      </c>
      <c r="Z158" s="7">
        <v>20.492000000000001</v>
      </c>
      <c r="AA158" s="9">
        <v>1</v>
      </c>
      <c r="AB158" s="9">
        <v>0</v>
      </c>
      <c r="AC158" s="9">
        <v>0</v>
      </c>
      <c r="AD158" s="9">
        <v>0</v>
      </c>
      <c r="AE158" s="9">
        <v>0</v>
      </c>
      <c r="AF158" s="9">
        <v>1</v>
      </c>
      <c r="AG158" s="8">
        <v>0</v>
      </c>
      <c r="AH158" s="9">
        <v>1</v>
      </c>
      <c r="AI158" s="30">
        <v>0</v>
      </c>
      <c r="AJ158" s="9">
        <v>1</v>
      </c>
      <c r="AK158" s="30">
        <v>0</v>
      </c>
      <c r="AL158" s="21">
        <v>2002</v>
      </c>
      <c r="AM158" s="23">
        <f t="shared" si="54"/>
        <v>7.6019019598751658</v>
      </c>
      <c r="AN158" s="33">
        <v>0</v>
      </c>
      <c r="AO158" s="33">
        <v>0</v>
      </c>
      <c r="AP158" s="33">
        <v>1</v>
      </c>
      <c r="AQ158" s="43">
        <v>0</v>
      </c>
      <c r="AR158" s="33" t="s">
        <v>108</v>
      </c>
      <c r="AS158" s="43" t="s">
        <v>108</v>
      </c>
      <c r="AT158" s="42">
        <f t="shared" si="57"/>
        <v>0.5181</v>
      </c>
      <c r="AU158" s="18">
        <v>0.4819</v>
      </c>
      <c r="AV158">
        <v>1</v>
      </c>
      <c r="AW158" s="40">
        <v>0</v>
      </c>
      <c r="AX158" t="s">
        <v>108</v>
      </c>
      <c r="AY158" s="40" t="s">
        <v>108</v>
      </c>
      <c r="AZ158">
        <v>0</v>
      </c>
      <c r="BA158" s="18">
        <v>1</v>
      </c>
      <c r="BB158">
        <f t="shared" si="58"/>
        <v>0.61399999999999999</v>
      </c>
      <c r="BC158" s="18">
        <v>0.38600000000000001</v>
      </c>
      <c r="BD158" s="18" t="s">
        <v>135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 s="18">
        <v>0</v>
      </c>
      <c r="BL158">
        <v>0</v>
      </c>
      <c r="BM158">
        <v>1</v>
      </c>
      <c r="BN158" s="18">
        <v>0</v>
      </c>
      <c r="BQ158" s="25">
        <v>34.277000000000001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 s="18">
        <v>0</v>
      </c>
      <c r="BZ158">
        <v>0</v>
      </c>
      <c r="CA158">
        <v>0</v>
      </c>
      <c r="CB158">
        <v>1</v>
      </c>
      <c r="CC158" s="18">
        <v>0</v>
      </c>
      <c r="CD158">
        <v>0</v>
      </c>
      <c r="CE158">
        <v>0</v>
      </c>
      <c r="CF158">
        <v>0</v>
      </c>
      <c r="CG158">
        <v>0</v>
      </c>
      <c r="CH158" s="18">
        <v>0</v>
      </c>
      <c r="CI158">
        <v>0</v>
      </c>
      <c r="CJ158">
        <v>0</v>
      </c>
      <c r="CK158">
        <v>1</v>
      </c>
      <c r="CL158">
        <v>1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1</v>
      </c>
      <c r="CS158" s="18">
        <v>1</v>
      </c>
      <c r="CU158">
        <v>125</v>
      </c>
      <c r="DD158" s="34" t="s">
        <v>110</v>
      </c>
    </row>
    <row r="159" spans="1:108" x14ac:dyDescent="0.25">
      <c r="A159">
        <v>158</v>
      </c>
      <c r="B159">
        <v>15</v>
      </c>
      <c r="C159" s="25" t="s">
        <v>134</v>
      </c>
      <c r="D159" s="12">
        <v>13.2</v>
      </c>
      <c r="E159" s="14">
        <f t="shared" si="59"/>
        <v>0.44085990313196088</v>
      </c>
      <c r="F159" s="7">
        <f>SQRT((0.271/0.02)^2 + (0.534/0.02)^2)</f>
        <v>29.941484599131019</v>
      </c>
      <c r="G159" s="7">
        <f t="shared" si="45"/>
        <v>12.759140096868038</v>
      </c>
      <c r="H159" s="16">
        <f t="shared" si="46"/>
        <v>13.640859903131961</v>
      </c>
      <c r="I159" s="11">
        <f t="shared" si="47"/>
        <v>0.26910508843055797</v>
      </c>
      <c r="J159" s="33">
        <f t="shared" si="48"/>
        <v>8.9877002437737542E-3</v>
      </c>
      <c r="K159" s="33">
        <f t="shared" si="49"/>
        <v>111.26316776004538</v>
      </c>
      <c r="L159" s="33">
        <f t="shared" si="50"/>
        <v>0.2601173881867842</v>
      </c>
      <c r="M159" s="33">
        <f t="shared" si="51"/>
        <v>0.27809278867433174</v>
      </c>
      <c r="N159" s="8">
        <v>1</v>
      </c>
      <c r="O159" s="9">
        <v>0</v>
      </c>
      <c r="P159" s="8">
        <v>0</v>
      </c>
      <c r="Q159" s="9">
        <v>0</v>
      </c>
      <c r="R159" s="9">
        <v>1</v>
      </c>
      <c r="S159" s="9">
        <v>0</v>
      </c>
      <c r="T159" s="9">
        <v>0</v>
      </c>
      <c r="U159" s="8">
        <v>11501</v>
      </c>
      <c r="V159" s="9">
        <v>17</v>
      </c>
      <c r="W159" s="9">
        <f t="shared" si="52"/>
        <v>11483</v>
      </c>
      <c r="X159" s="9">
        <f t="shared" si="53"/>
        <v>36</v>
      </c>
      <c r="Y159" s="7">
        <v>9.5</v>
      </c>
      <c r="Z159" s="7">
        <v>20.492000000000001</v>
      </c>
      <c r="AA159" s="9">
        <v>1</v>
      </c>
      <c r="AB159" s="9">
        <v>0</v>
      </c>
      <c r="AC159" s="9">
        <v>0</v>
      </c>
      <c r="AD159" s="9">
        <v>0</v>
      </c>
      <c r="AE159" s="9">
        <v>0</v>
      </c>
      <c r="AF159" s="9">
        <v>1</v>
      </c>
      <c r="AG159" s="8">
        <v>0</v>
      </c>
      <c r="AH159" s="9">
        <v>1</v>
      </c>
      <c r="AI159" s="30">
        <v>0</v>
      </c>
      <c r="AJ159" s="9">
        <v>1</v>
      </c>
      <c r="AK159" s="30">
        <v>0</v>
      </c>
      <c r="AL159" s="21">
        <v>2002</v>
      </c>
      <c r="AM159" s="23">
        <f t="shared" si="54"/>
        <v>7.6019019598751658</v>
      </c>
      <c r="AN159" s="33">
        <v>0</v>
      </c>
      <c r="AO159" s="33">
        <v>0</v>
      </c>
      <c r="AP159" s="33">
        <v>1</v>
      </c>
      <c r="AQ159" s="43">
        <v>0</v>
      </c>
      <c r="AR159" s="33" t="s">
        <v>108</v>
      </c>
      <c r="AS159" s="43" t="s">
        <v>108</v>
      </c>
      <c r="AT159" s="42">
        <f t="shared" si="57"/>
        <v>0.5181</v>
      </c>
      <c r="AU159" s="18">
        <v>0.4819</v>
      </c>
      <c r="AV159">
        <v>1</v>
      </c>
      <c r="AW159" s="40">
        <v>0</v>
      </c>
      <c r="AX159" t="s">
        <v>108</v>
      </c>
      <c r="AY159" s="40" t="s">
        <v>108</v>
      </c>
      <c r="AZ159">
        <v>0</v>
      </c>
      <c r="BA159" s="18">
        <v>1</v>
      </c>
      <c r="BB159">
        <f t="shared" si="58"/>
        <v>0.61399999999999999</v>
      </c>
      <c r="BC159" s="18">
        <v>0.38600000000000001</v>
      </c>
      <c r="BD159" s="18" t="s">
        <v>135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 s="18">
        <v>0</v>
      </c>
      <c r="BL159">
        <v>0</v>
      </c>
      <c r="BM159">
        <v>1</v>
      </c>
      <c r="BN159" s="18">
        <v>0</v>
      </c>
      <c r="BQ159" s="25">
        <v>34.277000000000001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 s="18">
        <v>0</v>
      </c>
      <c r="BZ159">
        <v>0</v>
      </c>
      <c r="CA159">
        <v>0</v>
      </c>
      <c r="CB159">
        <v>1</v>
      </c>
      <c r="CC159" s="18">
        <v>0</v>
      </c>
      <c r="CD159">
        <v>0</v>
      </c>
      <c r="CE159">
        <v>0</v>
      </c>
      <c r="CF159">
        <v>0</v>
      </c>
      <c r="CG159">
        <v>0</v>
      </c>
      <c r="CH159" s="18">
        <v>0</v>
      </c>
      <c r="CI159">
        <v>0</v>
      </c>
      <c r="CJ159">
        <v>0</v>
      </c>
      <c r="CK159">
        <v>1</v>
      </c>
      <c r="CL159">
        <v>1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1</v>
      </c>
      <c r="CS159" s="18">
        <v>1</v>
      </c>
      <c r="CU159">
        <v>125</v>
      </c>
      <c r="DD159" s="34" t="s">
        <v>110</v>
      </c>
    </row>
    <row r="160" spans="1:108" x14ac:dyDescent="0.25">
      <c r="A160">
        <v>159</v>
      </c>
      <c r="B160">
        <v>15</v>
      </c>
      <c r="C160" s="25" t="s">
        <v>134</v>
      </c>
      <c r="D160" s="12">
        <v>11.4</v>
      </c>
      <c r="E160" s="14">
        <f t="shared" si="59"/>
        <v>0.30934775699157074</v>
      </c>
      <c r="F160" s="7">
        <f>SQRT((0.762/0.03)^2 + (0.534/0.02)^2)</f>
        <v>36.8517299458248</v>
      </c>
      <c r="G160" s="7">
        <f t="shared" si="45"/>
        <v>11.09065224300843</v>
      </c>
      <c r="H160" s="16">
        <f t="shared" si="46"/>
        <v>11.709347756991571</v>
      </c>
      <c r="I160" s="11">
        <f t="shared" si="47"/>
        <v>0.32520529743856608</v>
      </c>
      <c r="J160" s="33">
        <f t="shared" si="48"/>
        <v>8.8246955547716683E-3</v>
      </c>
      <c r="K160" s="33">
        <f t="shared" si="49"/>
        <v>113.31835685360073</v>
      </c>
      <c r="L160" s="33">
        <f t="shared" si="50"/>
        <v>0.31638060188379441</v>
      </c>
      <c r="M160" s="33">
        <f t="shared" si="51"/>
        <v>0.33402999299333774</v>
      </c>
      <c r="N160" s="8">
        <v>1</v>
      </c>
      <c r="O160" s="9">
        <v>0</v>
      </c>
      <c r="P160" s="8">
        <v>0</v>
      </c>
      <c r="Q160" s="9">
        <v>0</v>
      </c>
      <c r="R160" s="9">
        <v>1</v>
      </c>
      <c r="S160" s="9">
        <v>0</v>
      </c>
      <c r="T160" s="9">
        <v>0</v>
      </c>
      <c r="U160" s="8">
        <v>11501</v>
      </c>
      <c r="V160" s="9">
        <v>17</v>
      </c>
      <c r="W160" s="9">
        <f t="shared" si="52"/>
        <v>11483</v>
      </c>
      <c r="X160" s="9">
        <f t="shared" si="53"/>
        <v>36</v>
      </c>
      <c r="Y160" s="7">
        <v>11.5</v>
      </c>
      <c r="Z160" s="7">
        <v>20.492000000000001</v>
      </c>
      <c r="AA160" s="9">
        <v>1</v>
      </c>
      <c r="AB160" s="9">
        <v>0</v>
      </c>
      <c r="AC160" s="9">
        <v>0</v>
      </c>
      <c r="AD160" s="9">
        <v>0</v>
      </c>
      <c r="AE160" s="9">
        <v>0</v>
      </c>
      <c r="AF160" s="9">
        <v>1</v>
      </c>
      <c r="AG160" s="8">
        <v>0</v>
      </c>
      <c r="AH160" s="9">
        <v>1</v>
      </c>
      <c r="AI160" s="30">
        <v>0</v>
      </c>
      <c r="AJ160" s="9">
        <v>1</v>
      </c>
      <c r="AK160" s="30">
        <v>0</v>
      </c>
      <c r="AL160" s="21">
        <v>2002</v>
      </c>
      <c r="AM160" s="23">
        <f t="shared" si="54"/>
        <v>7.6019019598751658</v>
      </c>
      <c r="AN160" s="33">
        <v>0</v>
      </c>
      <c r="AO160" s="33">
        <v>0</v>
      </c>
      <c r="AP160" s="33">
        <v>0</v>
      </c>
      <c r="AQ160" s="43">
        <v>1</v>
      </c>
      <c r="AR160" s="33" t="s">
        <v>108</v>
      </c>
      <c r="AS160" s="43" t="s">
        <v>108</v>
      </c>
      <c r="AT160" s="42">
        <f t="shared" si="57"/>
        <v>0.5181</v>
      </c>
      <c r="AU160" s="18">
        <v>0.4819</v>
      </c>
      <c r="AV160">
        <v>1</v>
      </c>
      <c r="AW160" s="40">
        <v>0</v>
      </c>
      <c r="AX160" t="s">
        <v>108</v>
      </c>
      <c r="AY160" s="40" t="s">
        <v>108</v>
      </c>
      <c r="AZ160">
        <v>0</v>
      </c>
      <c r="BA160" s="18">
        <v>1</v>
      </c>
      <c r="BB160">
        <f t="shared" si="58"/>
        <v>0.61399999999999999</v>
      </c>
      <c r="BC160" s="18">
        <v>0.38600000000000001</v>
      </c>
      <c r="BD160" s="18" t="s">
        <v>135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 s="18">
        <v>0</v>
      </c>
      <c r="BL160">
        <v>0</v>
      </c>
      <c r="BM160">
        <v>1</v>
      </c>
      <c r="BN160" s="18">
        <v>0</v>
      </c>
      <c r="BQ160" s="25">
        <v>34.277000000000001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 s="18">
        <v>0</v>
      </c>
      <c r="BZ160">
        <v>0</v>
      </c>
      <c r="CA160">
        <v>0</v>
      </c>
      <c r="CB160">
        <v>1</v>
      </c>
      <c r="CC160" s="18">
        <v>0</v>
      </c>
      <c r="CD160">
        <v>0</v>
      </c>
      <c r="CE160">
        <v>0</v>
      </c>
      <c r="CF160">
        <v>0</v>
      </c>
      <c r="CG160">
        <v>0</v>
      </c>
      <c r="CH160" s="18">
        <v>0</v>
      </c>
      <c r="CI160">
        <v>0</v>
      </c>
      <c r="CJ160">
        <v>0</v>
      </c>
      <c r="CK160">
        <v>1</v>
      </c>
      <c r="CL160">
        <v>1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1</v>
      </c>
      <c r="CS160" s="18">
        <v>1</v>
      </c>
      <c r="CU160">
        <v>125</v>
      </c>
      <c r="DD160" s="34" t="s">
        <v>110</v>
      </c>
    </row>
    <row r="161" spans="1:108" x14ac:dyDescent="0.25">
      <c r="A161">
        <v>160</v>
      </c>
      <c r="B161">
        <v>15</v>
      </c>
      <c r="C161" s="25" t="s">
        <v>134</v>
      </c>
      <c r="D161" s="12">
        <v>15.4</v>
      </c>
      <c r="E161" s="14">
        <f t="shared" si="59"/>
        <v>0.35170533535016346</v>
      </c>
      <c r="F161" s="7">
        <f>SQRT((0.762/0.03)^2 + (1.07/0.03)^2)</f>
        <v>43.786654486397012</v>
      </c>
      <c r="G161" s="7">
        <f t="shared" si="45"/>
        <v>15.048294664649838</v>
      </c>
      <c r="H161" s="16">
        <f t="shared" si="46"/>
        <v>15.751705335350163</v>
      </c>
      <c r="I161" s="11">
        <f t="shared" si="47"/>
        <v>0.37825525628295048</v>
      </c>
      <c r="J161" s="33">
        <f t="shared" si="48"/>
        <v>8.6385968674647477E-3</v>
      </c>
      <c r="K161" s="33">
        <f t="shared" si="49"/>
        <v>115.75954004362281</v>
      </c>
      <c r="L161" s="33">
        <f t="shared" si="50"/>
        <v>0.36961665941548572</v>
      </c>
      <c r="M161" s="33">
        <f t="shared" si="51"/>
        <v>0.38689385315041525</v>
      </c>
      <c r="N161" s="8">
        <v>1</v>
      </c>
      <c r="O161" s="9">
        <v>0</v>
      </c>
      <c r="P161" s="8">
        <v>0</v>
      </c>
      <c r="Q161" s="9">
        <v>0</v>
      </c>
      <c r="R161" s="9">
        <v>1</v>
      </c>
      <c r="S161" s="9">
        <v>0</v>
      </c>
      <c r="T161" s="9">
        <v>0</v>
      </c>
      <c r="U161" s="8">
        <v>11501</v>
      </c>
      <c r="V161" s="9">
        <v>17</v>
      </c>
      <c r="W161" s="9">
        <f t="shared" si="52"/>
        <v>11483</v>
      </c>
      <c r="X161" s="9">
        <f t="shared" si="53"/>
        <v>36</v>
      </c>
      <c r="Y161" s="7">
        <v>13.5</v>
      </c>
      <c r="Z161" s="7">
        <v>20.492000000000001</v>
      </c>
      <c r="AA161" s="9">
        <v>1</v>
      </c>
      <c r="AB161" s="9">
        <v>0</v>
      </c>
      <c r="AC161" s="9">
        <v>0</v>
      </c>
      <c r="AD161" s="9">
        <v>0</v>
      </c>
      <c r="AE161" s="9">
        <v>0</v>
      </c>
      <c r="AF161" s="9">
        <v>1</v>
      </c>
      <c r="AG161" s="8">
        <v>0</v>
      </c>
      <c r="AH161" s="9">
        <v>1</v>
      </c>
      <c r="AI161" s="30">
        <v>0</v>
      </c>
      <c r="AJ161" s="9">
        <v>1</v>
      </c>
      <c r="AK161" s="30">
        <v>0</v>
      </c>
      <c r="AL161" s="21">
        <v>2002</v>
      </c>
      <c r="AM161" s="23">
        <f t="shared" si="54"/>
        <v>7.6019019598751658</v>
      </c>
      <c r="AN161" s="33">
        <v>0</v>
      </c>
      <c r="AO161" s="33">
        <v>0</v>
      </c>
      <c r="AP161" s="33">
        <v>0</v>
      </c>
      <c r="AQ161" s="43">
        <v>1</v>
      </c>
      <c r="AR161" s="33" t="s">
        <v>108</v>
      </c>
      <c r="AS161" s="43" t="s">
        <v>108</v>
      </c>
      <c r="AT161" s="42">
        <f t="shared" si="57"/>
        <v>0.5181</v>
      </c>
      <c r="AU161" s="18">
        <v>0.4819</v>
      </c>
      <c r="AV161">
        <v>1</v>
      </c>
      <c r="AW161" s="40">
        <v>0</v>
      </c>
      <c r="AX161" t="s">
        <v>108</v>
      </c>
      <c r="AY161" s="40" t="s">
        <v>108</v>
      </c>
      <c r="AZ161">
        <v>0</v>
      </c>
      <c r="BA161" s="18">
        <v>1</v>
      </c>
      <c r="BB161">
        <f t="shared" si="58"/>
        <v>0.61399999999999999</v>
      </c>
      <c r="BC161" s="18">
        <v>0.38600000000000001</v>
      </c>
      <c r="BD161" s="18" t="s">
        <v>135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 s="18">
        <v>0</v>
      </c>
      <c r="BL161">
        <v>0</v>
      </c>
      <c r="BM161">
        <v>1</v>
      </c>
      <c r="BN161" s="18">
        <v>0</v>
      </c>
      <c r="BQ161" s="25">
        <v>34.277000000000001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 s="18">
        <v>0</v>
      </c>
      <c r="BZ161">
        <v>0</v>
      </c>
      <c r="CA161">
        <v>0</v>
      </c>
      <c r="CB161">
        <v>1</v>
      </c>
      <c r="CC161" s="18">
        <v>0</v>
      </c>
      <c r="CD161">
        <v>0</v>
      </c>
      <c r="CE161">
        <v>0</v>
      </c>
      <c r="CF161">
        <v>0</v>
      </c>
      <c r="CG161">
        <v>0</v>
      </c>
      <c r="CH161" s="18">
        <v>0</v>
      </c>
      <c r="CI161">
        <v>0</v>
      </c>
      <c r="CJ161">
        <v>0</v>
      </c>
      <c r="CK161">
        <v>1</v>
      </c>
      <c r="CL161">
        <v>1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1</v>
      </c>
      <c r="CS161" s="18">
        <v>1</v>
      </c>
      <c r="CU161">
        <v>125</v>
      </c>
      <c r="DD161" s="34" t="s">
        <v>110</v>
      </c>
    </row>
    <row r="162" spans="1:108" x14ac:dyDescent="0.25">
      <c r="A162">
        <v>161</v>
      </c>
      <c r="B162">
        <v>15</v>
      </c>
      <c r="C162" s="25" t="s">
        <v>134</v>
      </c>
      <c r="D162" s="12">
        <v>15.1</v>
      </c>
      <c r="E162" s="14">
        <f t="shared" si="59"/>
        <v>0.26047644979967455</v>
      </c>
      <c r="F162" s="7">
        <f>SQRT((1.371/0.03)^2 + (1.07/0.03)^2)</f>
        <v>57.970691828812186</v>
      </c>
      <c r="G162" s="7">
        <f t="shared" si="45"/>
        <v>14.839523550200326</v>
      </c>
      <c r="H162" s="16">
        <f t="shared" si="46"/>
        <v>15.360476449799673</v>
      </c>
      <c r="I162" s="11">
        <f t="shared" si="47"/>
        <v>0.47581578529362467</v>
      </c>
      <c r="J162" s="33">
        <f t="shared" si="48"/>
        <v>8.2078679809223544E-3</v>
      </c>
      <c r="K162" s="33">
        <f t="shared" si="49"/>
        <v>121.83431828147236</v>
      </c>
      <c r="L162" s="33">
        <f t="shared" si="50"/>
        <v>0.46760791731270229</v>
      </c>
      <c r="M162" s="33">
        <f t="shared" si="51"/>
        <v>0.48402365327454705</v>
      </c>
      <c r="N162" s="8">
        <v>1</v>
      </c>
      <c r="O162" s="9">
        <v>0</v>
      </c>
      <c r="P162" s="8">
        <v>0</v>
      </c>
      <c r="Q162" s="9">
        <v>0</v>
      </c>
      <c r="R162" s="9">
        <v>1</v>
      </c>
      <c r="S162" s="9">
        <v>0</v>
      </c>
      <c r="T162" s="9">
        <v>0</v>
      </c>
      <c r="U162" s="8">
        <v>11501</v>
      </c>
      <c r="V162" s="9">
        <v>17</v>
      </c>
      <c r="W162" s="9">
        <f t="shared" ref="W162:W193" si="60">U162-V162-1</f>
        <v>11483</v>
      </c>
      <c r="X162" s="9">
        <f t="shared" si="53"/>
        <v>36</v>
      </c>
      <c r="Y162" s="7">
        <v>15</v>
      </c>
      <c r="Z162" s="7">
        <v>20.492000000000001</v>
      </c>
      <c r="AA162" s="9">
        <v>1</v>
      </c>
      <c r="AB162" s="9">
        <v>0</v>
      </c>
      <c r="AC162" s="9">
        <v>0</v>
      </c>
      <c r="AD162" s="9">
        <v>0</v>
      </c>
      <c r="AE162" s="9">
        <v>0</v>
      </c>
      <c r="AF162" s="9">
        <v>1</v>
      </c>
      <c r="AG162" s="8">
        <v>0</v>
      </c>
      <c r="AH162" s="9">
        <v>1</v>
      </c>
      <c r="AI162" s="30">
        <v>0</v>
      </c>
      <c r="AJ162" s="9">
        <v>1</v>
      </c>
      <c r="AK162" s="30">
        <v>0</v>
      </c>
      <c r="AL162" s="21">
        <v>2002</v>
      </c>
      <c r="AM162" s="23">
        <f t="shared" si="54"/>
        <v>7.6019019598751658</v>
      </c>
      <c r="AN162" s="33">
        <v>0</v>
      </c>
      <c r="AO162" s="33">
        <v>0</v>
      </c>
      <c r="AP162" s="33">
        <v>0</v>
      </c>
      <c r="AQ162" s="43">
        <v>1</v>
      </c>
      <c r="AR162" s="33" t="s">
        <v>108</v>
      </c>
      <c r="AS162" s="43" t="s">
        <v>108</v>
      </c>
      <c r="AT162" s="42">
        <f t="shared" si="57"/>
        <v>0.5181</v>
      </c>
      <c r="AU162" s="18">
        <v>0.4819</v>
      </c>
      <c r="AV162">
        <v>1</v>
      </c>
      <c r="AW162" s="40">
        <v>0</v>
      </c>
      <c r="AX162" t="s">
        <v>108</v>
      </c>
      <c r="AY162" s="40" t="s">
        <v>108</v>
      </c>
      <c r="AZ162">
        <v>0</v>
      </c>
      <c r="BA162" s="18">
        <v>1</v>
      </c>
      <c r="BB162">
        <f t="shared" si="58"/>
        <v>0.61399999999999999</v>
      </c>
      <c r="BC162" s="18">
        <v>0.38600000000000001</v>
      </c>
      <c r="BD162" s="18" t="s">
        <v>135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 s="18">
        <v>0</v>
      </c>
      <c r="BL162">
        <v>0</v>
      </c>
      <c r="BM162">
        <v>1</v>
      </c>
      <c r="BN162" s="18">
        <v>0</v>
      </c>
      <c r="BQ162" s="25">
        <v>34.277000000000001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 s="18">
        <v>0</v>
      </c>
      <c r="BZ162">
        <v>0</v>
      </c>
      <c r="CA162">
        <v>0</v>
      </c>
      <c r="CB162">
        <v>1</v>
      </c>
      <c r="CC162" s="18">
        <v>0</v>
      </c>
      <c r="CD162">
        <v>0</v>
      </c>
      <c r="CE162">
        <v>0</v>
      </c>
      <c r="CF162">
        <v>0</v>
      </c>
      <c r="CG162">
        <v>0</v>
      </c>
      <c r="CH162" s="18">
        <v>0</v>
      </c>
      <c r="CI162">
        <v>0</v>
      </c>
      <c r="CJ162">
        <v>0</v>
      </c>
      <c r="CK162">
        <v>1</v>
      </c>
      <c r="CL162">
        <v>1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1</v>
      </c>
      <c r="CS162" s="18">
        <v>1</v>
      </c>
      <c r="CU162">
        <v>125</v>
      </c>
      <c r="DD162" s="34" t="s">
        <v>110</v>
      </c>
    </row>
    <row r="163" spans="1:108" x14ac:dyDescent="0.25">
      <c r="A163">
        <v>162</v>
      </c>
      <c r="B163">
        <v>15</v>
      </c>
      <c r="C163" s="25" t="s">
        <v>134</v>
      </c>
      <c r="D163" s="12">
        <v>6.8</v>
      </c>
      <c r="E163" s="14">
        <f t="shared" si="59"/>
        <v>1.9914749166829471</v>
      </c>
      <c r="F163" s="7">
        <f>SQRT((0.334/0.14)^2 + (0.342/0.14)^2)</f>
        <v>3.4145546815755323</v>
      </c>
      <c r="G163" s="7">
        <f t="shared" si="45"/>
        <v>4.8085250833170523</v>
      </c>
      <c r="H163" s="16">
        <f t="shared" si="46"/>
        <v>8.7914749166829473</v>
      </c>
      <c r="I163" s="11">
        <f t="shared" si="47"/>
        <v>7.6130182327342963E-2</v>
      </c>
      <c r="J163" s="33">
        <f t="shared" si="48"/>
        <v>2.2295786545206312E-2</v>
      </c>
      <c r="K163" s="33">
        <f t="shared" si="49"/>
        <v>44.851523760887645</v>
      </c>
      <c r="L163" s="33">
        <f t="shared" si="50"/>
        <v>5.3834395782136654E-2</v>
      </c>
      <c r="M163" s="33">
        <f t="shared" si="51"/>
        <v>9.8425968872549272E-2</v>
      </c>
      <c r="N163" s="8">
        <v>1</v>
      </c>
      <c r="O163" s="9">
        <v>0</v>
      </c>
      <c r="P163" s="8">
        <v>0</v>
      </c>
      <c r="Q163" s="9">
        <v>0</v>
      </c>
      <c r="R163" s="9">
        <v>1</v>
      </c>
      <c r="S163" s="9">
        <v>0</v>
      </c>
      <c r="T163" s="9">
        <v>0</v>
      </c>
      <c r="U163" s="8">
        <v>2018</v>
      </c>
      <c r="V163" s="9">
        <v>17</v>
      </c>
      <c r="W163" s="9">
        <f t="shared" si="60"/>
        <v>2000</v>
      </c>
      <c r="X163" s="9">
        <f t="shared" si="53"/>
        <v>36</v>
      </c>
      <c r="Y163" s="7">
        <v>5</v>
      </c>
      <c r="Z163" s="7">
        <v>20.097000000000001</v>
      </c>
      <c r="AA163" s="9">
        <v>1</v>
      </c>
      <c r="AB163" s="9">
        <v>0</v>
      </c>
      <c r="AC163" s="9">
        <v>0</v>
      </c>
      <c r="AD163" s="9">
        <v>0</v>
      </c>
      <c r="AE163" s="9">
        <v>0</v>
      </c>
      <c r="AF163" s="9">
        <v>1</v>
      </c>
      <c r="AG163" s="8">
        <v>0</v>
      </c>
      <c r="AH163" s="9">
        <v>1</v>
      </c>
      <c r="AI163" s="30">
        <v>0</v>
      </c>
      <c r="AJ163" s="9">
        <v>1</v>
      </c>
      <c r="AK163" s="30">
        <v>0</v>
      </c>
      <c r="AL163" s="21">
        <v>2002</v>
      </c>
      <c r="AM163" s="23">
        <f t="shared" si="54"/>
        <v>7.6019019598751658</v>
      </c>
      <c r="AN163" s="33">
        <v>0</v>
      </c>
      <c r="AO163" s="33">
        <v>1</v>
      </c>
      <c r="AP163" s="33">
        <v>0</v>
      </c>
      <c r="AQ163" s="43">
        <v>0</v>
      </c>
      <c r="AR163" s="33" t="s">
        <v>108</v>
      </c>
      <c r="AS163" s="43" t="s">
        <v>108</v>
      </c>
      <c r="AT163" s="42">
        <f t="shared" si="57"/>
        <v>0.3831</v>
      </c>
      <c r="AU163" s="18">
        <v>0.6169</v>
      </c>
      <c r="AV163">
        <v>0</v>
      </c>
      <c r="AW163" s="40">
        <v>1</v>
      </c>
      <c r="AX163" t="s">
        <v>108</v>
      </c>
      <c r="AY163" s="40" t="s">
        <v>108</v>
      </c>
      <c r="AZ163">
        <v>0</v>
      </c>
      <c r="BA163" s="18">
        <v>1</v>
      </c>
      <c r="BB163">
        <f t="shared" si="58"/>
        <v>0.63400000000000001</v>
      </c>
      <c r="BC163" s="18">
        <v>0.36599999999999999</v>
      </c>
      <c r="BD163" s="18" t="s">
        <v>135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 s="18">
        <v>0</v>
      </c>
      <c r="BL163">
        <v>0</v>
      </c>
      <c r="BM163">
        <v>1</v>
      </c>
      <c r="BN163" s="18">
        <v>0</v>
      </c>
      <c r="BQ163" s="25">
        <v>33.124000000000002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 s="18">
        <v>0</v>
      </c>
      <c r="BZ163">
        <v>0</v>
      </c>
      <c r="CA163">
        <v>0</v>
      </c>
      <c r="CB163">
        <v>1</v>
      </c>
      <c r="CC163" s="18">
        <v>0</v>
      </c>
      <c r="CD163">
        <v>0</v>
      </c>
      <c r="CE163">
        <v>0</v>
      </c>
      <c r="CF163">
        <v>0</v>
      </c>
      <c r="CG163">
        <v>0</v>
      </c>
      <c r="CH163" s="18">
        <v>0</v>
      </c>
      <c r="CI163">
        <v>0</v>
      </c>
      <c r="CJ163">
        <v>0</v>
      </c>
      <c r="CK163">
        <v>1</v>
      </c>
      <c r="CL163">
        <v>1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1</v>
      </c>
      <c r="CS163" s="18">
        <v>1</v>
      </c>
      <c r="CU163">
        <v>125</v>
      </c>
      <c r="DD163" s="34" t="s">
        <v>110</v>
      </c>
    </row>
    <row r="164" spans="1:108" x14ac:dyDescent="0.25">
      <c r="A164">
        <v>163</v>
      </c>
      <c r="B164">
        <v>15</v>
      </c>
      <c r="C164" s="25" t="s">
        <v>134</v>
      </c>
      <c r="D164" s="12">
        <v>20.5</v>
      </c>
      <c r="E164" s="14">
        <f t="shared" si="59"/>
        <v>2.8214268570062737</v>
      </c>
      <c r="F164" s="7">
        <f>SQRT((0.958/0.14)^2 + (0.342/0.14)^2)</f>
        <v>7.2658271998416781</v>
      </c>
      <c r="G164" s="7">
        <f t="shared" si="45"/>
        <v>17.678573142993727</v>
      </c>
      <c r="H164" s="16">
        <f t="shared" si="46"/>
        <v>23.321426857006273</v>
      </c>
      <c r="I164" s="11">
        <f t="shared" si="47"/>
        <v>0.16036609935809848</v>
      </c>
      <c r="J164" s="33">
        <f t="shared" si="48"/>
        <v>2.2071279008891494E-2</v>
      </c>
      <c r="K164" s="33">
        <f t="shared" si="49"/>
        <v>45.307750384431571</v>
      </c>
      <c r="L164" s="33">
        <f t="shared" si="50"/>
        <v>0.13829482034920698</v>
      </c>
      <c r="M164" s="33">
        <f t="shared" si="51"/>
        <v>0.18243737836698998</v>
      </c>
      <c r="N164" s="8">
        <v>1</v>
      </c>
      <c r="O164" s="9">
        <v>0</v>
      </c>
      <c r="P164" s="8">
        <v>0</v>
      </c>
      <c r="Q164" s="9">
        <v>0</v>
      </c>
      <c r="R164" s="9">
        <v>1</v>
      </c>
      <c r="S164" s="9">
        <v>0</v>
      </c>
      <c r="T164" s="9">
        <v>0</v>
      </c>
      <c r="U164" s="8">
        <v>2018</v>
      </c>
      <c r="V164" s="9">
        <v>17</v>
      </c>
      <c r="W164" s="9">
        <f t="shared" si="60"/>
        <v>2000</v>
      </c>
      <c r="X164" s="9">
        <f t="shared" si="53"/>
        <v>36</v>
      </c>
      <c r="Y164" s="7">
        <v>7</v>
      </c>
      <c r="Z164" s="7">
        <v>20.097000000000001</v>
      </c>
      <c r="AA164" s="9">
        <v>1</v>
      </c>
      <c r="AB164" s="9">
        <v>0</v>
      </c>
      <c r="AC164" s="9">
        <v>0</v>
      </c>
      <c r="AD164" s="9">
        <v>0</v>
      </c>
      <c r="AE164" s="9">
        <v>0</v>
      </c>
      <c r="AF164" s="9">
        <v>1</v>
      </c>
      <c r="AG164" s="8">
        <v>0</v>
      </c>
      <c r="AH164" s="9">
        <v>1</v>
      </c>
      <c r="AI164" s="30">
        <v>0</v>
      </c>
      <c r="AJ164" s="9">
        <v>1</v>
      </c>
      <c r="AK164" s="30">
        <v>0</v>
      </c>
      <c r="AL164" s="21">
        <v>2002</v>
      </c>
      <c r="AM164" s="23">
        <f t="shared" si="54"/>
        <v>7.6019019598751658</v>
      </c>
      <c r="AN164" s="33">
        <v>0</v>
      </c>
      <c r="AO164" s="33">
        <v>0</v>
      </c>
      <c r="AP164" s="33">
        <v>1</v>
      </c>
      <c r="AQ164" s="43">
        <v>0</v>
      </c>
      <c r="AR164" s="33" t="s">
        <v>108</v>
      </c>
      <c r="AS164" s="43" t="s">
        <v>108</v>
      </c>
      <c r="AT164" s="42">
        <f t="shared" si="57"/>
        <v>0.3831</v>
      </c>
      <c r="AU164" s="18">
        <v>0.6169</v>
      </c>
      <c r="AV164">
        <v>0</v>
      </c>
      <c r="AW164" s="40">
        <v>1</v>
      </c>
      <c r="AX164" t="s">
        <v>108</v>
      </c>
      <c r="AY164" s="40" t="s">
        <v>108</v>
      </c>
      <c r="AZ164">
        <v>0</v>
      </c>
      <c r="BA164" s="18">
        <v>1</v>
      </c>
      <c r="BB164">
        <f t="shared" si="58"/>
        <v>0.63400000000000001</v>
      </c>
      <c r="BC164" s="18">
        <v>0.36599999999999999</v>
      </c>
      <c r="BD164" s="18" t="s">
        <v>135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 s="18">
        <v>0</v>
      </c>
      <c r="BL164">
        <v>0</v>
      </c>
      <c r="BM164">
        <v>1</v>
      </c>
      <c r="BN164" s="18">
        <v>0</v>
      </c>
      <c r="BQ164" s="25">
        <v>33.124000000000002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 s="18">
        <v>0</v>
      </c>
      <c r="BZ164">
        <v>0</v>
      </c>
      <c r="CA164">
        <v>0</v>
      </c>
      <c r="CB164">
        <v>1</v>
      </c>
      <c r="CC164" s="18">
        <v>0</v>
      </c>
      <c r="CD164">
        <v>0</v>
      </c>
      <c r="CE164">
        <v>0</v>
      </c>
      <c r="CF164">
        <v>0</v>
      </c>
      <c r="CG164">
        <v>0</v>
      </c>
      <c r="CH164" s="18">
        <v>0</v>
      </c>
      <c r="CI164">
        <v>0</v>
      </c>
      <c r="CJ164">
        <v>0</v>
      </c>
      <c r="CK164">
        <v>1</v>
      </c>
      <c r="CL164">
        <v>1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1</v>
      </c>
      <c r="CS164" s="18">
        <v>1</v>
      </c>
      <c r="CU164">
        <v>125</v>
      </c>
      <c r="DD164" s="34" t="s">
        <v>110</v>
      </c>
    </row>
    <row r="165" spans="1:108" x14ac:dyDescent="0.25">
      <c r="A165">
        <v>164</v>
      </c>
      <c r="B165">
        <v>15</v>
      </c>
      <c r="C165" s="25" t="s">
        <v>134</v>
      </c>
      <c r="D165" s="12">
        <v>27.4</v>
      </c>
      <c r="E165" s="14">
        <f t="shared" si="59"/>
        <v>1.9178286749650495</v>
      </c>
      <c r="F165" s="7">
        <f>SQRT((0.958/0.14)^2 + (1.505/0.12)^2)</f>
        <v>14.286990468791137</v>
      </c>
      <c r="G165" s="7">
        <f t="shared" si="45"/>
        <v>25.482171325034948</v>
      </c>
      <c r="H165" s="16">
        <f t="shared" si="46"/>
        <v>29.31782867496505</v>
      </c>
      <c r="I165" s="11">
        <f t="shared" si="47"/>
        <v>0.30431497557447135</v>
      </c>
      <c r="J165" s="33">
        <f t="shared" si="48"/>
        <v>2.1300145488248538E-2</v>
      </c>
      <c r="K165" s="33">
        <f t="shared" si="49"/>
        <v>46.948036132039945</v>
      </c>
      <c r="L165" s="33">
        <f t="shared" si="50"/>
        <v>0.2830148300862228</v>
      </c>
      <c r="M165" s="33">
        <f t="shared" si="51"/>
        <v>0.32561512106271989</v>
      </c>
      <c r="N165" s="8">
        <v>1</v>
      </c>
      <c r="O165" s="9">
        <v>0</v>
      </c>
      <c r="P165" s="8">
        <v>0</v>
      </c>
      <c r="Q165" s="9">
        <v>0</v>
      </c>
      <c r="R165" s="9">
        <v>1</v>
      </c>
      <c r="S165" s="9">
        <v>0</v>
      </c>
      <c r="T165" s="9">
        <v>0</v>
      </c>
      <c r="U165" s="8">
        <v>2018</v>
      </c>
      <c r="V165" s="9">
        <v>17</v>
      </c>
      <c r="W165" s="9">
        <f t="shared" si="60"/>
        <v>2000</v>
      </c>
      <c r="X165" s="9">
        <f t="shared" si="53"/>
        <v>36</v>
      </c>
      <c r="Y165" s="7">
        <v>9.5</v>
      </c>
      <c r="Z165" s="7">
        <v>20.097000000000001</v>
      </c>
      <c r="AA165" s="9">
        <v>1</v>
      </c>
      <c r="AB165" s="9">
        <v>0</v>
      </c>
      <c r="AC165" s="9">
        <v>0</v>
      </c>
      <c r="AD165" s="9">
        <v>0</v>
      </c>
      <c r="AE165" s="9">
        <v>0</v>
      </c>
      <c r="AF165" s="9">
        <v>1</v>
      </c>
      <c r="AG165" s="8">
        <v>0</v>
      </c>
      <c r="AH165" s="9">
        <v>1</v>
      </c>
      <c r="AI165" s="30">
        <v>0</v>
      </c>
      <c r="AJ165" s="9">
        <v>1</v>
      </c>
      <c r="AK165" s="30">
        <v>0</v>
      </c>
      <c r="AL165" s="21">
        <v>2002</v>
      </c>
      <c r="AM165" s="23">
        <f t="shared" si="54"/>
        <v>7.6019019598751658</v>
      </c>
      <c r="AN165" s="33">
        <v>0</v>
      </c>
      <c r="AO165" s="33">
        <v>0</v>
      </c>
      <c r="AP165" s="33">
        <v>1</v>
      </c>
      <c r="AQ165" s="43">
        <v>0</v>
      </c>
      <c r="AR165" s="33" t="s">
        <v>108</v>
      </c>
      <c r="AS165" s="43" t="s">
        <v>108</v>
      </c>
      <c r="AT165" s="42">
        <f t="shared" si="57"/>
        <v>0.3831</v>
      </c>
      <c r="AU165" s="18">
        <v>0.6169</v>
      </c>
      <c r="AV165">
        <v>0</v>
      </c>
      <c r="AW165" s="40">
        <v>1</v>
      </c>
      <c r="AX165" t="s">
        <v>108</v>
      </c>
      <c r="AY165" s="40" t="s">
        <v>108</v>
      </c>
      <c r="AZ165">
        <v>0</v>
      </c>
      <c r="BA165" s="18">
        <v>1</v>
      </c>
      <c r="BB165">
        <f t="shared" si="58"/>
        <v>0.63400000000000001</v>
      </c>
      <c r="BC165" s="18">
        <v>0.36599999999999999</v>
      </c>
      <c r="BD165" s="18" t="s">
        <v>135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</v>
      </c>
      <c r="BK165" s="18">
        <v>0</v>
      </c>
      <c r="BL165">
        <v>0</v>
      </c>
      <c r="BM165">
        <v>1</v>
      </c>
      <c r="BN165" s="18">
        <v>0</v>
      </c>
      <c r="BQ165" s="25">
        <v>33.124000000000002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 s="18">
        <v>0</v>
      </c>
      <c r="BZ165">
        <v>0</v>
      </c>
      <c r="CA165">
        <v>0</v>
      </c>
      <c r="CB165">
        <v>1</v>
      </c>
      <c r="CC165" s="18">
        <v>0</v>
      </c>
      <c r="CD165">
        <v>0</v>
      </c>
      <c r="CE165">
        <v>0</v>
      </c>
      <c r="CF165">
        <v>0</v>
      </c>
      <c r="CG165">
        <v>0</v>
      </c>
      <c r="CH165" s="18">
        <v>0</v>
      </c>
      <c r="CI165">
        <v>0</v>
      </c>
      <c r="CJ165">
        <v>0</v>
      </c>
      <c r="CK165">
        <v>1</v>
      </c>
      <c r="CL165">
        <v>1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1</v>
      </c>
      <c r="CS165" s="18">
        <v>1</v>
      </c>
      <c r="CU165">
        <v>125</v>
      </c>
      <c r="DD165" s="34" t="s">
        <v>110</v>
      </c>
    </row>
    <row r="166" spans="1:108" x14ac:dyDescent="0.25">
      <c r="A166">
        <v>165</v>
      </c>
      <c r="B166">
        <v>15</v>
      </c>
      <c r="C166" s="25" t="s">
        <v>134</v>
      </c>
      <c r="D166" s="12">
        <v>16.899999999999999</v>
      </c>
      <c r="E166" s="14">
        <f t="shared" si="59"/>
        <v>0.85230595170051271</v>
      </c>
      <c r="F166" s="7">
        <f>SQRT((1.843/0.12)^2 + (1.505/0.12)^2)</f>
        <v>19.828560350049511</v>
      </c>
      <c r="G166" s="7">
        <f t="shared" si="45"/>
        <v>16.047694048299487</v>
      </c>
      <c r="H166" s="16">
        <f t="shared" si="46"/>
        <v>17.75230595170051</v>
      </c>
      <c r="I166" s="11">
        <f t="shared" si="47"/>
        <v>0.40532579632552324</v>
      </c>
      <c r="J166" s="33">
        <f t="shared" si="48"/>
        <v>2.0441514117514391E-2</v>
      </c>
      <c r="K166" s="33">
        <f t="shared" si="49"/>
        <v>48.920055248901306</v>
      </c>
      <c r="L166" s="33">
        <f t="shared" si="50"/>
        <v>0.38488428220800885</v>
      </c>
      <c r="M166" s="33">
        <f t="shared" si="51"/>
        <v>0.42576731044303762</v>
      </c>
      <c r="N166" s="8">
        <v>1</v>
      </c>
      <c r="O166" s="9">
        <v>0</v>
      </c>
      <c r="P166" s="8">
        <v>0</v>
      </c>
      <c r="Q166" s="9">
        <v>0</v>
      </c>
      <c r="R166" s="9">
        <v>1</v>
      </c>
      <c r="S166" s="9">
        <v>0</v>
      </c>
      <c r="T166" s="9">
        <v>0</v>
      </c>
      <c r="U166" s="8">
        <v>2018</v>
      </c>
      <c r="V166" s="9">
        <v>17</v>
      </c>
      <c r="W166" s="9">
        <f t="shared" si="60"/>
        <v>2000</v>
      </c>
      <c r="X166" s="9">
        <f t="shared" si="53"/>
        <v>36</v>
      </c>
      <c r="Y166" s="7">
        <v>11.5</v>
      </c>
      <c r="Z166" s="7">
        <v>20.097000000000001</v>
      </c>
      <c r="AA166" s="9">
        <v>1</v>
      </c>
      <c r="AB166" s="9">
        <v>0</v>
      </c>
      <c r="AC166" s="9">
        <v>0</v>
      </c>
      <c r="AD166" s="9">
        <v>0</v>
      </c>
      <c r="AE166" s="9">
        <v>0</v>
      </c>
      <c r="AF166" s="9">
        <v>1</v>
      </c>
      <c r="AG166" s="8">
        <v>0</v>
      </c>
      <c r="AH166" s="9">
        <v>1</v>
      </c>
      <c r="AI166" s="30">
        <v>0</v>
      </c>
      <c r="AJ166" s="9">
        <v>1</v>
      </c>
      <c r="AK166" s="30">
        <v>0</v>
      </c>
      <c r="AL166" s="21">
        <v>2002</v>
      </c>
      <c r="AM166" s="23">
        <f t="shared" si="54"/>
        <v>7.6019019598751658</v>
      </c>
      <c r="AN166" s="33">
        <v>0</v>
      </c>
      <c r="AO166" s="33">
        <v>0</v>
      </c>
      <c r="AP166" s="33">
        <v>0</v>
      </c>
      <c r="AQ166" s="43">
        <v>1</v>
      </c>
      <c r="AR166" s="33" t="s">
        <v>108</v>
      </c>
      <c r="AS166" s="43" t="s">
        <v>108</v>
      </c>
      <c r="AT166" s="42">
        <f t="shared" si="57"/>
        <v>0.3831</v>
      </c>
      <c r="AU166" s="18">
        <v>0.6169</v>
      </c>
      <c r="AV166">
        <v>0</v>
      </c>
      <c r="AW166" s="40">
        <v>1</v>
      </c>
      <c r="AX166" t="s">
        <v>108</v>
      </c>
      <c r="AY166" s="40" t="s">
        <v>108</v>
      </c>
      <c r="AZ166">
        <v>0</v>
      </c>
      <c r="BA166" s="18">
        <v>1</v>
      </c>
      <c r="BB166">
        <f t="shared" si="58"/>
        <v>0.63400000000000001</v>
      </c>
      <c r="BC166" s="18">
        <v>0.36599999999999999</v>
      </c>
      <c r="BD166" s="18" t="s">
        <v>135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</v>
      </c>
      <c r="BK166" s="18">
        <v>0</v>
      </c>
      <c r="BL166">
        <v>0</v>
      </c>
      <c r="BM166">
        <v>1</v>
      </c>
      <c r="BN166" s="18">
        <v>0</v>
      </c>
      <c r="BQ166" s="25">
        <v>33.124000000000002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 s="18">
        <v>0</v>
      </c>
      <c r="BZ166">
        <v>0</v>
      </c>
      <c r="CA166">
        <v>0</v>
      </c>
      <c r="CB166">
        <v>1</v>
      </c>
      <c r="CC166" s="18">
        <v>0</v>
      </c>
      <c r="CD166">
        <v>0</v>
      </c>
      <c r="CE166">
        <v>0</v>
      </c>
      <c r="CF166">
        <v>0</v>
      </c>
      <c r="CG166">
        <v>0</v>
      </c>
      <c r="CH166" s="18">
        <v>0</v>
      </c>
      <c r="CI166">
        <v>0</v>
      </c>
      <c r="CJ166">
        <v>0</v>
      </c>
      <c r="CK166">
        <v>1</v>
      </c>
      <c r="CL166">
        <v>1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1</v>
      </c>
      <c r="CS166" s="18">
        <v>1</v>
      </c>
      <c r="CU166">
        <v>125</v>
      </c>
      <c r="DD166" s="34" t="s">
        <v>110</v>
      </c>
    </row>
    <row r="167" spans="1:108" x14ac:dyDescent="0.25">
      <c r="A167">
        <v>166</v>
      </c>
      <c r="B167">
        <v>15</v>
      </c>
      <c r="C167" s="25" t="s">
        <v>134</v>
      </c>
      <c r="D167" s="12">
        <v>22.6</v>
      </c>
      <c r="E167" s="14">
        <f t="shared" si="59"/>
        <v>0.87259957585554815</v>
      </c>
      <c r="F167" s="7">
        <f>SQRT((1.843/0.12)^2 + (2.294/0.11)^2)</f>
        <v>25.899622948867041</v>
      </c>
      <c r="G167" s="7">
        <f t="shared" si="45"/>
        <v>21.727400424144452</v>
      </c>
      <c r="H167" s="16">
        <f t="shared" si="46"/>
        <v>23.472599575855551</v>
      </c>
      <c r="I167" s="11">
        <f t="shared" si="47"/>
        <v>0.50115669063775992</v>
      </c>
      <c r="J167" s="33">
        <f t="shared" si="48"/>
        <v>1.934996087113626E-2</v>
      </c>
      <c r="K167" s="33">
        <f t="shared" si="49"/>
        <v>51.679691068092502</v>
      </c>
      <c r="L167" s="33">
        <f t="shared" si="50"/>
        <v>0.48180672976662364</v>
      </c>
      <c r="M167" s="33">
        <f t="shared" si="51"/>
        <v>0.52050665150889619</v>
      </c>
      <c r="N167" s="8">
        <v>1</v>
      </c>
      <c r="O167" s="9">
        <v>0</v>
      </c>
      <c r="P167" s="8">
        <v>0</v>
      </c>
      <c r="Q167" s="9">
        <v>0</v>
      </c>
      <c r="R167" s="9">
        <v>1</v>
      </c>
      <c r="S167" s="9">
        <v>0</v>
      </c>
      <c r="T167" s="9">
        <v>0</v>
      </c>
      <c r="U167" s="8">
        <v>2018</v>
      </c>
      <c r="V167" s="9">
        <v>17</v>
      </c>
      <c r="W167" s="9">
        <f t="shared" si="60"/>
        <v>2000</v>
      </c>
      <c r="X167" s="9">
        <f t="shared" si="53"/>
        <v>36</v>
      </c>
      <c r="Y167" s="7">
        <v>13.5</v>
      </c>
      <c r="Z167" s="7">
        <v>20.097000000000001</v>
      </c>
      <c r="AA167" s="9">
        <v>1</v>
      </c>
      <c r="AB167" s="9">
        <v>0</v>
      </c>
      <c r="AC167" s="9">
        <v>0</v>
      </c>
      <c r="AD167" s="9">
        <v>0</v>
      </c>
      <c r="AE167" s="9">
        <v>0</v>
      </c>
      <c r="AF167" s="9">
        <v>1</v>
      </c>
      <c r="AG167" s="8">
        <v>0</v>
      </c>
      <c r="AH167" s="9">
        <v>1</v>
      </c>
      <c r="AI167" s="30">
        <v>0</v>
      </c>
      <c r="AJ167" s="9">
        <v>1</v>
      </c>
      <c r="AK167" s="30">
        <v>0</v>
      </c>
      <c r="AL167" s="21">
        <v>2002</v>
      </c>
      <c r="AM167" s="23">
        <f t="shared" si="54"/>
        <v>7.6019019598751658</v>
      </c>
      <c r="AN167" s="33">
        <v>0</v>
      </c>
      <c r="AO167" s="33">
        <v>0</v>
      </c>
      <c r="AP167" s="33">
        <v>0</v>
      </c>
      <c r="AQ167" s="43">
        <v>1</v>
      </c>
      <c r="AR167" s="33" t="s">
        <v>108</v>
      </c>
      <c r="AS167" s="43" t="s">
        <v>108</v>
      </c>
      <c r="AT167" s="42">
        <f t="shared" si="57"/>
        <v>0.3831</v>
      </c>
      <c r="AU167" s="18">
        <v>0.6169</v>
      </c>
      <c r="AV167">
        <v>0</v>
      </c>
      <c r="AW167" s="40">
        <v>1</v>
      </c>
      <c r="AX167" t="s">
        <v>108</v>
      </c>
      <c r="AY167" s="40" t="s">
        <v>108</v>
      </c>
      <c r="AZ167">
        <v>0</v>
      </c>
      <c r="BA167" s="18">
        <v>1</v>
      </c>
      <c r="BB167">
        <f t="shared" si="58"/>
        <v>0.63400000000000001</v>
      </c>
      <c r="BC167" s="18">
        <v>0.36599999999999999</v>
      </c>
      <c r="BD167" s="18" t="s">
        <v>135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 s="18">
        <v>0</v>
      </c>
      <c r="BL167">
        <v>0</v>
      </c>
      <c r="BM167">
        <v>1</v>
      </c>
      <c r="BN167" s="18">
        <v>0</v>
      </c>
      <c r="BQ167" s="25">
        <v>33.124000000000002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 s="18">
        <v>0</v>
      </c>
      <c r="BZ167">
        <v>0</v>
      </c>
      <c r="CA167">
        <v>0</v>
      </c>
      <c r="CB167">
        <v>1</v>
      </c>
      <c r="CC167" s="18">
        <v>0</v>
      </c>
      <c r="CD167">
        <v>0</v>
      </c>
      <c r="CE167">
        <v>0</v>
      </c>
      <c r="CF167">
        <v>0</v>
      </c>
      <c r="CG167">
        <v>0</v>
      </c>
      <c r="CH167" s="18">
        <v>0</v>
      </c>
      <c r="CI167">
        <v>0</v>
      </c>
      <c r="CJ167">
        <v>0</v>
      </c>
      <c r="CK167">
        <v>1</v>
      </c>
      <c r="CL167">
        <v>1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1</v>
      </c>
      <c r="CS167" s="18">
        <v>1</v>
      </c>
      <c r="CU167">
        <v>125</v>
      </c>
      <c r="DD167" s="34" t="s">
        <v>110</v>
      </c>
    </row>
    <row r="168" spans="1:108" x14ac:dyDescent="0.25">
      <c r="A168">
        <v>167</v>
      </c>
      <c r="B168">
        <v>15</v>
      </c>
      <c r="C168" s="25" t="s">
        <v>134</v>
      </c>
      <c r="D168" s="12">
        <v>30.7</v>
      </c>
      <c r="E168" s="14">
        <f t="shared" si="59"/>
        <v>0.91154762012700219</v>
      </c>
      <c r="F168" s="7">
        <f>SQRT((2.909/0.11)^2 + (2.294/0.11)^2)</f>
        <v>33.678986508376482</v>
      </c>
      <c r="G168" s="7">
        <f t="shared" si="45"/>
        <v>29.788452379872997</v>
      </c>
      <c r="H168" s="16">
        <f t="shared" si="46"/>
        <v>31.611547620127002</v>
      </c>
      <c r="I168" s="11">
        <f t="shared" si="47"/>
        <v>0.60157603196873277</v>
      </c>
      <c r="J168" s="33">
        <f t="shared" si="48"/>
        <v>1.7862058640604032E-2</v>
      </c>
      <c r="K168" s="33">
        <f t="shared" si="49"/>
        <v>55.984588345645669</v>
      </c>
      <c r="L168" s="33">
        <f t="shared" si="50"/>
        <v>0.58371397332812869</v>
      </c>
      <c r="M168" s="33">
        <f t="shared" si="51"/>
        <v>0.61943809060933686</v>
      </c>
      <c r="N168" s="8">
        <v>1</v>
      </c>
      <c r="O168" s="9">
        <v>0</v>
      </c>
      <c r="P168" s="8">
        <v>0</v>
      </c>
      <c r="Q168" s="9">
        <v>0</v>
      </c>
      <c r="R168" s="9">
        <v>1</v>
      </c>
      <c r="S168" s="9">
        <v>0</v>
      </c>
      <c r="T168" s="9">
        <v>0</v>
      </c>
      <c r="U168" s="8">
        <v>2018</v>
      </c>
      <c r="V168" s="9">
        <v>17</v>
      </c>
      <c r="W168" s="9">
        <f t="shared" si="60"/>
        <v>2000</v>
      </c>
      <c r="X168" s="9">
        <f t="shared" si="53"/>
        <v>36</v>
      </c>
      <c r="Y168" s="7">
        <v>15</v>
      </c>
      <c r="Z168" s="7">
        <v>20.097000000000001</v>
      </c>
      <c r="AA168" s="9">
        <v>1</v>
      </c>
      <c r="AB168" s="9">
        <v>0</v>
      </c>
      <c r="AC168" s="9">
        <v>0</v>
      </c>
      <c r="AD168" s="9">
        <v>0</v>
      </c>
      <c r="AE168" s="9">
        <v>0</v>
      </c>
      <c r="AF168" s="9">
        <v>1</v>
      </c>
      <c r="AG168" s="8">
        <v>0</v>
      </c>
      <c r="AH168" s="9">
        <v>1</v>
      </c>
      <c r="AI168" s="30">
        <v>0</v>
      </c>
      <c r="AJ168" s="9">
        <v>1</v>
      </c>
      <c r="AK168" s="30">
        <v>0</v>
      </c>
      <c r="AL168" s="21">
        <v>2002</v>
      </c>
      <c r="AM168" s="23">
        <f t="shared" si="54"/>
        <v>7.6019019598751658</v>
      </c>
      <c r="AN168" s="33">
        <v>0</v>
      </c>
      <c r="AO168" s="33">
        <v>0</v>
      </c>
      <c r="AP168" s="33">
        <v>0</v>
      </c>
      <c r="AQ168" s="43">
        <v>1</v>
      </c>
      <c r="AR168" s="33" t="s">
        <v>108</v>
      </c>
      <c r="AS168" s="43" t="s">
        <v>108</v>
      </c>
      <c r="AT168" s="42">
        <f t="shared" si="57"/>
        <v>0.3831</v>
      </c>
      <c r="AU168" s="18">
        <v>0.6169</v>
      </c>
      <c r="AV168">
        <v>0</v>
      </c>
      <c r="AW168" s="40">
        <v>1</v>
      </c>
      <c r="AX168" t="s">
        <v>108</v>
      </c>
      <c r="AY168" s="40" t="s">
        <v>108</v>
      </c>
      <c r="AZ168">
        <v>0</v>
      </c>
      <c r="BA168" s="18">
        <v>1</v>
      </c>
      <c r="BB168">
        <f t="shared" si="58"/>
        <v>0.63400000000000001</v>
      </c>
      <c r="BC168" s="18">
        <v>0.36599999999999999</v>
      </c>
      <c r="BD168" s="18" t="s">
        <v>135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 s="18">
        <v>0</v>
      </c>
      <c r="BL168">
        <v>0</v>
      </c>
      <c r="BM168">
        <v>1</v>
      </c>
      <c r="BN168" s="18">
        <v>0</v>
      </c>
      <c r="BQ168" s="25">
        <v>33.124000000000002</v>
      </c>
      <c r="BR168">
        <v>1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 s="18">
        <v>0</v>
      </c>
      <c r="BZ168">
        <v>0</v>
      </c>
      <c r="CA168">
        <v>0</v>
      </c>
      <c r="CB168">
        <v>1</v>
      </c>
      <c r="CC168" s="18">
        <v>0</v>
      </c>
      <c r="CD168">
        <v>0</v>
      </c>
      <c r="CE168">
        <v>0</v>
      </c>
      <c r="CF168">
        <v>0</v>
      </c>
      <c r="CG168">
        <v>0</v>
      </c>
      <c r="CH168" s="18">
        <v>0</v>
      </c>
      <c r="CI168">
        <v>0</v>
      </c>
      <c r="CJ168">
        <v>0</v>
      </c>
      <c r="CK168">
        <v>1</v>
      </c>
      <c r="CL168">
        <v>1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1</v>
      </c>
      <c r="CS168" s="18">
        <v>1</v>
      </c>
      <c r="CU168">
        <v>125</v>
      </c>
      <c r="DD168" s="34" t="s">
        <v>110</v>
      </c>
    </row>
    <row r="169" spans="1:108" x14ac:dyDescent="0.25">
      <c r="A169">
        <v>168</v>
      </c>
      <c r="B169">
        <v>15</v>
      </c>
      <c r="C169" s="25" t="s">
        <v>134</v>
      </c>
      <c r="D169" s="12">
        <v>6.4</v>
      </c>
      <c r="E169" s="14">
        <v>0.5</v>
      </c>
      <c r="F169" s="7">
        <f>D169/E169</f>
        <v>12.8</v>
      </c>
      <c r="G169" s="7">
        <f t="shared" si="45"/>
        <v>5.9</v>
      </c>
      <c r="H169" s="16">
        <f t="shared" si="46"/>
        <v>6.9</v>
      </c>
      <c r="I169" s="11">
        <f t="shared" si="47"/>
        <v>0.11857017041238749</v>
      </c>
      <c r="J169" s="33">
        <f t="shared" si="48"/>
        <v>9.2632945634677707E-3</v>
      </c>
      <c r="K169" s="33">
        <f t="shared" si="49"/>
        <v>107.95295271552327</v>
      </c>
      <c r="L169" s="33">
        <f t="shared" si="50"/>
        <v>0.10930687584891971</v>
      </c>
      <c r="M169" s="33">
        <f t="shared" si="51"/>
        <v>0.12783346497585527</v>
      </c>
      <c r="N169" s="8">
        <v>1</v>
      </c>
      <c r="O169" s="9">
        <v>0</v>
      </c>
      <c r="P169" s="8">
        <v>0</v>
      </c>
      <c r="Q169" s="9">
        <v>0</v>
      </c>
      <c r="R169" s="9">
        <v>1</v>
      </c>
      <c r="S169" s="9">
        <v>0</v>
      </c>
      <c r="T169" s="9">
        <v>0</v>
      </c>
      <c r="U169" s="8">
        <v>11501</v>
      </c>
      <c r="V169" s="9">
        <v>10</v>
      </c>
      <c r="W169" s="9">
        <v>11490</v>
      </c>
      <c r="X169" s="9">
        <f t="shared" si="53"/>
        <v>36</v>
      </c>
      <c r="Y169" s="7">
        <v>5.6660000000000004</v>
      </c>
      <c r="Z169" s="7">
        <v>20.492000000000001</v>
      </c>
      <c r="AA169" s="9">
        <v>1</v>
      </c>
      <c r="AB169" s="9">
        <v>0</v>
      </c>
      <c r="AC169" s="9">
        <v>0</v>
      </c>
      <c r="AD169" s="9">
        <v>0</v>
      </c>
      <c r="AE169" s="9">
        <v>0</v>
      </c>
      <c r="AF169" s="9">
        <v>1</v>
      </c>
      <c r="AG169" s="8">
        <v>0</v>
      </c>
      <c r="AH169" s="9">
        <v>1</v>
      </c>
      <c r="AI169" s="30">
        <v>0</v>
      </c>
      <c r="AJ169" s="9">
        <v>1</v>
      </c>
      <c r="AK169" s="30">
        <v>0</v>
      </c>
      <c r="AL169" s="21">
        <v>2002</v>
      </c>
      <c r="AM169" s="23">
        <f t="shared" si="54"/>
        <v>7.6019019598751658</v>
      </c>
      <c r="AN169" s="33">
        <v>0.36099999999999999</v>
      </c>
      <c r="AO169" s="33">
        <v>0.17599999999999999</v>
      </c>
      <c r="AP169" s="33">
        <v>0.122</v>
      </c>
      <c r="AQ169" s="43">
        <v>0.34100000000000008</v>
      </c>
      <c r="AR169" s="33" t="s">
        <v>108</v>
      </c>
      <c r="AS169" s="43" t="s">
        <v>108</v>
      </c>
      <c r="AT169" s="42">
        <f t="shared" si="57"/>
        <v>0.5181</v>
      </c>
      <c r="AU169" s="18">
        <v>0.4819</v>
      </c>
      <c r="AV169">
        <v>1</v>
      </c>
      <c r="AW169" s="40">
        <v>0</v>
      </c>
      <c r="AX169" t="s">
        <v>108</v>
      </c>
      <c r="AY169" s="40" t="s">
        <v>108</v>
      </c>
      <c r="AZ169">
        <v>0</v>
      </c>
      <c r="BA169" s="18">
        <v>1</v>
      </c>
      <c r="BB169">
        <f t="shared" si="58"/>
        <v>0.61399999999999999</v>
      </c>
      <c r="BC169" s="18">
        <v>0.38600000000000001</v>
      </c>
      <c r="BD169" s="18" t="s">
        <v>135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 s="18">
        <v>0</v>
      </c>
      <c r="BL169">
        <v>0</v>
      </c>
      <c r="BM169">
        <v>1</v>
      </c>
      <c r="BN169" s="18">
        <v>0</v>
      </c>
      <c r="BQ169" s="25">
        <v>34.277000000000001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0</v>
      </c>
      <c r="BY169" s="18">
        <v>0</v>
      </c>
      <c r="BZ169">
        <v>0</v>
      </c>
      <c r="CA169">
        <v>0</v>
      </c>
      <c r="CB169">
        <v>1</v>
      </c>
      <c r="CC169" s="18">
        <v>0</v>
      </c>
      <c r="CD169">
        <v>0</v>
      </c>
      <c r="CE169">
        <v>0</v>
      </c>
      <c r="CF169">
        <v>0</v>
      </c>
      <c r="CG169">
        <v>0</v>
      </c>
      <c r="CH169" s="18">
        <v>0</v>
      </c>
      <c r="CI169">
        <v>0</v>
      </c>
      <c r="CJ169">
        <v>0</v>
      </c>
      <c r="CK169">
        <v>1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1</v>
      </c>
      <c r="CS169" s="18">
        <v>1</v>
      </c>
      <c r="CU169">
        <v>125</v>
      </c>
      <c r="DD169" s="34" t="s">
        <v>110</v>
      </c>
    </row>
    <row r="170" spans="1:108" x14ac:dyDescent="0.25">
      <c r="A170">
        <v>169</v>
      </c>
      <c r="B170">
        <v>15</v>
      </c>
      <c r="C170" s="25" t="s">
        <v>134</v>
      </c>
      <c r="D170" s="12">
        <v>14.2</v>
      </c>
      <c r="E170" s="14">
        <v>1</v>
      </c>
      <c r="F170" s="7">
        <f>D170/E170</f>
        <v>14.2</v>
      </c>
      <c r="G170" s="7">
        <f t="shared" si="45"/>
        <v>13.2</v>
      </c>
      <c r="H170" s="16">
        <f t="shared" si="46"/>
        <v>15.2</v>
      </c>
      <c r="I170" s="11">
        <f t="shared" si="47"/>
        <v>0.30215228140638672</v>
      </c>
      <c r="J170" s="33">
        <f t="shared" si="48"/>
        <v>2.1278329676506107E-2</v>
      </c>
      <c r="K170" s="33">
        <f t="shared" si="49"/>
        <v>46.996170056718455</v>
      </c>
      <c r="L170" s="33">
        <f t="shared" si="50"/>
        <v>0.28087395172988061</v>
      </c>
      <c r="M170" s="33">
        <f t="shared" si="51"/>
        <v>0.32343061108289284</v>
      </c>
      <c r="N170" s="8">
        <v>1</v>
      </c>
      <c r="O170" s="9">
        <v>0</v>
      </c>
      <c r="P170" s="8">
        <v>0</v>
      </c>
      <c r="Q170" s="9">
        <v>0</v>
      </c>
      <c r="R170" s="9">
        <v>1</v>
      </c>
      <c r="S170" s="9">
        <v>0</v>
      </c>
      <c r="T170" s="9">
        <v>0</v>
      </c>
      <c r="U170" s="8">
        <v>2018</v>
      </c>
      <c r="V170" s="9">
        <v>10</v>
      </c>
      <c r="W170" s="9">
        <v>2007</v>
      </c>
      <c r="X170" s="9">
        <f t="shared" si="53"/>
        <v>36</v>
      </c>
      <c r="Y170" s="7">
        <v>4.3259999999999996</v>
      </c>
      <c r="Z170" s="7">
        <v>20.097000000000001</v>
      </c>
      <c r="AA170" s="9">
        <v>1</v>
      </c>
      <c r="AB170" s="9">
        <v>0</v>
      </c>
      <c r="AC170" s="9">
        <v>0</v>
      </c>
      <c r="AD170" s="9">
        <v>0</v>
      </c>
      <c r="AE170" s="9">
        <v>0</v>
      </c>
      <c r="AF170" s="9">
        <v>1</v>
      </c>
      <c r="AG170" s="8">
        <v>0</v>
      </c>
      <c r="AH170" s="9">
        <v>1</v>
      </c>
      <c r="AI170" s="30">
        <v>0</v>
      </c>
      <c r="AJ170" s="9">
        <v>1</v>
      </c>
      <c r="AK170" s="30">
        <v>0</v>
      </c>
      <c r="AL170" s="21">
        <v>2002</v>
      </c>
      <c r="AM170" s="23">
        <f t="shared" si="54"/>
        <v>7.6019019598751658</v>
      </c>
      <c r="AN170" s="33">
        <v>0.58099999999999996</v>
      </c>
      <c r="AO170" s="33">
        <v>9.0999999999999998E-2</v>
      </c>
      <c r="AP170" s="33">
        <v>3.9E-2</v>
      </c>
      <c r="AQ170" s="43">
        <v>0.28899999999999998</v>
      </c>
      <c r="AR170" s="33" t="s">
        <v>108</v>
      </c>
      <c r="AS170" s="43" t="s">
        <v>108</v>
      </c>
      <c r="AT170" s="42">
        <f t="shared" si="57"/>
        <v>0.3831</v>
      </c>
      <c r="AU170" s="18">
        <v>0.6169</v>
      </c>
      <c r="AV170">
        <v>0</v>
      </c>
      <c r="AW170" s="40">
        <v>1</v>
      </c>
      <c r="AX170" t="s">
        <v>108</v>
      </c>
      <c r="AY170" s="40" t="s">
        <v>108</v>
      </c>
      <c r="AZ170">
        <v>0</v>
      </c>
      <c r="BA170" s="18">
        <v>1</v>
      </c>
      <c r="BB170">
        <f t="shared" si="58"/>
        <v>0.63400000000000001</v>
      </c>
      <c r="BC170" s="18">
        <v>0.36599999999999999</v>
      </c>
      <c r="BD170" s="18" t="s">
        <v>135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 s="18">
        <v>0</v>
      </c>
      <c r="BL170">
        <v>0</v>
      </c>
      <c r="BM170">
        <v>1</v>
      </c>
      <c r="BN170" s="18">
        <v>0</v>
      </c>
      <c r="BQ170" s="25">
        <v>33.124000000000002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 s="18">
        <v>0</v>
      </c>
      <c r="BZ170">
        <v>0</v>
      </c>
      <c r="CA170">
        <v>0</v>
      </c>
      <c r="CB170">
        <v>1</v>
      </c>
      <c r="CC170" s="18">
        <v>0</v>
      </c>
      <c r="CD170">
        <v>0</v>
      </c>
      <c r="CE170">
        <v>0</v>
      </c>
      <c r="CF170">
        <v>0</v>
      </c>
      <c r="CG170">
        <v>0</v>
      </c>
      <c r="CH170" s="18">
        <v>0</v>
      </c>
      <c r="CI170">
        <v>0</v>
      </c>
      <c r="CJ170">
        <v>0</v>
      </c>
      <c r="CK170">
        <v>1</v>
      </c>
      <c r="CL170">
        <v>1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1</v>
      </c>
      <c r="CS170" s="18">
        <v>1</v>
      </c>
      <c r="CU170">
        <v>125</v>
      </c>
      <c r="DD170" s="34" t="s">
        <v>110</v>
      </c>
    </row>
    <row r="171" spans="1:108" x14ac:dyDescent="0.25">
      <c r="A171">
        <v>170</v>
      </c>
      <c r="B171">
        <v>15</v>
      </c>
      <c r="C171" s="25" t="s">
        <v>134</v>
      </c>
      <c r="D171" s="12">
        <v>2.8094329836465941</v>
      </c>
      <c r="E171" s="14">
        <v>0.37375313562683649</v>
      </c>
      <c r="F171" s="7">
        <v>7.5168144848732297</v>
      </c>
      <c r="G171" s="7">
        <f t="shared" si="45"/>
        <v>2.4356798480197575</v>
      </c>
      <c r="H171" s="16">
        <f t="shared" si="46"/>
        <v>3.1831861192734308</v>
      </c>
      <c r="I171" s="11">
        <f t="shared" si="47"/>
        <v>6.9974578188755895E-2</v>
      </c>
      <c r="J171" s="33">
        <f t="shared" si="48"/>
        <v>9.309073455194633E-3</v>
      </c>
      <c r="K171" s="33">
        <f t="shared" si="49"/>
        <v>107.42207640890209</v>
      </c>
      <c r="L171" s="33">
        <f t="shared" si="50"/>
        <v>6.0665504733561262E-2</v>
      </c>
      <c r="M171" s="33">
        <f t="shared" si="51"/>
        <v>7.9283651643950528E-2</v>
      </c>
      <c r="N171" s="8">
        <v>1</v>
      </c>
      <c r="O171" s="9">
        <v>0</v>
      </c>
      <c r="P171" s="8">
        <v>0</v>
      </c>
      <c r="Q171" s="9">
        <v>0</v>
      </c>
      <c r="R171" s="9">
        <v>1</v>
      </c>
      <c r="S171" s="9">
        <v>0</v>
      </c>
      <c r="T171" s="9">
        <v>0</v>
      </c>
      <c r="U171" s="8">
        <v>11501</v>
      </c>
      <c r="V171" s="9">
        <v>17</v>
      </c>
      <c r="W171" s="9">
        <v>11483</v>
      </c>
      <c r="X171" s="9">
        <f t="shared" si="53"/>
        <v>36</v>
      </c>
      <c r="Y171" s="7">
        <v>5</v>
      </c>
      <c r="Z171" s="7">
        <v>20.492000000000001</v>
      </c>
      <c r="AA171" s="9">
        <v>1</v>
      </c>
      <c r="AB171" s="9">
        <v>0</v>
      </c>
      <c r="AC171" s="9">
        <v>0</v>
      </c>
      <c r="AD171" s="9">
        <v>0</v>
      </c>
      <c r="AE171" s="9">
        <v>0</v>
      </c>
      <c r="AF171" s="9">
        <v>1</v>
      </c>
      <c r="AG171" s="8">
        <v>0</v>
      </c>
      <c r="AH171" s="9">
        <v>1</v>
      </c>
      <c r="AI171" s="30">
        <v>0</v>
      </c>
      <c r="AJ171" s="9">
        <v>1</v>
      </c>
      <c r="AK171" s="30">
        <v>0</v>
      </c>
      <c r="AL171" s="21">
        <v>2002</v>
      </c>
      <c r="AM171" s="23">
        <f t="shared" si="54"/>
        <v>7.6019019598751658</v>
      </c>
      <c r="AN171" s="33">
        <v>0</v>
      </c>
      <c r="AO171" s="33">
        <v>1</v>
      </c>
      <c r="AP171" s="33">
        <v>0</v>
      </c>
      <c r="AQ171" s="43">
        <v>0</v>
      </c>
      <c r="AR171" s="33" t="s">
        <v>108</v>
      </c>
      <c r="AS171" s="43" t="s">
        <v>108</v>
      </c>
      <c r="AT171" s="42">
        <f t="shared" si="57"/>
        <v>0.5181</v>
      </c>
      <c r="AU171" s="18">
        <v>0.4819</v>
      </c>
      <c r="AV171">
        <v>1</v>
      </c>
      <c r="AW171" s="40">
        <v>0</v>
      </c>
      <c r="AX171" t="s">
        <v>108</v>
      </c>
      <c r="AY171" s="40" t="s">
        <v>108</v>
      </c>
      <c r="AZ171">
        <v>0</v>
      </c>
      <c r="BA171" s="18">
        <v>1</v>
      </c>
      <c r="BB171">
        <f t="shared" si="58"/>
        <v>0.61399999999999999</v>
      </c>
      <c r="BC171" s="18">
        <v>0.38600000000000001</v>
      </c>
      <c r="BD171" s="18" t="s">
        <v>135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1</v>
      </c>
      <c r="BK171" s="18">
        <v>0</v>
      </c>
      <c r="BL171">
        <v>0</v>
      </c>
      <c r="BM171">
        <v>1</v>
      </c>
      <c r="BN171" s="18">
        <v>0</v>
      </c>
      <c r="BQ171" s="25">
        <v>34.277000000000001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 s="18">
        <v>0</v>
      </c>
      <c r="BZ171">
        <v>0</v>
      </c>
      <c r="CA171">
        <v>0</v>
      </c>
      <c r="CB171">
        <v>1</v>
      </c>
      <c r="CC171" s="18">
        <v>0</v>
      </c>
      <c r="CD171">
        <v>0</v>
      </c>
      <c r="CE171">
        <v>0</v>
      </c>
      <c r="CF171">
        <v>0</v>
      </c>
      <c r="CG171">
        <v>0</v>
      </c>
      <c r="CH171" s="18">
        <v>0</v>
      </c>
      <c r="CI171">
        <v>0</v>
      </c>
      <c r="CJ171">
        <v>0</v>
      </c>
      <c r="CK171">
        <v>1</v>
      </c>
      <c r="CL171">
        <v>1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1</v>
      </c>
      <c r="CS171" s="18">
        <v>1</v>
      </c>
      <c r="CU171">
        <v>125</v>
      </c>
      <c r="DD171" s="34" t="s">
        <v>110</v>
      </c>
    </row>
    <row r="172" spans="1:108" x14ac:dyDescent="0.25">
      <c r="A172">
        <v>171</v>
      </c>
      <c r="B172">
        <v>15</v>
      </c>
      <c r="C172" s="25" t="s">
        <v>134</v>
      </c>
      <c r="D172" s="12">
        <v>4.1608043152017942</v>
      </c>
      <c r="E172" s="14">
        <v>0.260190057770251</v>
      </c>
      <c r="F172" s="7">
        <v>15.99140394086773</v>
      </c>
      <c r="G172" s="7">
        <f t="shared" si="45"/>
        <v>3.9006142574315432</v>
      </c>
      <c r="H172" s="16">
        <f t="shared" si="46"/>
        <v>4.4209943729720456</v>
      </c>
      <c r="I172" s="11">
        <f t="shared" si="47"/>
        <v>0.14759652388061753</v>
      </c>
      <c r="J172" s="33">
        <f t="shared" si="48"/>
        <v>9.2297414552463992E-3</v>
      </c>
      <c r="K172" s="33">
        <f t="shared" si="49"/>
        <v>108.34539676423729</v>
      </c>
      <c r="L172" s="33">
        <f t="shared" si="50"/>
        <v>0.13836678242537112</v>
      </c>
      <c r="M172" s="33">
        <f t="shared" si="51"/>
        <v>0.15682626533586394</v>
      </c>
      <c r="N172" s="8">
        <v>1</v>
      </c>
      <c r="O172" s="9">
        <v>0</v>
      </c>
      <c r="P172" s="8">
        <v>0</v>
      </c>
      <c r="Q172" s="9">
        <v>0</v>
      </c>
      <c r="R172" s="9">
        <v>1</v>
      </c>
      <c r="S172" s="9">
        <v>0</v>
      </c>
      <c r="T172" s="9">
        <v>0</v>
      </c>
      <c r="U172" s="8">
        <v>11501</v>
      </c>
      <c r="V172" s="9">
        <v>17</v>
      </c>
      <c r="W172" s="9">
        <v>11483</v>
      </c>
      <c r="X172" s="9">
        <f t="shared" si="53"/>
        <v>36</v>
      </c>
      <c r="Y172" s="7">
        <v>7</v>
      </c>
      <c r="Z172" s="7">
        <v>20.492000000000001</v>
      </c>
      <c r="AA172" s="9">
        <v>1</v>
      </c>
      <c r="AB172" s="9">
        <v>0</v>
      </c>
      <c r="AC172" s="9">
        <v>0</v>
      </c>
      <c r="AD172" s="9">
        <v>0</v>
      </c>
      <c r="AE172" s="9">
        <v>0</v>
      </c>
      <c r="AF172" s="9">
        <v>1</v>
      </c>
      <c r="AG172" s="8">
        <v>0</v>
      </c>
      <c r="AH172" s="9">
        <v>1</v>
      </c>
      <c r="AI172" s="30">
        <v>0</v>
      </c>
      <c r="AJ172" s="9">
        <v>1</v>
      </c>
      <c r="AK172" s="30">
        <v>0</v>
      </c>
      <c r="AL172" s="21">
        <v>2002</v>
      </c>
      <c r="AM172" s="23">
        <f t="shared" si="54"/>
        <v>7.6019019598751658</v>
      </c>
      <c r="AN172" s="33">
        <v>0</v>
      </c>
      <c r="AO172" s="33">
        <v>0</v>
      </c>
      <c r="AP172" s="33">
        <v>1</v>
      </c>
      <c r="AQ172" s="43">
        <v>0</v>
      </c>
      <c r="AR172" s="33" t="s">
        <v>108</v>
      </c>
      <c r="AS172" s="43" t="s">
        <v>108</v>
      </c>
      <c r="AT172" s="42">
        <f t="shared" si="57"/>
        <v>0.5181</v>
      </c>
      <c r="AU172" s="18">
        <v>0.4819</v>
      </c>
      <c r="AV172">
        <v>1</v>
      </c>
      <c r="AW172" s="40">
        <v>0</v>
      </c>
      <c r="AX172" t="s">
        <v>108</v>
      </c>
      <c r="AY172" s="40" t="s">
        <v>108</v>
      </c>
      <c r="AZ172">
        <v>0</v>
      </c>
      <c r="BA172" s="18">
        <v>1</v>
      </c>
      <c r="BB172">
        <f t="shared" si="58"/>
        <v>0.61399999999999999</v>
      </c>
      <c r="BC172" s="18">
        <v>0.38600000000000001</v>
      </c>
      <c r="BD172" s="18" t="s">
        <v>135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 s="18">
        <v>0</v>
      </c>
      <c r="BL172">
        <v>0</v>
      </c>
      <c r="BM172">
        <v>1</v>
      </c>
      <c r="BN172" s="18">
        <v>0</v>
      </c>
      <c r="BQ172" s="25">
        <v>34.277000000000001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 s="18">
        <v>0</v>
      </c>
      <c r="BZ172">
        <v>0</v>
      </c>
      <c r="CA172">
        <v>0</v>
      </c>
      <c r="CB172">
        <v>1</v>
      </c>
      <c r="CC172" s="18">
        <v>0</v>
      </c>
      <c r="CD172">
        <v>0</v>
      </c>
      <c r="CE172">
        <v>0</v>
      </c>
      <c r="CF172">
        <v>0</v>
      </c>
      <c r="CG172">
        <v>0</v>
      </c>
      <c r="CH172" s="18">
        <v>0</v>
      </c>
      <c r="CI172">
        <v>0</v>
      </c>
      <c r="CJ172">
        <v>0</v>
      </c>
      <c r="CK172">
        <v>1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 s="18">
        <v>1</v>
      </c>
      <c r="CU172">
        <v>125</v>
      </c>
      <c r="DD172" s="34" t="s">
        <v>110</v>
      </c>
    </row>
    <row r="173" spans="1:108" x14ac:dyDescent="0.25">
      <c r="A173">
        <v>172</v>
      </c>
      <c r="B173">
        <v>15</v>
      </c>
      <c r="C173" s="25" t="s">
        <v>134</v>
      </c>
      <c r="D173" s="12">
        <v>12.564386552452349</v>
      </c>
      <c r="E173" s="14">
        <v>0.41640355799862222</v>
      </c>
      <c r="F173" s="7">
        <v>30.17358115968338</v>
      </c>
      <c r="G173" s="7">
        <f t="shared" si="45"/>
        <v>12.147982994453727</v>
      </c>
      <c r="H173" s="16">
        <f t="shared" si="46"/>
        <v>12.980790110450972</v>
      </c>
      <c r="I173" s="11">
        <f t="shared" si="47"/>
        <v>0.27103840672621116</v>
      </c>
      <c r="J173" s="33">
        <f t="shared" si="48"/>
        <v>8.9826396572495956E-3</v>
      </c>
      <c r="K173" s="33">
        <f t="shared" si="49"/>
        <v>111.32585054694169</v>
      </c>
      <c r="L173" s="33">
        <f t="shared" si="50"/>
        <v>0.26205576706896155</v>
      </c>
      <c r="M173" s="33">
        <f t="shared" si="51"/>
        <v>0.28002104638346076</v>
      </c>
      <c r="N173" s="8">
        <v>1</v>
      </c>
      <c r="O173" s="9">
        <v>0</v>
      </c>
      <c r="P173" s="8">
        <v>0</v>
      </c>
      <c r="Q173" s="9">
        <v>0</v>
      </c>
      <c r="R173" s="9">
        <v>1</v>
      </c>
      <c r="S173" s="9">
        <v>0</v>
      </c>
      <c r="T173" s="9">
        <v>0</v>
      </c>
      <c r="U173" s="8">
        <v>11501</v>
      </c>
      <c r="V173" s="9">
        <v>17</v>
      </c>
      <c r="W173" s="9">
        <v>11483</v>
      </c>
      <c r="X173" s="9">
        <f t="shared" si="53"/>
        <v>36</v>
      </c>
      <c r="Y173" s="7">
        <v>9.5</v>
      </c>
      <c r="Z173" s="7">
        <v>20.492000000000001</v>
      </c>
      <c r="AA173" s="9">
        <v>1</v>
      </c>
      <c r="AB173" s="9">
        <v>0</v>
      </c>
      <c r="AC173" s="9">
        <v>0</v>
      </c>
      <c r="AD173" s="9">
        <v>0</v>
      </c>
      <c r="AE173" s="9">
        <v>0</v>
      </c>
      <c r="AF173" s="9">
        <v>1</v>
      </c>
      <c r="AG173" s="8">
        <v>0</v>
      </c>
      <c r="AH173" s="9">
        <v>1</v>
      </c>
      <c r="AI173" s="30">
        <v>0</v>
      </c>
      <c r="AJ173" s="9">
        <v>1</v>
      </c>
      <c r="AK173" s="30">
        <v>0</v>
      </c>
      <c r="AL173" s="21">
        <v>2002</v>
      </c>
      <c r="AM173" s="23">
        <f t="shared" si="54"/>
        <v>7.6019019598751658</v>
      </c>
      <c r="AN173" s="33">
        <v>0</v>
      </c>
      <c r="AO173" s="33">
        <v>0</v>
      </c>
      <c r="AP173" s="33">
        <v>1</v>
      </c>
      <c r="AQ173" s="43">
        <v>0</v>
      </c>
      <c r="AR173" s="33" t="s">
        <v>108</v>
      </c>
      <c r="AS173" s="43" t="s">
        <v>108</v>
      </c>
      <c r="AT173" s="42">
        <f t="shared" si="57"/>
        <v>0.5181</v>
      </c>
      <c r="AU173" s="18">
        <v>0.4819</v>
      </c>
      <c r="AV173">
        <v>1</v>
      </c>
      <c r="AW173" s="40">
        <v>0</v>
      </c>
      <c r="AX173" t="s">
        <v>108</v>
      </c>
      <c r="AY173" s="40" t="s">
        <v>108</v>
      </c>
      <c r="AZ173">
        <v>0</v>
      </c>
      <c r="BA173" s="18">
        <v>1</v>
      </c>
      <c r="BB173">
        <f t="shared" si="58"/>
        <v>0.61399999999999999</v>
      </c>
      <c r="BC173" s="18">
        <v>0.38600000000000001</v>
      </c>
      <c r="BD173" s="18" t="s">
        <v>135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 s="18">
        <v>0</v>
      </c>
      <c r="BL173">
        <v>0</v>
      </c>
      <c r="BM173">
        <v>1</v>
      </c>
      <c r="BN173" s="18">
        <v>0</v>
      </c>
      <c r="BQ173" s="25">
        <v>34.277000000000001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0</v>
      </c>
      <c r="BY173" s="18">
        <v>0</v>
      </c>
      <c r="BZ173">
        <v>0</v>
      </c>
      <c r="CA173">
        <v>0</v>
      </c>
      <c r="CB173">
        <v>1</v>
      </c>
      <c r="CC173" s="18">
        <v>0</v>
      </c>
      <c r="CD173">
        <v>0</v>
      </c>
      <c r="CE173">
        <v>0</v>
      </c>
      <c r="CF173">
        <v>0</v>
      </c>
      <c r="CG173">
        <v>0</v>
      </c>
      <c r="CH173" s="18">
        <v>0</v>
      </c>
      <c r="CI173">
        <v>0</v>
      </c>
      <c r="CJ173">
        <v>0</v>
      </c>
      <c r="CK173">
        <v>1</v>
      </c>
      <c r="CL173">
        <v>1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1</v>
      </c>
      <c r="CS173" s="18">
        <v>1</v>
      </c>
      <c r="CU173">
        <v>125</v>
      </c>
      <c r="DD173" s="34" t="s">
        <v>110</v>
      </c>
    </row>
    <row r="174" spans="1:108" x14ac:dyDescent="0.25">
      <c r="A174">
        <v>173</v>
      </c>
      <c r="B174">
        <v>15</v>
      </c>
      <c r="C174" s="25" t="s">
        <v>134</v>
      </c>
      <c r="D174" s="12">
        <v>9.3799540857029129</v>
      </c>
      <c r="E174" s="14">
        <v>0.25959633241877339</v>
      </c>
      <c r="F174" s="7">
        <v>36.132845168904147</v>
      </c>
      <c r="G174" s="7">
        <f t="shared" si="45"/>
        <v>9.1203577532841393</v>
      </c>
      <c r="H174" s="16">
        <f t="shared" si="46"/>
        <v>9.6395504181216864</v>
      </c>
      <c r="I174" s="11">
        <f t="shared" si="47"/>
        <v>0.31951478216786378</v>
      </c>
      <c r="J174" s="33">
        <f t="shared" si="48"/>
        <v>8.8427794898044039E-3</v>
      </c>
      <c r="K174" s="33">
        <f t="shared" si="49"/>
        <v>113.08661503467155</v>
      </c>
      <c r="L174" s="33">
        <f t="shared" si="50"/>
        <v>0.31067200267805939</v>
      </c>
      <c r="M174" s="33">
        <f t="shared" si="51"/>
        <v>0.32835756165766816</v>
      </c>
      <c r="N174" s="8">
        <v>1</v>
      </c>
      <c r="O174" s="9">
        <v>0</v>
      </c>
      <c r="P174" s="8">
        <v>0</v>
      </c>
      <c r="Q174" s="9">
        <v>0</v>
      </c>
      <c r="R174" s="9">
        <v>1</v>
      </c>
      <c r="S174" s="9">
        <v>0</v>
      </c>
      <c r="T174" s="9">
        <v>0</v>
      </c>
      <c r="U174" s="8">
        <v>11501</v>
      </c>
      <c r="V174" s="9">
        <v>17</v>
      </c>
      <c r="W174" s="9">
        <v>11483</v>
      </c>
      <c r="X174" s="9">
        <f t="shared" si="53"/>
        <v>36</v>
      </c>
      <c r="Y174" s="7">
        <v>11.5</v>
      </c>
      <c r="Z174" s="7">
        <v>20.492000000000001</v>
      </c>
      <c r="AA174" s="9">
        <v>1</v>
      </c>
      <c r="AB174" s="9">
        <v>0</v>
      </c>
      <c r="AC174" s="9">
        <v>0</v>
      </c>
      <c r="AD174" s="9">
        <v>0</v>
      </c>
      <c r="AE174" s="9">
        <v>0</v>
      </c>
      <c r="AF174" s="9">
        <v>1</v>
      </c>
      <c r="AG174" s="8">
        <v>0</v>
      </c>
      <c r="AH174" s="9">
        <v>1</v>
      </c>
      <c r="AI174" s="30">
        <v>0</v>
      </c>
      <c r="AJ174" s="9">
        <v>1</v>
      </c>
      <c r="AK174" s="30">
        <v>0</v>
      </c>
      <c r="AL174" s="21">
        <v>2002</v>
      </c>
      <c r="AM174" s="23">
        <f t="shared" si="54"/>
        <v>7.6019019598751658</v>
      </c>
      <c r="AN174" s="33">
        <v>0</v>
      </c>
      <c r="AO174" s="33">
        <v>0</v>
      </c>
      <c r="AP174" s="33">
        <v>0</v>
      </c>
      <c r="AQ174" s="43">
        <v>1</v>
      </c>
      <c r="AR174" s="33" t="s">
        <v>108</v>
      </c>
      <c r="AS174" s="43" t="s">
        <v>108</v>
      </c>
      <c r="AT174" s="42">
        <f t="shared" si="57"/>
        <v>0.5181</v>
      </c>
      <c r="AU174" s="18">
        <v>0.4819</v>
      </c>
      <c r="AV174">
        <v>1</v>
      </c>
      <c r="AW174" s="40">
        <v>0</v>
      </c>
      <c r="AX174" t="s">
        <v>108</v>
      </c>
      <c r="AY174" s="40" t="s">
        <v>108</v>
      </c>
      <c r="AZ174">
        <v>0</v>
      </c>
      <c r="BA174" s="18">
        <v>1</v>
      </c>
      <c r="BB174">
        <f t="shared" si="58"/>
        <v>0.61399999999999999</v>
      </c>
      <c r="BC174" s="18">
        <v>0.38600000000000001</v>
      </c>
      <c r="BD174" s="18" t="s">
        <v>135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 s="18">
        <v>0</v>
      </c>
      <c r="BL174">
        <v>0</v>
      </c>
      <c r="BM174">
        <v>1</v>
      </c>
      <c r="BN174" s="18">
        <v>0</v>
      </c>
      <c r="BQ174" s="25">
        <v>34.277000000000001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0</v>
      </c>
      <c r="BY174" s="18">
        <v>0</v>
      </c>
      <c r="BZ174">
        <v>0</v>
      </c>
      <c r="CA174">
        <v>0</v>
      </c>
      <c r="CB174">
        <v>1</v>
      </c>
      <c r="CC174" s="18">
        <v>0</v>
      </c>
      <c r="CD174">
        <v>0</v>
      </c>
      <c r="CE174">
        <v>0</v>
      </c>
      <c r="CF174">
        <v>0</v>
      </c>
      <c r="CG174">
        <v>0</v>
      </c>
      <c r="CH174" s="18">
        <v>0</v>
      </c>
      <c r="CI174">
        <v>0</v>
      </c>
      <c r="CJ174">
        <v>0</v>
      </c>
      <c r="CK174">
        <v>1</v>
      </c>
      <c r="CL174">
        <v>1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1</v>
      </c>
      <c r="CS174" s="18">
        <v>1</v>
      </c>
      <c r="CU174">
        <v>125</v>
      </c>
      <c r="DD174" s="34" t="s">
        <v>110</v>
      </c>
    </row>
    <row r="175" spans="1:108" x14ac:dyDescent="0.25">
      <c r="A175">
        <v>174</v>
      </c>
      <c r="B175">
        <v>15</v>
      </c>
      <c r="C175" s="25" t="s">
        <v>134</v>
      </c>
      <c r="D175" s="12">
        <v>12.29384262137309</v>
      </c>
      <c r="E175" s="14">
        <v>0.29935506327982198</v>
      </c>
      <c r="F175" s="7">
        <v>41.067762431268527</v>
      </c>
      <c r="G175" s="7">
        <f t="shared" si="45"/>
        <v>11.994487558093267</v>
      </c>
      <c r="H175" s="16">
        <f t="shared" si="46"/>
        <v>12.593197684652912</v>
      </c>
      <c r="I175" s="11">
        <f t="shared" si="47"/>
        <v>0.35786183959502788</v>
      </c>
      <c r="J175" s="33">
        <f t="shared" si="48"/>
        <v>8.7139356616750055E-3</v>
      </c>
      <c r="K175" s="33">
        <f t="shared" si="49"/>
        <v>114.75870821471942</v>
      </c>
      <c r="L175" s="33">
        <f t="shared" si="50"/>
        <v>0.34914790393335288</v>
      </c>
      <c r="M175" s="33">
        <f t="shared" si="51"/>
        <v>0.36657577525670287</v>
      </c>
      <c r="N175" s="8">
        <v>1</v>
      </c>
      <c r="O175" s="9">
        <v>0</v>
      </c>
      <c r="P175" s="8">
        <v>0</v>
      </c>
      <c r="Q175" s="9">
        <v>0</v>
      </c>
      <c r="R175" s="9">
        <v>1</v>
      </c>
      <c r="S175" s="9">
        <v>0</v>
      </c>
      <c r="T175" s="9">
        <v>0</v>
      </c>
      <c r="U175" s="8">
        <v>11501</v>
      </c>
      <c r="V175" s="9">
        <v>17</v>
      </c>
      <c r="W175" s="9">
        <v>11483</v>
      </c>
      <c r="X175" s="9">
        <f t="shared" si="53"/>
        <v>36</v>
      </c>
      <c r="Y175" s="7">
        <v>13.5</v>
      </c>
      <c r="Z175" s="7">
        <v>20.492000000000001</v>
      </c>
      <c r="AA175" s="9">
        <v>1</v>
      </c>
      <c r="AB175" s="9">
        <v>0</v>
      </c>
      <c r="AC175" s="9">
        <v>0</v>
      </c>
      <c r="AD175" s="9">
        <v>0</v>
      </c>
      <c r="AE175" s="9">
        <v>0</v>
      </c>
      <c r="AF175" s="9">
        <v>1</v>
      </c>
      <c r="AG175" s="8">
        <v>0</v>
      </c>
      <c r="AH175" s="9">
        <v>1</v>
      </c>
      <c r="AI175" s="30">
        <v>0</v>
      </c>
      <c r="AJ175" s="9">
        <v>1</v>
      </c>
      <c r="AK175" s="30">
        <v>0</v>
      </c>
      <c r="AL175" s="21">
        <v>2002</v>
      </c>
      <c r="AM175" s="23">
        <f t="shared" si="54"/>
        <v>7.6019019598751658</v>
      </c>
      <c r="AN175" s="33">
        <v>0</v>
      </c>
      <c r="AO175" s="33">
        <v>0</v>
      </c>
      <c r="AP175" s="33">
        <v>0</v>
      </c>
      <c r="AQ175" s="43">
        <v>1</v>
      </c>
      <c r="AR175" s="33" t="s">
        <v>108</v>
      </c>
      <c r="AS175" s="43" t="s">
        <v>108</v>
      </c>
      <c r="AT175" s="42">
        <f t="shared" si="57"/>
        <v>0.5181</v>
      </c>
      <c r="AU175" s="18">
        <v>0.4819</v>
      </c>
      <c r="AV175">
        <v>1</v>
      </c>
      <c r="AW175" s="40">
        <v>0</v>
      </c>
      <c r="AX175" t="s">
        <v>108</v>
      </c>
      <c r="AY175" s="40" t="s">
        <v>108</v>
      </c>
      <c r="AZ175">
        <v>0</v>
      </c>
      <c r="BA175" s="18">
        <v>1</v>
      </c>
      <c r="BB175">
        <f t="shared" si="58"/>
        <v>0.61399999999999999</v>
      </c>
      <c r="BC175" s="18">
        <v>0.38600000000000001</v>
      </c>
      <c r="BD175" s="18" t="s">
        <v>135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</v>
      </c>
      <c r="BK175" s="18">
        <v>0</v>
      </c>
      <c r="BL175">
        <v>0</v>
      </c>
      <c r="BM175">
        <v>1</v>
      </c>
      <c r="BN175" s="18">
        <v>0</v>
      </c>
      <c r="BQ175" s="25">
        <v>34.277000000000001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 s="18">
        <v>0</v>
      </c>
      <c r="BZ175">
        <v>0</v>
      </c>
      <c r="CA175">
        <v>0</v>
      </c>
      <c r="CB175">
        <v>1</v>
      </c>
      <c r="CC175" s="18">
        <v>0</v>
      </c>
      <c r="CD175">
        <v>0</v>
      </c>
      <c r="CE175">
        <v>0</v>
      </c>
      <c r="CF175">
        <v>0</v>
      </c>
      <c r="CG175">
        <v>0</v>
      </c>
      <c r="CH175" s="18">
        <v>0</v>
      </c>
      <c r="CI175">
        <v>0</v>
      </c>
      <c r="CJ175">
        <v>0</v>
      </c>
      <c r="CK175">
        <v>1</v>
      </c>
      <c r="CL175">
        <v>1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1</v>
      </c>
      <c r="CS175" s="18">
        <v>1</v>
      </c>
      <c r="CU175">
        <v>125</v>
      </c>
      <c r="DD175" s="34" t="s">
        <v>110</v>
      </c>
    </row>
    <row r="176" spans="1:108" x14ac:dyDescent="0.25">
      <c r="A176">
        <v>175</v>
      </c>
      <c r="B176">
        <v>15</v>
      </c>
      <c r="C176" s="25" t="s">
        <v>134</v>
      </c>
      <c r="D176" s="12">
        <v>11.17832026135758</v>
      </c>
      <c r="E176" s="14">
        <v>0.21064121180084491</v>
      </c>
      <c r="F176" s="7">
        <v>53.068059026959787</v>
      </c>
      <c r="G176" s="7">
        <f t="shared" si="45"/>
        <v>10.967679049556736</v>
      </c>
      <c r="H176" s="16">
        <f t="shared" si="46"/>
        <v>11.388961473158425</v>
      </c>
      <c r="I176" s="11">
        <f t="shared" si="47"/>
        <v>0.44378952423621992</v>
      </c>
      <c r="J176" s="33">
        <f t="shared" si="48"/>
        <v>8.3626485003109822E-3</v>
      </c>
      <c r="K176" s="33">
        <f t="shared" si="49"/>
        <v>119.57934139678511</v>
      </c>
      <c r="L176" s="33">
        <f t="shared" si="50"/>
        <v>0.43542687573590894</v>
      </c>
      <c r="M176" s="33">
        <f t="shared" si="51"/>
        <v>0.45215217273653091</v>
      </c>
      <c r="N176" s="8">
        <v>1</v>
      </c>
      <c r="O176" s="9">
        <v>0</v>
      </c>
      <c r="P176" s="8">
        <v>0</v>
      </c>
      <c r="Q176" s="9">
        <v>0</v>
      </c>
      <c r="R176" s="9">
        <v>1</v>
      </c>
      <c r="S176" s="9">
        <v>0</v>
      </c>
      <c r="T176" s="9">
        <v>0</v>
      </c>
      <c r="U176" s="8">
        <v>11501</v>
      </c>
      <c r="V176" s="9">
        <v>17</v>
      </c>
      <c r="W176" s="9">
        <v>11483</v>
      </c>
      <c r="X176" s="9">
        <f t="shared" si="53"/>
        <v>36</v>
      </c>
      <c r="Y176" s="7">
        <v>15</v>
      </c>
      <c r="Z176" s="7">
        <v>20.492000000000001</v>
      </c>
      <c r="AA176" s="9">
        <v>1</v>
      </c>
      <c r="AB176" s="9">
        <v>0</v>
      </c>
      <c r="AC176" s="9">
        <v>0</v>
      </c>
      <c r="AD176" s="9">
        <v>0</v>
      </c>
      <c r="AE176" s="9">
        <v>0</v>
      </c>
      <c r="AF176" s="9">
        <v>1</v>
      </c>
      <c r="AG176" s="8">
        <v>0</v>
      </c>
      <c r="AH176" s="9">
        <v>1</v>
      </c>
      <c r="AI176" s="30">
        <v>0</v>
      </c>
      <c r="AJ176" s="9">
        <v>1</v>
      </c>
      <c r="AK176" s="30">
        <v>0</v>
      </c>
      <c r="AL176" s="21">
        <v>2002</v>
      </c>
      <c r="AM176" s="23">
        <f t="shared" si="54"/>
        <v>7.6019019598751658</v>
      </c>
      <c r="AN176" s="33">
        <v>0</v>
      </c>
      <c r="AO176" s="33">
        <v>0</v>
      </c>
      <c r="AP176" s="33">
        <v>0</v>
      </c>
      <c r="AQ176" s="43">
        <v>1</v>
      </c>
      <c r="AR176" s="33" t="s">
        <v>108</v>
      </c>
      <c r="AS176" s="43" t="s">
        <v>108</v>
      </c>
      <c r="AT176" s="42">
        <f t="shared" si="57"/>
        <v>0.5181</v>
      </c>
      <c r="AU176" s="18">
        <v>0.4819</v>
      </c>
      <c r="AV176">
        <v>1</v>
      </c>
      <c r="AW176" s="40">
        <v>0</v>
      </c>
      <c r="AX176" t="s">
        <v>108</v>
      </c>
      <c r="AY176" s="40" t="s">
        <v>108</v>
      </c>
      <c r="AZ176">
        <v>0</v>
      </c>
      <c r="BA176" s="18">
        <v>1</v>
      </c>
      <c r="BB176">
        <f t="shared" si="58"/>
        <v>0.61399999999999999</v>
      </c>
      <c r="BC176" s="18">
        <v>0.38600000000000001</v>
      </c>
      <c r="BD176" s="18" t="s">
        <v>135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 s="18">
        <v>0</v>
      </c>
      <c r="BL176">
        <v>0</v>
      </c>
      <c r="BM176">
        <v>1</v>
      </c>
      <c r="BN176" s="18">
        <v>0</v>
      </c>
      <c r="BQ176" s="25">
        <v>34.277000000000001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 s="18">
        <v>0</v>
      </c>
      <c r="BZ176">
        <v>0</v>
      </c>
      <c r="CA176">
        <v>0</v>
      </c>
      <c r="CB176">
        <v>1</v>
      </c>
      <c r="CC176" s="18">
        <v>0</v>
      </c>
      <c r="CD176">
        <v>0</v>
      </c>
      <c r="CE176">
        <v>0</v>
      </c>
      <c r="CF176">
        <v>0</v>
      </c>
      <c r="CG176">
        <v>0</v>
      </c>
      <c r="CH176" s="18">
        <v>0</v>
      </c>
      <c r="CI176">
        <v>0</v>
      </c>
      <c r="CJ176">
        <v>0</v>
      </c>
      <c r="CK176">
        <v>1</v>
      </c>
      <c r="CL176">
        <v>1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1</v>
      </c>
      <c r="CS176" s="18">
        <v>1</v>
      </c>
      <c r="CU176">
        <v>125</v>
      </c>
      <c r="DD176" s="34" t="s">
        <v>110</v>
      </c>
    </row>
    <row r="177" spans="1:108" x14ac:dyDescent="0.25">
      <c r="A177">
        <v>176</v>
      </c>
      <c r="B177">
        <v>15</v>
      </c>
      <c r="C177" s="25" t="s">
        <v>134</v>
      </c>
      <c r="D177" s="12">
        <v>0.25251236703891072</v>
      </c>
      <c r="E177" s="14">
        <v>6.5701829956738192E-2</v>
      </c>
      <c r="F177" s="7">
        <v>3.8433079749099699</v>
      </c>
      <c r="G177" s="7">
        <f t="shared" si="45"/>
        <v>0.18681053708217255</v>
      </c>
      <c r="H177" s="16">
        <f t="shared" si="46"/>
        <v>0.3182141969956489</v>
      </c>
      <c r="I177" s="11">
        <f t="shared" si="47"/>
        <v>8.5623374493691659E-2</v>
      </c>
      <c r="J177" s="33">
        <f t="shared" si="48"/>
        <v>2.2278561867188747E-2</v>
      </c>
      <c r="K177" s="33">
        <f t="shared" si="49"/>
        <v>44.886200732407801</v>
      </c>
      <c r="L177" s="33">
        <f t="shared" si="50"/>
        <v>6.3344812626502905E-2</v>
      </c>
      <c r="M177" s="33">
        <f t="shared" si="51"/>
        <v>0.10790193636088041</v>
      </c>
      <c r="N177" s="8">
        <v>1</v>
      </c>
      <c r="O177" s="9">
        <v>0</v>
      </c>
      <c r="P177" s="8">
        <v>0</v>
      </c>
      <c r="Q177" s="9">
        <v>0</v>
      </c>
      <c r="R177" s="9">
        <v>1</v>
      </c>
      <c r="S177" s="9">
        <v>0</v>
      </c>
      <c r="T177" s="9">
        <v>0</v>
      </c>
      <c r="U177" s="8">
        <v>2018</v>
      </c>
      <c r="V177" s="9">
        <v>17</v>
      </c>
      <c r="W177" s="9">
        <v>2000</v>
      </c>
      <c r="X177" s="9">
        <f t="shared" si="53"/>
        <v>36</v>
      </c>
      <c r="Y177" s="7">
        <v>5</v>
      </c>
      <c r="Z177" s="7">
        <v>20.097000000000001</v>
      </c>
      <c r="AA177" s="9">
        <v>1</v>
      </c>
      <c r="AB177" s="9">
        <v>0</v>
      </c>
      <c r="AC177" s="9">
        <v>0</v>
      </c>
      <c r="AD177" s="9">
        <v>0</v>
      </c>
      <c r="AE177" s="9">
        <v>0</v>
      </c>
      <c r="AF177" s="9">
        <v>1</v>
      </c>
      <c r="AG177" s="8">
        <v>0</v>
      </c>
      <c r="AH177" s="9">
        <v>1</v>
      </c>
      <c r="AI177" s="30">
        <v>0</v>
      </c>
      <c r="AJ177" s="9">
        <v>1</v>
      </c>
      <c r="AK177" s="30">
        <v>0</v>
      </c>
      <c r="AL177" s="21">
        <v>2002</v>
      </c>
      <c r="AM177" s="23">
        <f t="shared" si="54"/>
        <v>7.6019019598751658</v>
      </c>
      <c r="AN177" s="33">
        <v>0</v>
      </c>
      <c r="AO177" s="33">
        <v>1</v>
      </c>
      <c r="AP177" s="33">
        <v>0</v>
      </c>
      <c r="AQ177" s="43">
        <v>0</v>
      </c>
      <c r="AR177" s="33" t="s">
        <v>108</v>
      </c>
      <c r="AS177" s="43" t="s">
        <v>108</v>
      </c>
      <c r="AT177" s="42">
        <f t="shared" si="57"/>
        <v>0.3831</v>
      </c>
      <c r="AU177" s="18">
        <v>0.6169</v>
      </c>
      <c r="AV177">
        <v>0</v>
      </c>
      <c r="AW177" s="40">
        <v>1</v>
      </c>
      <c r="AX177" t="s">
        <v>108</v>
      </c>
      <c r="AY177" s="40" t="s">
        <v>108</v>
      </c>
      <c r="AZ177">
        <v>0</v>
      </c>
      <c r="BA177" s="18">
        <v>1</v>
      </c>
      <c r="BB177">
        <f t="shared" si="58"/>
        <v>0.63400000000000001</v>
      </c>
      <c r="BC177" s="18">
        <v>0.36599999999999999</v>
      </c>
      <c r="BD177" s="18" t="s">
        <v>135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 s="18">
        <v>0</v>
      </c>
      <c r="BL177">
        <v>0</v>
      </c>
      <c r="BM177">
        <v>1</v>
      </c>
      <c r="BN177" s="18">
        <v>0</v>
      </c>
      <c r="BQ177" s="25">
        <v>33.124000000000002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 s="18">
        <v>0</v>
      </c>
      <c r="BZ177">
        <v>0</v>
      </c>
      <c r="CA177">
        <v>0</v>
      </c>
      <c r="CB177">
        <v>1</v>
      </c>
      <c r="CC177" s="18">
        <v>0</v>
      </c>
      <c r="CD177">
        <v>0</v>
      </c>
      <c r="CE177">
        <v>0</v>
      </c>
      <c r="CF177">
        <v>0</v>
      </c>
      <c r="CG177">
        <v>0</v>
      </c>
      <c r="CH177" s="18">
        <v>0</v>
      </c>
      <c r="CI177">
        <v>0</v>
      </c>
      <c r="CJ177">
        <v>0</v>
      </c>
      <c r="CK177">
        <v>1</v>
      </c>
      <c r="CL177">
        <v>1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</v>
      </c>
      <c r="CS177" s="18">
        <v>1</v>
      </c>
      <c r="CU177">
        <v>125</v>
      </c>
      <c r="DD177" s="34" t="s">
        <v>110</v>
      </c>
    </row>
    <row r="178" spans="1:108" x14ac:dyDescent="0.25">
      <c r="A178">
        <v>177</v>
      </c>
      <c r="B178">
        <v>15</v>
      </c>
      <c r="C178" s="25" t="s">
        <v>134</v>
      </c>
      <c r="D178" s="12">
        <v>29.932738461556141</v>
      </c>
      <c r="E178" s="14">
        <v>4.0363217891556911</v>
      </c>
      <c r="F178" s="7">
        <v>7.4158454219323806</v>
      </c>
      <c r="G178" s="7">
        <f t="shared" si="45"/>
        <v>25.896416672400449</v>
      </c>
      <c r="H178" s="16">
        <f t="shared" si="46"/>
        <v>33.969060250711834</v>
      </c>
      <c r="I178" s="11">
        <f t="shared" si="47"/>
        <v>0.16358945626528448</v>
      </c>
      <c r="J178" s="33">
        <f t="shared" si="48"/>
        <v>2.2059447973587512E-2</v>
      </c>
      <c r="K178" s="33">
        <f t="shared" si="49"/>
        <v>45.332050067496347</v>
      </c>
      <c r="L178" s="33">
        <f t="shared" si="50"/>
        <v>0.14153000829169698</v>
      </c>
      <c r="M178" s="33">
        <f t="shared" si="51"/>
        <v>0.18564890423887198</v>
      </c>
      <c r="N178" s="8">
        <v>1</v>
      </c>
      <c r="O178" s="9">
        <v>0</v>
      </c>
      <c r="P178" s="8">
        <v>0</v>
      </c>
      <c r="Q178" s="9">
        <v>0</v>
      </c>
      <c r="R178" s="9">
        <v>1</v>
      </c>
      <c r="S178" s="9">
        <v>0</v>
      </c>
      <c r="T178" s="9">
        <v>0</v>
      </c>
      <c r="U178" s="8">
        <v>2018</v>
      </c>
      <c r="V178" s="9">
        <v>17</v>
      </c>
      <c r="W178" s="9">
        <v>2000</v>
      </c>
      <c r="X178" s="9">
        <f t="shared" si="53"/>
        <v>36</v>
      </c>
      <c r="Y178" s="7">
        <v>7</v>
      </c>
      <c r="Z178" s="7">
        <v>20.097000000000001</v>
      </c>
      <c r="AA178" s="9">
        <v>1</v>
      </c>
      <c r="AB178" s="9">
        <v>0</v>
      </c>
      <c r="AC178" s="9">
        <v>0</v>
      </c>
      <c r="AD178" s="9">
        <v>0</v>
      </c>
      <c r="AE178" s="9">
        <v>0</v>
      </c>
      <c r="AF178" s="9">
        <v>1</v>
      </c>
      <c r="AG178" s="8">
        <v>0</v>
      </c>
      <c r="AH178" s="9">
        <v>1</v>
      </c>
      <c r="AI178" s="30">
        <v>0</v>
      </c>
      <c r="AJ178" s="9">
        <v>1</v>
      </c>
      <c r="AK178" s="30">
        <v>0</v>
      </c>
      <c r="AL178" s="21">
        <v>2002</v>
      </c>
      <c r="AM178" s="23">
        <f t="shared" si="54"/>
        <v>7.6019019598751658</v>
      </c>
      <c r="AN178" s="33">
        <v>0</v>
      </c>
      <c r="AO178" s="33">
        <v>0</v>
      </c>
      <c r="AP178" s="33">
        <v>1</v>
      </c>
      <c r="AQ178" s="43">
        <v>0</v>
      </c>
      <c r="AR178" s="33" t="s">
        <v>108</v>
      </c>
      <c r="AS178" s="43" t="s">
        <v>108</v>
      </c>
      <c r="AT178" s="42">
        <f t="shared" si="57"/>
        <v>0.3831</v>
      </c>
      <c r="AU178" s="18">
        <v>0.6169</v>
      </c>
      <c r="AV178">
        <v>0</v>
      </c>
      <c r="AW178" s="40">
        <v>1</v>
      </c>
      <c r="AX178" t="s">
        <v>108</v>
      </c>
      <c r="AY178" s="40" t="s">
        <v>108</v>
      </c>
      <c r="AZ178">
        <v>0</v>
      </c>
      <c r="BA178" s="18">
        <v>1</v>
      </c>
      <c r="BB178">
        <f t="shared" si="58"/>
        <v>0.63400000000000001</v>
      </c>
      <c r="BC178" s="18">
        <v>0.36599999999999999</v>
      </c>
      <c r="BD178" s="18" t="s">
        <v>135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 s="18">
        <v>0</v>
      </c>
      <c r="BL178">
        <v>0</v>
      </c>
      <c r="BM178">
        <v>1</v>
      </c>
      <c r="BN178" s="18">
        <v>0</v>
      </c>
      <c r="BQ178" s="25">
        <v>33.124000000000002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0</v>
      </c>
      <c r="BY178" s="18">
        <v>0</v>
      </c>
      <c r="BZ178">
        <v>0</v>
      </c>
      <c r="CA178">
        <v>0</v>
      </c>
      <c r="CB178">
        <v>1</v>
      </c>
      <c r="CC178" s="18">
        <v>0</v>
      </c>
      <c r="CD178">
        <v>0</v>
      </c>
      <c r="CE178">
        <v>0</v>
      </c>
      <c r="CF178">
        <v>0</v>
      </c>
      <c r="CG178">
        <v>0</v>
      </c>
      <c r="CH178" s="18">
        <v>0</v>
      </c>
      <c r="CI178">
        <v>0</v>
      </c>
      <c r="CJ178">
        <v>0</v>
      </c>
      <c r="CK178">
        <v>1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1</v>
      </c>
      <c r="CS178" s="18">
        <v>1</v>
      </c>
      <c r="CU178">
        <v>125</v>
      </c>
      <c r="DD178" s="34" t="s">
        <v>110</v>
      </c>
    </row>
    <row r="179" spans="1:108" x14ac:dyDescent="0.25">
      <c r="A179">
        <v>178</v>
      </c>
      <c r="B179">
        <v>15</v>
      </c>
      <c r="C179" s="25" t="s">
        <v>134</v>
      </c>
      <c r="D179" s="12">
        <v>63.105780919860329</v>
      </c>
      <c r="E179" s="14">
        <v>3.8191516927787208</v>
      </c>
      <c r="F179" s="7">
        <v>16.523507311631839</v>
      </c>
      <c r="G179" s="7">
        <f t="shared" si="45"/>
        <v>59.286629227081612</v>
      </c>
      <c r="H179" s="16">
        <f t="shared" si="46"/>
        <v>66.924932612639054</v>
      </c>
      <c r="I179" s="11">
        <f t="shared" si="47"/>
        <v>0.34657721471292258</v>
      </c>
      <c r="J179" s="33">
        <f t="shared" si="48"/>
        <v>2.0974797189029417E-2</v>
      </c>
      <c r="K179" s="33">
        <f t="shared" si="49"/>
        <v>47.676265519412816</v>
      </c>
      <c r="L179" s="33">
        <f t="shared" si="50"/>
        <v>0.32560241752389318</v>
      </c>
      <c r="M179" s="33">
        <f t="shared" si="51"/>
        <v>0.36755201190195197</v>
      </c>
      <c r="N179" s="8">
        <v>1</v>
      </c>
      <c r="O179" s="9">
        <v>0</v>
      </c>
      <c r="P179" s="8">
        <v>0</v>
      </c>
      <c r="Q179" s="9">
        <v>0</v>
      </c>
      <c r="R179" s="9">
        <v>1</v>
      </c>
      <c r="S179" s="9">
        <v>0</v>
      </c>
      <c r="T179" s="9">
        <v>0</v>
      </c>
      <c r="U179" s="8">
        <v>2018</v>
      </c>
      <c r="V179" s="9">
        <v>17</v>
      </c>
      <c r="W179" s="9">
        <v>2000</v>
      </c>
      <c r="X179" s="9">
        <f t="shared" si="53"/>
        <v>36</v>
      </c>
      <c r="Y179" s="7">
        <v>9.5</v>
      </c>
      <c r="Z179" s="7">
        <v>20.097000000000001</v>
      </c>
      <c r="AA179" s="9">
        <v>1</v>
      </c>
      <c r="AB179" s="9">
        <v>0</v>
      </c>
      <c r="AC179" s="9">
        <v>0</v>
      </c>
      <c r="AD179" s="9">
        <v>0</v>
      </c>
      <c r="AE179" s="9">
        <v>0</v>
      </c>
      <c r="AF179" s="9">
        <v>1</v>
      </c>
      <c r="AG179" s="8">
        <v>0</v>
      </c>
      <c r="AH179" s="9">
        <v>1</v>
      </c>
      <c r="AI179" s="30">
        <v>0</v>
      </c>
      <c r="AJ179" s="9">
        <v>1</v>
      </c>
      <c r="AK179" s="30">
        <v>0</v>
      </c>
      <c r="AL179" s="21">
        <v>2002</v>
      </c>
      <c r="AM179" s="23">
        <f t="shared" si="54"/>
        <v>7.6019019598751658</v>
      </c>
      <c r="AN179" s="33">
        <v>0</v>
      </c>
      <c r="AO179" s="33">
        <v>0</v>
      </c>
      <c r="AP179" s="33">
        <v>1</v>
      </c>
      <c r="AQ179" s="43">
        <v>0</v>
      </c>
      <c r="AR179" s="33" t="s">
        <v>108</v>
      </c>
      <c r="AS179" s="43" t="s">
        <v>108</v>
      </c>
      <c r="AT179" s="42">
        <f t="shared" si="57"/>
        <v>0.3831</v>
      </c>
      <c r="AU179" s="18">
        <v>0.6169</v>
      </c>
      <c r="AV179">
        <v>0</v>
      </c>
      <c r="AW179" s="40">
        <v>1</v>
      </c>
      <c r="AX179" t="s">
        <v>108</v>
      </c>
      <c r="AY179" s="40" t="s">
        <v>108</v>
      </c>
      <c r="AZ179">
        <v>0</v>
      </c>
      <c r="BA179" s="18">
        <v>1</v>
      </c>
      <c r="BB179">
        <f t="shared" si="58"/>
        <v>0.63400000000000001</v>
      </c>
      <c r="BC179" s="18">
        <v>0.36599999999999999</v>
      </c>
      <c r="BD179" s="18" t="s">
        <v>135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  <c r="BK179" s="18">
        <v>0</v>
      </c>
      <c r="BL179">
        <v>0</v>
      </c>
      <c r="BM179">
        <v>1</v>
      </c>
      <c r="BN179" s="18">
        <v>0</v>
      </c>
      <c r="BQ179" s="25">
        <v>33.124000000000002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0</v>
      </c>
      <c r="BY179" s="18">
        <v>0</v>
      </c>
      <c r="BZ179">
        <v>0</v>
      </c>
      <c r="CA179">
        <v>0</v>
      </c>
      <c r="CB179">
        <v>1</v>
      </c>
      <c r="CC179" s="18">
        <v>0</v>
      </c>
      <c r="CD179">
        <v>0</v>
      </c>
      <c r="CE179">
        <v>0</v>
      </c>
      <c r="CF179">
        <v>0</v>
      </c>
      <c r="CG179">
        <v>0</v>
      </c>
      <c r="CH179" s="18">
        <v>0</v>
      </c>
      <c r="CI179">
        <v>0</v>
      </c>
      <c r="CJ179">
        <v>0</v>
      </c>
      <c r="CK179">
        <v>1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1</v>
      </c>
      <c r="CS179" s="18">
        <v>1</v>
      </c>
      <c r="CU179">
        <v>125</v>
      </c>
      <c r="DD179" s="34" t="s">
        <v>110</v>
      </c>
    </row>
    <row r="180" spans="1:108" x14ac:dyDescent="0.25">
      <c r="A180">
        <v>179</v>
      </c>
      <c r="B180">
        <v>15</v>
      </c>
      <c r="C180" s="25" t="s">
        <v>134</v>
      </c>
      <c r="D180" s="12">
        <v>45.237305276007753</v>
      </c>
      <c r="E180" s="14">
        <v>2.3298397553272272</v>
      </c>
      <c r="F180" s="7">
        <v>19.416487838947599</v>
      </c>
      <c r="G180" s="7">
        <f t="shared" si="45"/>
        <v>42.907465520680525</v>
      </c>
      <c r="H180" s="16">
        <f t="shared" si="46"/>
        <v>47.567145031334981</v>
      </c>
      <c r="I180" s="11">
        <f t="shared" si="47"/>
        <v>0.39825027488653714</v>
      </c>
      <c r="J180" s="33">
        <f t="shared" si="48"/>
        <v>2.0510932676901818E-2</v>
      </c>
      <c r="K180" s="33">
        <f t="shared" si="49"/>
        <v>48.754486972995629</v>
      </c>
      <c r="L180" s="33">
        <f t="shared" si="50"/>
        <v>0.37773934220963534</v>
      </c>
      <c r="M180" s="33">
        <f t="shared" si="51"/>
        <v>0.41876120756343893</v>
      </c>
      <c r="N180" s="8">
        <v>1</v>
      </c>
      <c r="O180" s="9">
        <v>0</v>
      </c>
      <c r="P180" s="8">
        <v>0</v>
      </c>
      <c r="Q180" s="9">
        <v>0</v>
      </c>
      <c r="R180" s="9">
        <v>1</v>
      </c>
      <c r="S180" s="9">
        <v>0</v>
      </c>
      <c r="T180" s="9">
        <v>0</v>
      </c>
      <c r="U180" s="8">
        <v>2018</v>
      </c>
      <c r="V180" s="9">
        <v>17</v>
      </c>
      <c r="W180" s="9">
        <v>2000</v>
      </c>
      <c r="X180" s="9">
        <f t="shared" si="53"/>
        <v>36</v>
      </c>
      <c r="Y180" s="7">
        <v>11.5</v>
      </c>
      <c r="Z180" s="7">
        <v>20.097000000000001</v>
      </c>
      <c r="AA180" s="9">
        <v>1</v>
      </c>
      <c r="AB180" s="9">
        <v>0</v>
      </c>
      <c r="AC180" s="9">
        <v>0</v>
      </c>
      <c r="AD180" s="9">
        <v>0</v>
      </c>
      <c r="AE180" s="9">
        <v>0</v>
      </c>
      <c r="AF180" s="9">
        <v>1</v>
      </c>
      <c r="AG180" s="8">
        <v>0</v>
      </c>
      <c r="AH180" s="9">
        <v>1</v>
      </c>
      <c r="AI180" s="30">
        <v>0</v>
      </c>
      <c r="AJ180" s="9">
        <v>1</v>
      </c>
      <c r="AK180" s="30">
        <v>0</v>
      </c>
      <c r="AL180" s="21">
        <v>2002</v>
      </c>
      <c r="AM180" s="23">
        <f t="shared" si="54"/>
        <v>7.6019019598751658</v>
      </c>
      <c r="AN180" s="33">
        <v>0</v>
      </c>
      <c r="AO180" s="33">
        <v>0</v>
      </c>
      <c r="AP180" s="33">
        <v>0</v>
      </c>
      <c r="AQ180" s="43">
        <v>1</v>
      </c>
      <c r="AR180" s="33" t="s">
        <v>108</v>
      </c>
      <c r="AS180" s="43" t="s">
        <v>108</v>
      </c>
      <c r="AT180" s="42">
        <f t="shared" si="57"/>
        <v>0.3831</v>
      </c>
      <c r="AU180" s="18">
        <v>0.6169</v>
      </c>
      <c r="AV180">
        <v>0</v>
      </c>
      <c r="AW180" s="40">
        <v>1</v>
      </c>
      <c r="AX180" t="s">
        <v>108</v>
      </c>
      <c r="AY180" s="40" t="s">
        <v>108</v>
      </c>
      <c r="AZ180">
        <v>0</v>
      </c>
      <c r="BA180" s="18">
        <v>1</v>
      </c>
      <c r="BB180">
        <f t="shared" si="58"/>
        <v>0.63400000000000001</v>
      </c>
      <c r="BC180" s="18">
        <v>0.36599999999999999</v>
      </c>
      <c r="BD180" s="18" t="s">
        <v>135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 s="18">
        <v>0</v>
      </c>
      <c r="BL180">
        <v>0</v>
      </c>
      <c r="BM180">
        <v>1</v>
      </c>
      <c r="BN180" s="18">
        <v>0</v>
      </c>
      <c r="BQ180" s="25">
        <v>33.124000000000002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 s="18">
        <v>0</v>
      </c>
      <c r="BZ180">
        <v>0</v>
      </c>
      <c r="CA180">
        <v>0</v>
      </c>
      <c r="CB180">
        <v>1</v>
      </c>
      <c r="CC180" s="18">
        <v>0</v>
      </c>
      <c r="CD180">
        <v>0</v>
      </c>
      <c r="CE180">
        <v>0</v>
      </c>
      <c r="CF180">
        <v>0</v>
      </c>
      <c r="CG180">
        <v>0</v>
      </c>
      <c r="CH180" s="18">
        <v>0</v>
      </c>
      <c r="CI180">
        <v>0</v>
      </c>
      <c r="CJ180">
        <v>0</v>
      </c>
      <c r="CK180">
        <v>1</v>
      </c>
      <c r="CL180">
        <v>1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1</v>
      </c>
      <c r="CS180" s="18">
        <v>1</v>
      </c>
      <c r="CU180">
        <v>125</v>
      </c>
      <c r="DD180" s="34" t="s">
        <v>110</v>
      </c>
    </row>
    <row r="181" spans="1:108" x14ac:dyDescent="0.25">
      <c r="A181">
        <v>180</v>
      </c>
      <c r="B181">
        <v>15</v>
      </c>
      <c r="C181" s="25" t="s">
        <v>134</v>
      </c>
      <c r="D181" s="12">
        <v>71.909260737640409</v>
      </c>
      <c r="E181" s="14">
        <v>4.0640473901868459</v>
      </c>
      <c r="F181" s="7">
        <v>17.694001529429599</v>
      </c>
      <c r="G181" s="7">
        <f t="shared" si="45"/>
        <v>67.845213347453566</v>
      </c>
      <c r="H181" s="16">
        <f t="shared" si="46"/>
        <v>75.973308127827252</v>
      </c>
      <c r="I181" s="11">
        <f t="shared" si="47"/>
        <v>0.36790098498121232</v>
      </c>
      <c r="J181" s="33">
        <f t="shared" si="48"/>
        <v>2.0792412862025583E-2</v>
      </c>
      <c r="K181" s="33">
        <f t="shared" si="49"/>
        <v>48.094466314987393</v>
      </c>
      <c r="L181" s="33">
        <f t="shared" si="50"/>
        <v>0.34710857211918672</v>
      </c>
      <c r="M181" s="33">
        <f t="shared" si="51"/>
        <v>0.38869339784323792</v>
      </c>
      <c r="N181" s="8">
        <v>1</v>
      </c>
      <c r="O181" s="9">
        <v>0</v>
      </c>
      <c r="P181" s="8">
        <v>0</v>
      </c>
      <c r="Q181" s="9">
        <v>0</v>
      </c>
      <c r="R181" s="9">
        <v>1</v>
      </c>
      <c r="S181" s="9">
        <v>0</v>
      </c>
      <c r="T181" s="9">
        <v>0</v>
      </c>
      <c r="U181" s="8">
        <v>2018</v>
      </c>
      <c r="V181" s="9">
        <v>17</v>
      </c>
      <c r="W181" s="9">
        <v>2000</v>
      </c>
      <c r="X181" s="9">
        <f t="shared" si="53"/>
        <v>36</v>
      </c>
      <c r="Y181" s="7">
        <v>13.5</v>
      </c>
      <c r="Z181" s="7">
        <v>20.097000000000001</v>
      </c>
      <c r="AA181" s="9">
        <v>1</v>
      </c>
      <c r="AB181" s="9">
        <v>0</v>
      </c>
      <c r="AC181" s="9">
        <v>0</v>
      </c>
      <c r="AD181" s="9">
        <v>0</v>
      </c>
      <c r="AE181" s="9">
        <v>0</v>
      </c>
      <c r="AF181" s="9">
        <v>1</v>
      </c>
      <c r="AG181" s="8">
        <v>0</v>
      </c>
      <c r="AH181" s="9">
        <v>1</v>
      </c>
      <c r="AI181" s="30">
        <v>0</v>
      </c>
      <c r="AJ181" s="9">
        <v>1</v>
      </c>
      <c r="AK181" s="30">
        <v>0</v>
      </c>
      <c r="AL181" s="21">
        <v>2002</v>
      </c>
      <c r="AM181" s="23">
        <f t="shared" si="54"/>
        <v>7.6019019598751658</v>
      </c>
      <c r="AN181" s="33">
        <v>0</v>
      </c>
      <c r="AO181" s="33">
        <v>0</v>
      </c>
      <c r="AP181" s="33">
        <v>0</v>
      </c>
      <c r="AQ181" s="43">
        <v>1</v>
      </c>
      <c r="AR181" s="33" t="s">
        <v>108</v>
      </c>
      <c r="AS181" s="43" t="s">
        <v>108</v>
      </c>
      <c r="AT181" s="42">
        <f t="shared" si="57"/>
        <v>0.3831</v>
      </c>
      <c r="AU181" s="18">
        <v>0.6169</v>
      </c>
      <c r="AV181">
        <v>0</v>
      </c>
      <c r="AW181" s="40">
        <v>1</v>
      </c>
      <c r="AX181" t="s">
        <v>108</v>
      </c>
      <c r="AY181" s="40" t="s">
        <v>108</v>
      </c>
      <c r="AZ181">
        <v>0</v>
      </c>
      <c r="BA181" s="18">
        <v>1</v>
      </c>
      <c r="BB181">
        <f t="shared" si="58"/>
        <v>0.63400000000000001</v>
      </c>
      <c r="BC181" s="18">
        <v>0.36599999999999999</v>
      </c>
      <c r="BD181" s="18" t="s">
        <v>135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 s="18">
        <v>0</v>
      </c>
      <c r="BL181">
        <v>0</v>
      </c>
      <c r="BM181">
        <v>1</v>
      </c>
      <c r="BN181" s="18">
        <v>0</v>
      </c>
      <c r="BQ181" s="25">
        <v>33.124000000000002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0</v>
      </c>
      <c r="BY181" s="18">
        <v>0</v>
      </c>
      <c r="BZ181">
        <v>0</v>
      </c>
      <c r="CA181">
        <v>0</v>
      </c>
      <c r="CB181">
        <v>1</v>
      </c>
      <c r="CC181" s="18">
        <v>0</v>
      </c>
      <c r="CD181">
        <v>0</v>
      </c>
      <c r="CE181">
        <v>0</v>
      </c>
      <c r="CF181">
        <v>0</v>
      </c>
      <c r="CG181">
        <v>0</v>
      </c>
      <c r="CH181" s="18">
        <v>0</v>
      </c>
      <c r="CI181">
        <v>0</v>
      </c>
      <c r="CJ181">
        <v>0</v>
      </c>
      <c r="CK181">
        <v>1</v>
      </c>
      <c r="CL181">
        <v>1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1</v>
      </c>
      <c r="CS181" s="18">
        <v>1</v>
      </c>
      <c r="CU181">
        <v>125</v>
      </c>
      <c r="DD181" s="34" t="s">
        <v>110</v>
      </c>
    </row>
    <row r="182" spans="1:108" x14ac:dyDescent="0.25">
      <c r="A182">
        <v>181</v>
      </c>
      <c r="B182">
        <v>15</v>
      </c>
      <c r="C182" s="25" t="s">
        <v>134</v>
      </c>
      <c r="D182" s="12">
        <v>120.2216383301526</v>
      </c>
      <c r="E182" s="14">
        <v>7.3145279576114692</v>
      </c>
      <c r="F182" s="7">
        <v>16.43600776794495</v>
      </c>
      <c r="G182" s="7">
        <f t="shared" si="45"/>
        <v>112.90711037254113</v>
      </c>
      <c r="H182" s="16">
        <f t="shared" si="46"/>
        <v>127.53616628776408</v>
      </c>
      <c r="I182" s="11">
        <f t="shared" si="47"/>
        <v>0.3449608365853285</v>
      </c>
      <c r="J182" s="33">
        <f t="shared" si="48"/>
        <v>2.0988115937624681E-2</v>
      </c>
      <c r="K182" s="33">
        <f t="shared" si="49"/>
        <v>47.646010865002609</v>
      </c>
      <c r="L182" s="33">
        <f t="shared" si="50"/>
        <v>0.32397272064770383</v>
      </c>
      <c r="M182" s="33">
        <f t="shared" si="51"/>
        <v>0.36594895252295317</v>
      </c>
      <c r="N182" s="8">
        <v>1</v>
      </c>
      <c r="O182" s="9">
        <v>0</v>
      </c>
      <c r="P182" s="8">
        <v>0</v>
      </c>
      <c r="Q182" s="9">
        <v>0</v>
      </c>
      <c r="R182" s="9">
        <v>1</v>
      </c>
      <c r="S182" s="9">
        <v>0</v>
      </c>
      <c r="T182" s="9">
        <v>0</v>
      </c>
      <c r="U182" s="8">
        <v>2018</v>
      </c>
      <c r="V182" s="9">
        <v>17</v>
      </c>
      <c r="W182" s="9">
        <v>2000</v>
      </c>
      <c r="X182" s="9">
        <f t="shared" si="53"/>
        <v>36</v>
      </c>
      <c r="Y182" s="7">
        <v>15</v>
      </c>
      <c r="Z182" s="7">
        <v>20.097000000000001</v>
      </c>
      <c r="AA182" s="9">
        <v>1</v>
      </c>
      <c r="AB182" s="9">
        <v>0</v>
      </c>
      <c r="AC182" s="9">
        <v>0</v>
      </c>
      <c r="AD182" s="9">
        <v>0</v>
      </c>
      <c r="AE182" s="9">
        <v>0</v>
      </c>
      <c r="AF182" s="9">
        <v>1</v>
      </c>
      <c r="AG182" s="8">
        <v>0</v>
      </c>
      <c r="AH182" s="9">
        <v>1</v>
      </c>
      <c r="AI182" s="30">
        <v>0</v>
      </c>
      <c r="AJ182" s="9">
        <v>1</v>
      </c>
      <c r="AK182" s="30">
        <v>0</v>
      </c>
      <c r="AL182" s="21">
        <v>2002</v>
      </c>
      <c r="AM182" s="23">
        <f t="shared" si="54"/>
        <v>7.6019019598751658</v>
      </c>
      <c r="AN182" s="33">
        <v>0</v>
      </c>
      <c r="AO182" s="33">
        <v>0</v>
      </c>
      <c r="AP182" s="33">
        <v>0</v>
      </c>
      <c r="AQ182" s="43">
        <v>1</v>
      </c>
      <c r="AR182" s="33" t="s">
        <v>108</v>
      </c>
      <c r="AS182" s="43" t="s">
        <v>108</v>
      </c>
      <c r="AT182" s="42">
        <f t="shared" si="57"/>
        <v>0.3831</v>
      </c>
      <c r="AU182" s="18">
        <v>0.6169</v>
      </c>
      <c r="AV182">
        <v>0</v>
      </c>
      <c r="AW182" s="40">
        <v>1</v>
      </c>
      <c r="AX182" t="s">
        <v>108</v>
      </c>
      <c r="AY182" s="40" t="s">
        <v>108</v>
      </c>
      <c r="AZ182">
        <v>0</v>
      </c>
      <c r="BA182" s="18">
        <v>1</v>
      </c>
      <c r="BB182">
        <f t="shared" si="58"/>
        <v>0.63400000000000001</v>
      </c>
      <c r="BC182" s="18">
        <v>0.36599999999999999</v>
      </c>
      <c r="BD182" s="18" t="s">
        <v>135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 s="18">
        <v>0</v>
      </c>
      <c r="BL182">
        <v>0</v>
      </c>
      <c r="BM182">
        <v>1</v>
      </c>
      <c r="BN182" s="18">
        <v>0</v>
      </c>
      <c r="BQ182" s="25">
        <v>33.124000000000002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0</v>
      </c>
      <c r="BY182" s="18">
        <v>0</v>
      </c>
      <c r="BZ182">
        <v>0</v>
      </c>
      <c r="CA182">
        <v>0</v>
      </c>
      <c r="CB182">
        <v>1</v>
      </c>
      <c r="CC182" s="18">
        <v>0</v>
      </c>
      <c r="CD182">
        <v>0</v>
      </c>
      <c r="CE182">
        <v>0</v>
      </c>
      <c r="CF182">
        <v>0</v>
      </c>
      <c r="CG182">
        <v>0</v>
      </c>
      <c r="CH182" s="18">
        <v>0</v>
      </c>
      <c r="CI182">
        <v>0</v>
      </c>
      <c r="CJ182">
        <v>0</v>
      </c>
      <c r="CK182">
        <v>1</v>
      </c>
      <c r="CL182">
        <v>1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1</v>
      </c>
      <c r="CS182" s="18">
        <v>1</v>
      </c>
      <c r="CU182">
        <v>125</v>
      </c>
      <c r="DD182" s="34" t="s">
        <v>110</v>
      </c>
    </row>
    <row r="183" spans="1:108" x14ac:dyDescent="0.25">
      <c r="A183">
        <v>182</v>
      </c>
      <c r="B183">
        <v>15</v>
      </c>
      <c r="C183" s="25" t="s">
        <v>134</v>
      </c>
      <c r="D183" s="12">
        <v>9.9</v>
      </c>
      <c r="E183" s="14">
        <v>1</v>
      </c>
      <c r="F183" s="7">
        <f t="shared" ref="F183:F195" si="61">D183/E183</f>
        <v>9.9</v>
      </c>
      <c r="G183" s="7">
        <f t="shared" si="45"/>
        <v>8.9</v>
      </c>
      <c r="H183" s="16">
        <f t="shared" si="46"/>
        <v>10.9</v>
      </c>
      <c r="I183" s="11">
        <f t="shared" si="47"/>
        <v>0.15201993634645081</v>
      </c>
      <c r="J183" s="33">
        <f t="shared" si="48"/>
        <v>1.5355549125904122E-2</v>
      </c>
      <c r="K183" s="33">
        <f t="shared" si="49"/>
        <v>65.123037398450634</v>
      </c>
      <c r="L183" s="33">
        <f t="shared" si="50"/>
        <v>0.13666438722054669</v>
      </c>
      <c r="M183" s="33">
        <f t="shared" si="51"/>
        <v>0.16737548547235492</v>
      </c>
      <c r="N183" s="8">
        <v>1</v>
      </c>
      <c r="O183" s="9">
        <v>0</v>
      </c>
      <c r="P183" s="8">
        <v>0</v>
      </c>
      <c r="Q183" s="9">
        <v>0</v>
      </c>
      <c r="R183" s="9">
        <v>1</v>
      </c>
      <c r="S183" s="9">
        <v>0</v>
      </c>
      <c r="T183" s="9">
        <v>0</v>
      </c>
      <c r="U183" s="8">
        <v>4155</v>
      </c>
      <c r="V183" s="9">
        <v>11</v>
      </c>
      <c r="W183" s="9">
        <f t="shared" ref="W183:W246" si="62">U183-V183-1</f>
        <v>4143</v>
      </c>
      <c r="X183" s="9">
        <f t="shared" si="53"/>
        <v>36</v>
      </c>
      <c r="Y183" s="7">
        <v>5.6660000000000004</v>
      </c>
      <c r="Z183" s="7">
        <v>20.492000000000001</v>
      </c>
      <c r="AA183" s="9">
        <v>1</v>
      </c>
      <c r="AB183" s="9">
        <v>0</v>
      </c>
      <c r="AC183" s="9">
        <v>0</v>
      </c>
      <c r="AD183" s="9">
        <v>0</v>
      </c>
      <c r="AE183" s="9">
        <v>0</v>
      </c>
      <c r="AF183" s="9">
        <v>1</v>
      </c>
      <c r="AG183" s="8">
        <v>0</v>
      </c>
      <c r="AH183" s="9">
        <v>1</v>
      </c>
      <c r="AI183" s="30">
        <v>0</v>
      </c>
      <c r="AJ183" s="9">
        <v>1</v>
      </c>
      <c r="AK183" s="30">
        <v>0</v>
      </c>
      <c r="AL183" s="21">
        <v>2002</v>
      </c>
      <c r="AM183" s="23">
        <f t="shared" si="54"/>
        <v>7.6019019598751658</v>
      </c>
      <c r="AN183" s="33">
        <v>0.36099999999999999</v>
      </c>
      <c r="AO183" s="33">
        <v>0.17599999999999999</v>
      </c>
      <c r="AP183" s="33">
        <v>0.122</v>
      </c>
      <c r="AQ183" s="43">
        <v>0.34100000000000008</v>
      </c>
      <c r="AR183" s="33" t="s">
        <v>108</v>
      </c>
      <c r="AS183" s="43" t="s">
        <v>108</v>
      </c>
      <c r="AT183" s="42">
        <f t="shared" si="57"/>
        <v>0.5181</v>
      </c>
      <c r="AU183" s="18">
        <v>0.4819</v>
      </c>
      <c r="AV183">
        <v>1</v>
      </c>
      <c r="AW183" s="40">
        <v>0</v>
      </c>
      <c r="AX183" t="s">
        <v>108</v>
      </c>
      <c r="AY183" s="40" t="s">
        <v>108</v>
      </c>
      <c r="AZ183">
        <v>0</v>
      </c>
      <c r="BA183" s="18">
        <v>1</v>
      </c>
      <c r="BB183">
        <f t="shared" si="58"/>
        <v>0.61399999999999999</v>
      </c>
      <c r="BC183" s="18">
        <v>0.38600000000000001</v>
      </c>
      <c r="BD183" s="18" t="s">
        <v>135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 s="18">
        <v>0</v>
      </c>
      <c r="BL183">
        <v>0</v>
      </c>
      <c r="BM183">
        <v>1</v>
      </c>
      <c r="BN183" s="18">
        <v>0</v>
      </c>
      <c r="BQ183" s="25">
        <v>34.277000000000001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 s="18">
        <v>1</v>
      </c>
      <c r="BZ183">
        <v>0</v>
      </c>
      <c r="CA183">
        <v>1</v>
      </c>
      <c r="CB183">
        <v>0</v>
      </c>
      <c r="CC183" s="18">
        <v>0</v>
      </c>
      <c r="CD183">
        <v>1</v>
      </c>
      <c r="CE183">
        <v>0</v>
      </c>
      <c r="CF183">
        <v>0</v>
      </c>
      <c r="CG183">
        <v>0</v>
      </c>
      <c r="CH183" s="18">
        <v>0</v>
      </c>
      <c r="CI183">
        <v>0</v>
      </c>
      <c r="CJ183">
        <v>0</v>
      </c>
      <c r="CK183">
        <v>1</v>
      </c>
      <c r="CL183">
        <v>1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1</v>
      </c>
      <c r="CS183" s="18">
        <v>1</v>
      </c>
      <c r="CU183">
        <v>125</v>
      </c>
      <c r="DD183" s="34" t="s">
        <v>110</v>
      </c>
    </row>
    <row r="184" spans="1:108" x14ac:dyDescent="0.25">
      <c r="A184">
        <v>183</v>
      </c>
      <c r="B184">
        <v>15</v>
      </c>
      <c r="C184" s="25" t="s">
        <v>134</v>
      </c>
      <c r="D184" s="12">
        <v>10.6</v>
      </c>
      <c r="E184" s="14">
        <v>0.5</v>
      </c>
      <c r="F184" s="7">
        <f t="shared" si="61"/>
        <v>21.2</v>
      </c>
      <c r="G184" s="7">
        <f t="shared" si="45"/>
        <v>10.1</v>
      </c>
      <c r="H184" s="16">
        <f t="shared" si="46"/>
        <v>11.1</v>
      </c>
      <c r="I184" s="11">
        <f t="shared" si="47"/>
        <v>0.27306712193143012</v>
      </c>
      <c r="J184" s="33">
        <f t="shared" si="48"/>
        <v>1.288052461940708E-2</v>
      </c>
      <c r="K184" s="33">
        <f t="shared" si="49"/>
        <v>77.636589311999018</v>
      </c>
      <c r="L184" s="33">
        <f t="shared" si="50"/>
        <v>0.26018659731202304</v>
      </c>
      <c r="M184" s="33">
        <f t="shared" si="51"/>
        <v>0.28594764655083721</v>
      </c>
      <c r="N184" s="8">
        <v>1</v>
      </c>
      <c r="O184" s="9">
        <v>0</v>
      </c>
      <c r="P184" s="8">
        <v>0</v>
      </c>
      <c r="Q184" s="9">
        <v>0</v>
      </c>
      <c r="R184" s="9">
        <v>1</v>
      </c>
      <c r="S184" s="9">
        <v>0</v>
      </c>
      <c r="T184" s="9">
        <v>0</v>
      </c>
      <c r="U184" s="8">
        <v>5590</v>
      </c>
      <c r="V184" s="9">
        <v>11</v>
      </c>
      <c r="W184" s="9">
        <f t="shared" si="62"/>
        <v>5578</v>
      </c>
      <c r="X184" s="9">
        <f t="shared" si="53"/>
        <v>36</v>
      </c>
      <c r="Y184" s="7">
        <v>5.6660000000000004</v>
      </c>
      <c r="Z184" s="7">
        <v>20.492000000000001</v>
      </c>
      <c r="AA184" s="9">
        <v>1</v>
      </c>
      <c r="AB184" s="9">
        <v>0</v>
      </c>
      <c r="AC184" s="9">
        <v>0</v>
      </c>
      <c r="AD184" s="9">
        <v>0</v>
      </c>
      <c r="AE184" s="9">
        <v>0</v>
      </c>
      <c r="AF184" s="9">
        <v>1</v>
      </c>
      <c r="AG184" s="8">
        <v>0</v>
      </c>
      <c r="AH184" s="9">
        <v>1</v>
      </c>
      <c r="AI184" s="30">
        <v>0</v>
      </c>
      <c r="AJ184" s="9">
        <v>1</v>
      </c>
      <c r="AK184" s="30">
        <v>0</v>
      </c>
      <c r="AL184" s="21">
        <v>2002</v>
      </c>
      <c r="AM184" s="23">
        <f t="shared" si="54"/>
        <v>7.6019019598751658</v>
      </c>
      <c r="AN184" s="33">
        <v>0.36099999999999999</v>
      </c>
      <c r="AO184" s="33">
        <v>0.17599999999999999</v>
      </c>
      <c r="AP184" s="33">
        <v>0.122</v>
      </c>
      <c r="AQ184" s="43">
        <v>0.34100000000000008</v>
      </c>
      <c r="AR184" s="33" t="s">
        <v>108</v>
      </c>
      <c r="AS184" s="43" t="s">
        <v>108</v>
      </c>
      <c r="AT184" s="42">
        <f t="shared" si="57"/>
        <v>0.5181</v>
      </c>
      <c r="AU184" s="18">
        <v>0.4819</v>
      </c>
      <c r="AV184">
        <v>1</v>
      </c>
      <c r="AW184" s="40">
        <v>0</v>
      </c>
      <c r="AX184" t="s">
        <v>108</v>
      </c>
      <c r="AY184" s="40" t="s">
        <v>108</v>
      </c>
      <c r="AZ184">
        <v>0</v>
      </c>
      <c r="BA184" s="18">
        <v>1</v>
      </c>
      <c r="BB184">
        <f t="shared" si="58"/>
        <v>0.61399999999999999</v>
      </c>
      <c r="BC184" s="18">
        <v>0.38600000000000001</v>
      </c>
      <c r="BD184" s="18" t="s">
        <v>135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 s="18">
        <v>0</v>
      </c>
      <c r="BL184">
        <v>0</v>
      </c>
      <c r="BM184">
        <v>1</v>
      </c>
      <c r="BN184" s="18">
        <v>0</v>
      </c>
      <c r="BQ184" s="25">
        <v>34.277000000000001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 s="18">
        <v>1</v>
      </c>
      <c r="BZ184">
        <v>0</v>
      </c>
      <c r="CA184">
        <v>1</v>
      </c>
      <c r="CB184">
        <v>0</v>
      </c>
      <c r="CC184" s="18">
        <v>0</v>
      </c>
      <c r="CD184">
        <v>0</v>
      </c>
      <c r="CE184">
        <v>0</v>
      </c>
      <c r="CF184">
        <v>1</v>
      </c>
      <c r="CG184">
        <v>0</v>
      </c>
      <c r="CH184" s="18">
        <v>0</v>
      </c>
      <c r="CI184">
        <v>0</v>
      </c>
      <c r="CJ184">
        <v>0</v>
      </c>
      <c r="CK184">
        <v>1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1</v>
      </c>
      <c r="CS184" s="18">
        <v>1</v>
      </c>
      <c r="CU184">
        <v>125</v>
      </c>
      <c r="DD184" s="34" t="s">
        <v>110</v>
      </c>
    </row>
    <row r="185" spans="1:108" x14ac:dyDescent="0.25">
      <c r="A185">
        <v>184</v>
      </c>
      <c r="B185">
        <v>15</v>
      </c>
      <c r="C185" s="25" t="s">
        <v>134</v>
      </c>
      <c r="D185" s="12">
        <v>16.899999999999999</v>
      </c>
      <c r="E185" s="14">
        <v>3</v>
      </c>
      <c r="F185" s="7">
        <f t="shared" si="61"/>
        <v>5.6333333333333329</v>
      </c>
      <c r="G185" s="7">
        <f t="shared" si="45"/>
        <v>13.899999999999999</v>
      </c>
      <c r="H185" s="16">
        <f t="shared" si="46"/>
        <v>19.899999999999999</v>
      </c>
      <c r="I185" s="11">
        <f t="shared" si="47"/>
        <v>0.24805751063781942</v>
      </c>
      <c r="J185" s="33">
        <f t="shared" si="48"/>
        <v>4.4033877628015285E-2</v>
      </c>
      <c r="K185" s="33">
        <f t="shared" si="49"/>
        <v>22.709787415219115</v>
      </c>
      <c r="L185" s="33">
        <f t="shared" si="50"/>
        <v>0.20402363300980414</v>
      </c>
      <c r="M185" s="33">
        <f t="shared" si="51"/>
        <v>0.29209138826583469</v>
      </c>
      <c r="N185" s="8">
        <v>1</v>
      </c>
      <c r="O185" s="9">
        <v>0</v>
      </c>
      <c r="P185" s="8">
        <v>0</v>
      </c>
      <c r="Q185" s="9">
        <v>0</v>
      </c>
      <c r="R185" s="9">
        <v>1</v>
      </c>
      <c r="S185" s="9">
        <v>0</v>
      </c>
      <c r="T185" s="9">
        <v>0</v>
      </c>
      <c r="U185" s="8">
        <v>493</v>
      </c>
      <c r="V185" s="9">
        <v>8</v>
      </c>
      <c r="W185" s="9">
        <f t="shared" si="62"/>
        <v>484</v>
      </c>
      <c r="X185" s="9">
        <f t="shared" si="53"/>
        <v>36</v>
      </c>
      <c r="Y185" s="7">
        <v>4.3259999999999996</v>
      </c>
      <c r="Z185" s="7">
        <v>20.097000000000001</v>
      </c>
      <c r="AA185" s="9">
        <v>1</v>
      </c>
      <c r="AB185" s="9">
        <v>0</v>
      </c>
      <c r="AC185" s="9">
        <v>0</v>
      </c>
      <c r="AD185" s="9">
        <v>0</v>
      </c>
      <c r="AE185" s="9">
        <v>0</v>
      </c>
      <c r="AF185" s="9">
        <v>1</v>
      </c>
      <c r="AG185" s="8">
        <v>0</v>
      </c>
      <c r="AH185" s="9">
        <v>1</v>
      </c>
      <c r="AI185" s="30">
        <v>0</v>
      </c>
      <c r="AJ185" s="9">
        <v>1</v>
      </c>
      <c r="AK185" s="30">
        <v>0</v>
      </c>
      <c r="AL185" s="21">
        <v>2002</v>
      </c>
      <c r="AM185" s="23">
        <f t="shared" si="54"/>
        <v>7.6019019598751658</v>
      </c>
      <c r="AN185" s="33">
        <v>0.58099999999999996</v>
      </c>
      <c r="AO185" s="33">
        <v>9.0999999999999998E-2</v>
      </c>
      <c r="AP185" s="33">
        <v>3.9E-2</v>
      </c>
      <c r="AQ185" s="43">
        <v>0.28899999999999998</v>
      </c>
      <c r="AR185" s="33" t="s">
        <v>108</v>
      </c>
      <c r="AS185" s="43" t="s">
        <v>108</v>
      </c>
      <c r="AT185" s="42">
        <f t="shared" si="57"/>
        <v>0.3831</v>
      </c>
      <c r="AU185" s="18">
        <v>0.6169</v>
      </c>
      <c r="AV185">
        <v>0</v>
      </c>
      <c r="AW185" s="40">
        <v>1</v>
      </c>
      <c r="AX185" t="s">
        <v>108</v>
      </c>
      <c r="AY185" s="40" t="s">
        <v>108</v>
      </c>
      <c r="AZ185">
        <v>0</v>
      </c>
      <c r="BA185" s="18">
        <v>1</v>
      </c>
      <c r="BB185">
        <f t="shared" si="58"/>
        <v>0.63400000000000001</v>
      </c>
      <c r="BC185" s="18">
        <v>0.36599999999999999</v>
      </c>
      <c r="BD185" s="18" t="s">
        <v>135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 s="18">
        <v>0</v>
      </c>
      <c r="BL185">
        <v>0</v>
      </c>
      <c r="BM185">
        <v>1</v>
      </c>
      <c r="BN185" s="18">
        <v>0</v>
      </c>
      <c r="BQ185" s="25">
        <v>33.124000000000002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 s="18">
        <v>1</v>
      </c>
      <c r="BZ185">
        <v>0</v>
      </c>
      <c r="CA185">
        <v>1</v>
      </c>
      <c r="CB185">
        <v>0</v>
      </c>
      <c r="CC185" s="18">
        <v>0</v>
      </c>
      <c r="CD185">
        <v>1</v>
      </c>
      <c r="CE185">
        <v>0</v>
      </c>
      <c r="CF185">
        <v>0</v>
      </c>
      <c r="CG185">
        <v>0</v>
      </c>
      <c r="CH185" s="18">
        <v>0</v>
      </c>
      <c r="CI185">
        <v>0</v>
      </c>
      <c r="CJ185">
        <v>0</v>
      </c>
      <c r="CK185">
        <v>1</v>
      </c>
      <c r="CL185">
        <v>1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1</v>
      </c>
      <c r="CS185" s="18">
        <v>1</v>
      </c>
      <c r="CU185">
        <v>125</v>
      </c>
      <c r="DD185" s="34" t="s">
        <v>110</v>
      </c>
    </row>
    <row r="186" spans="1:108" x14ac:dyDescent="0.25">
      <c r="A186">
        <v>185</v>
      </c>
      <c r="B186">
        <v>15</v>
      </c>
      <c r="C186" s="25" t="s">
        <v>134</v>
      </c>
      <c r="D186" s="12">
        <v>17.600000000000001</v>
      </c>
      <c r="E186" s="14">
        <v>1</v>
      </c>
      <c r="F186" s="7">
        <f t="shared" si="61"/>
        <v>17.600000000000001</v>
      </c>
      <c r="G186" s="7">
        <f t="shared" si="45"/>
        <v>16.600000000000001</v>
      </c>
      <c r="H186" s="16">
        <f t="shared" si="46"/>
        <v>18.600000000000001</v>
      </c>
      <c r="I186" s="11">
        <f t="shared" si="47"/>
        <v>0.50727412898281099</v>
      </c>
      <c r="J186" s="33">
        <f t="shared" si="48"/>
        <v>2.8822393692205163E-2</v>
      </c>
      <c r="K186" s="33">
        <f t="shared" si="49"/>
        <v>34.695244630928897</v>
      </c>
      <c r="L186" s="33">
        <f t="shared" si="50"/>
        <v>0.47845173529060581</v>
      </c>
      <c r="M186" s="33">
        <f t="shared" si="51"/>
        <v>0.53609652267501617</v>
      </c>
      <c r="N186" s="8">
        <v>1</v>
      </c>
      <c r="O186" s="9">
        <v>0</v>
      </c>
      <c r="P186" s="8">
        <v>0</v>
      </c>
      <c r="Q186" s="9">
        <v>0</v>
      </c>
      <c r="R186" s="9">
        <v>1</v>
      </c>
      <c r="S186" s="9">
        <v>0</v>
      </c>
      <c r="T186" s="9">
        <v>0</v>
      </c>
      <c r="U186" s="8">
        <v>903</v>
      </c>
      <c r="V186" s="9">
        <v>8</v>
      </c>
      <c r="W186" s="9">
        <f t="shared" si="62"/>
        <v>894</v>
      </c>
      <c r="X186" s="9">
        <f t="shared" si="53"/>
        <v>36</v>
      </c>
      <c r="Y186" s="7">
        <v>4.3259999999999996</v>
      </c>
      <c r="Z186" s="7">
        <v>20.097000000000001</v>
      </c>
      <c r="AA186" s="9">
        <v>1</v>
      </c>
      <c r="AB186" s="9">
        <v>0</v>
      </c>
      <c r="AC186" s="9">
        <v>0</v>
      </c>
      <c r="AD186" s="9">
        <v>0</v>
      </c>
      <c r="AE186" s="9">
        <v>0</v>
      </c>
      <c r="AF186" s="9">
        <v>1</v>
      </c>
      <c r="AG186" s="8">
        <v>0</v>
      </c>
      <c r="AH186" s="9">
        <v>1</v>
      </c>
      <c r="AI186" s="30">
        <v>0</v>
      </c>
      <c r="AJ186" s="9">
        <v>1</v>
      </c>
      <c r="AK186" s="30">
        <v>0</v>
      </c>
      <c r="AL186" s="21">
        <v>2002</v>
      </c>
      <c r="AM186" s="23">
        <f t="shared" si="54"/>
        <v>7.6019019598751658</v>
      </c>
      <c r="AN186" s="33">
        <v>0.58099999999999996</v>
      </c>
      <c r="AO186" s="33">
        <v>9.0999999999999998E-2</v>
      </c>
      <c r="AP186" s="33">
        <v>3.9E-2</v>
      </c>
      <c r="AQ186" s="43">
        <v>0.28899999999999998</v>
      </c>
      <c r="AR186" s="33" t="s">
        <v>108</v>
      </c>
      <c r="AS186" s="43" t="s">
        <v>108</v>
      </c>
      <c r="AT186" s="42">
        <f t="shared" si="57"/>
        <v>0.3831</v>
      </c>
      <c r="AU186" s="18">
        <v>0.6169</v>
      </c>
      <c r="AV186">
        <v>0</v>
      </c>
      <c r="AW186" s="40">
        <v>1</v>
      </c>
      <c r="AX186" t="s">
        <v>108</v>
      </c>
      <c r="AY186" s="40" t="s">
        <v>108</v>
      </c>
      <c r="AZ186">
        <v>0</v>
      </c>
      <c r="BA186" s="18">
        <v>1</v>
      </c>
      <c r="BB186">
        <f t="shared" si="58"/>
        <v>0.63400000000000001</v>
      </c>
      <c r="BC186" s="18">
        <v>0.36599999999999999</v>
      </c>
      <c r="BD186" s="18" t="s">
        <v>135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 s="18">
        <v>0</v>
      </c>
      <c r="BL186">
        <v>0</v>
      </c>
      <c r="BM186">
        <v>1</v>
      </c>
      <c r="BN186" s="18">
        <v>0</v>
      </c>
      <c r="BQ186" s="25">
        <v>33.124000000000002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 s="18">
        <v>1</v>
      </c>
      <c r="BZ186">
        <v>0</v>
      </c>
      <c r="CA186">
        <v>1</v>
      </c>
      <c r="CB186">
        <v>0</v>
      </c>
      <c r="CC186" s="18">
        <v>0</v>
      </c>
      <c r="CD186">
        <v>0</v>
      </c>
      <c r="CE186">
        <v>0</v>
      </c>
      <c r="CF186">
        <v>1</v>
      </c>
      <c r="CG186">
        <v>0</v>
      </c>
      <c r="CH186" s="18">
        <v>0</v>
      </c>
      <c r="CI186">
        <v>0</v>
      </c>
      <c r="CJ186">
        <v>0</v>
      </c>
      <c r="CK186">
        <v>1</v>
      </c>
      <c r="CL186">
        <v>1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1</v>
      </c>
      <c r="CS186" s="18">
        <v>1</v>
      </c>
      <c r="CU186">
        <v>125</v>
      </c>
      <c r="DD186" s="34" t="s">
        <v>110</v>
      </c>
    </row>
    <row r="187" spans="1:108" x14ac:dyDescent="0.25">
      <c r="A187">
        <v>186</v>
      </c>
      <c r="B187">
        <v>15</v>
      </c>
      <c r="C187" s="25" t="s">
        <v>134</v>
      </c>
      <c r="D187" s="12">
        <v>16.5</v>
      </c>
      <c r="E187" s="14">
        <v>1</v>
      </c>
      <c r="F187" s="7">
        <f t="shared" si="61"/>
        <v>16.5</v>
      </c>
      <c r="G187" s="7">
        <f t="shared" si="45"/>
        <v>15.5</v>
      </c>
      <c r="H187" s="16">
        <f t="shared" si="46"/>
        <v>17.5</v>
      </c>
      <c r="I187" s="11">
        <f t="shared" si="47"/>
        <v>0.31853222497441863</v>
      </c>
      <c r="J187" s="33">
        <f t="shared" si="48"/>
        <v>1.9304983331782946E-2</v>
      </c>
      <c r="K187" s="33">
        <f t="shared" si="49"/>
        <v>51.800096525006595</v>
      </c>
      <c r="L187" s="33">
        <f t="shared" si="50"/>
        <v>0.2992272416426357</v>
      </c>
      <c r="M187" s="33">
        <f t="shared" si="51"/>
        <v>0.33783720830620156</v>
      </c>
      <c r="N187" s="8">
        <v>1</v>
      </c>
      <c r="O187" s="9">
        <v>0</v>
      </c>
      <c r="P187" s="8">
        <v>0</v>
      </c>
      <c r="Q187" s="9">
        <v>0</v>
      </c>
      <c r="R187" s="9">
        <v>1</v>
      </c>
      <c r="S187" s="9">
        <v>0</v>
      </c>
      <c r="T187" s="9">
        <v>0</v>
      </c>
      <c r="U187" s="8">
        <v>2423</v>
      </c>
      <c r="V187" s="9">
        <v>11</v>
      </c>
      <c r="W187" s="9">
        <f t="shared" si="62"/>
        <v>2411</v>
      </c>
      <c r="X187" s="9">
        <f t="shared" si="53"/>
        <v>36</v>
      </c>
      <c r="Y187" s="7">
        <v>5.6660000000000004</v>
      </c>
      <c r="Z187" s="7">
        <v>20.492000000000001</v>
      </c>
      <c r="AA187" s="9">
        <v>1</v>
      </c>
      <c r="AB187" s="9">
        <v>0</v>
      </c>
      <c r="AC187" s="9">
        <v>0</v>
      </c>
      <c r="AD187" s="9">
        <v>0</v>
      </c>
      <c r="AE187" s="9">
        <v>0</v>
      </c>
      <c r="AF187" s="9">
        <v>1</v>
      </c>
      <c r="AG187" s="8">
        <v>0</v>
      </c>
      <c r="AH187" s="9">
        <v>1</v>
      </c>
      <c r="AI187" s="30">
        <v>0</v>
      </c>
      <c r="AJ187" s="9">
        <v>1</v>
      </c>
      <c r="AK187" s="30">
        <v>0</v>
      </c>
      <c r="AL187" s="21">
        <v>2002</v>
      </c>
      <c r="AM187" s="23">
        <f t="shared" si="54"/>
        <v>7.6019019598751658</v>
      </c>
      <c r="AN187" s="33">
        <v>0.36099999999999999</v>
      </c>
      <c r="AO187" s="33">
        <v>0.17599999999999999</v>
      </c>
      <c r="AP187" s="33">
        <v>0.122</v>
      </c>
      <c r="AQ187" s="43">
        <v>0.34100000000000008</v>
      </c>
      <c r="AR187" s="33" t="s">
        <v>108</v>
      </c>
      <c r="AS187" s="43" t="s">
        <v>108</v>
      </c>
      <c r="AT187" s="42">
        <f t="shared" si="57"/>
        <v>0.5181</v>
      </c>
      <c r="AU187" s="18">
        <v>0.4819</v>
      </c>
      <c r="AV187">
        <v>1</v>
      </c>
      <c r="AW187" s="40">
        <v>0</v>
      </c>
      <c r="AX187" t="s">
        <v>108</v>
      </c>
      <c r="AY187" s="40" t="s">
        <v>108</v>
      </c>
      <c r="AZ187">
        <v>0</v>
      </c>
      <c r="BA187" s="18">
        <v>1</v>
      </c>
      <c r="BB187">
        <f t="shared" si="58"/>
        <v>0.61399999999999999</v>
      </c>
      <c r="BC187" s="18">
        <v>0.38600000000000001</v>
      </c>
      <c r="BD187" s="18" t="s">
        <v>135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 s="18">
        <v>0</v>
      </c>
      <c r="BL187">
        <v>0</v>
      </c>
      <c r="BM187">
        <v>1</v>
      </c>
      <c r="BN187" s="18">
        <v>0</v>
      </c>
      <c r="BQ187" s="25">
        <v>34.277000000000001</v>
      </c>
      <c r="BR187">
        <v>1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 s="18">
        <v>0</v>
      </c>
      <c r="BZ187">
        <v>0</v>
      </c>
      <c r="CA187">
        <v>0</v>
      </c>
      <c r="CB187">
        <v>1</v>
      </c>
      <c r="CC187" s="18">
        <v>0</v>
      </c>
      <c r="CD187">
        <v>0</v>
      </c>
      <c r="CE187">
        <v>0</v>
      </c>
      <c r="CF187">
        <v>0</v>
      </c>
      <c r="CG187">
        <v>0</v>
      </c>
      <c r="CH187" s="18">
        <v>0</v>
      </c>
      <c r="CI187">
        <v>0</v>
      </c>
      <c r="CJ187">
        <v>0</v>
      </c>
      <c r="CK187">
        <v>1</v>
      </c>
      <c r="CL187">
        <v>1</v>
      </c>
      <c r="CM187">
        <v>0</v>
      </c>
      <c r="CN187">
        <v>0</v>
      </c>
      <c r="CO187">
        <v>1</v>
      </c>
      <c r="CP187">
        <v>0</v>
      </c>
      <c r="CQ187">
        <v>0</v>
      </c>
      <c r="CR187">
        <v>1</v>
      </c>
      <c r="CS187" s="18">
        <v>1</v>
      </c>
      <c r="CU187">
        <v>125</v>
      </c>
      <c r="DD187" s="34" t="s">
        <v>110</v>
      </c>
    </row>
    <row r="188" spans="1:108" x14ac:dyDescent="0.25">
      <c r="A188">
        <v>187</v>
      </c>
      <c r="B188">
        <v>15</v>
      </c>
      <c r="C188" s="25" t="s">
        <v>134</v>
      </c>
      <c r="D188" s="12">
        <v>14</v>
      </c>
      <c r="E188" s="14">
        <v>1</v>
      </c>
      <c r="F188" s="7">
        <f t="shared" si="61"/>
        <v>14</v>
      </c>
      <c r="G188" s="7">
        <f t="shared" si="45"/>
        <v>13</v>
      </c>
      <c r="H188" s="16">
        <f t="shared" si="46"/>
        <v>15</v>
      </c>
      <c r="I188" s="11">
        <f t="shared" si="47"/>
        <v>0.27393116806819129</v>
      </c>
      <c r="J188" s="33">
        <f t="shared" si="48"/>
        <v>1.9566512004870806E-2</v>
      </c>
      <c r="K188" s="33">
        <f t="shared" si="49"/>
        <v>51.107729356722558</v>
      </c>
      <c r="L188" s="33">
        <f t="shared" si="50"/>
        <v>0.25436465606332048</v>
      </c>
      <c r="M188" s="33">
        <f t="shared" si="51"/>
        <v>0.29349768007306209</v>
      </c>
      <c r="N188" s="8">
        <v>1</v>
      </c>
      <c r="O188" s="9">
        <v>0</v>
      </c>
      <c r="P188" s="8">
        <v>0</v>
      </c>
      <c r="Q188" s="9">
        <v>0</v>
      </c>
      <c r="R188" s="9">
        <v>1</v>
      </c>
      <c r="S188" s="9">
        <v>0</v>
      </c>
      <c r="T188" s="9">
        <v>0</v>
      </c>
      <c r="U188" s="8">
        <v>2423</v>
      </c>
      <c r="V188" s="9">
        <v>6</v>
      </c>
      <c r="W188" s="9">
        <f t="shared" si="62"/>
        <v>2416</v>
      </c>
      <c r="X188" s="9">
        <f t="shared" si="53"/>
        <v>36</v>
      </c>
      <c r="Y188" s="7">
        <v>5.6660000000000004</v>
      </c>
      <c r="Z188" s="7">
        <v>20.492000000000001</v>
      </c>
      <c r="AA188" s="9">
        <v>1</v>
      </c>
      <c r="AB188" s="9">
        <v>0</v>
      </c>
      <c r="AC188" s="9">
        <v>0</v>
      </c>
      <c r="AD188" s="9">
        <v>0</v>
      </c>
      <c r="AE188" s="9">
        <v>0</v>
      </c>
      <c r="AF188" s="9">
        <v>1</v>
      </c>
      <c r="AG188" s="8">
        <v>0</v>
      </c>
      <c r="AH188" s="9">
        <v>1</v>
      </c>
      <c r="AI188" s="30">
        <v>0</v>
      </c>
      <c r="AJ188" s="9">
        <v>1</v>
      </c>
      <c r="AK188" s="30">
        <v>0</v>
      </c>
      <c r="AL188" s="21">
        <v>2002</v>
      </c>
      <c r="AM188" s="23">
        <f t="shared" si="54"/>
        <v>7.6019019598751658</v>
      </c>
      <c r="AN188" s="33">
        <v>0.36099999999999999</v>
      </c>
      <c r="AO188" s="33">
        <v>0.17599999999999999</v>
      </c>
      <c r="AP188" s="33">
        <v>0.122</v>
      </c>
      <c r="AQ188" s="43">
        <v>0.34100000000000008</v>
      </c>
      <c r="AR188" s="33" t="s">
        <v>108</v>
      </c>
      <c r="AS188" s="43" t="s">
        <v>108</v>
      </c>
      <c r="AT188" s="42">
        <f t="shared" si="57"/>
        <v>0.5181</v>
      </c>
      <c r="AU188" s="18">
        <v>0.4819</v>
      </c>
      <c r="AV188">
        <v>1</v>
      </c>
      <c r="AW188" s="40">
        <v>0</v>
      </c>
      <c r="AX188" t="s">
        <v>108</v>
      </c>
      <c r="AY188" s="40" t="s">
        <v>108</v>
      </c>
      <c r="AZ188">
        <v>0</v>
      </c>
      <c r="BA188" s="18">
        <v>1</v>
      </c>
      <c r="BB188">
        <f t="shared" si="58"/>
        <v>0.61399999999999999</v>
      </c>
      <c r="BC188" s="18">
        <v>0.38600000000000001</v>
      </c>
      <c r="BD188" s="18" t="s">
        <v>135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  <c r="BK188" s="18">
        <v>0</v>
      </c>
      <c r="BL188">
        <v>0</v>
      </c>
      <c r="BM188">
        <v>1</v>
      </c>
      <c r="BN188" s="18">
        <v>0</v>
      </c>
      <c r="BQ188" s="25">
        <v>34.277000000000001</v>
      </c>
      <c r="BR188">
        <v>1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 s="18">
        <v>0</v>
      </c>
      <c r="BZ188">
        <v>0</v>
      </c>
      <c r="CA188">
        <v>0</v>
      </c>
      <c r="CB188">
        <v>1</v>
      </c>
      <c r="CC188" s="18">
        <v>0</v>
      </c>
      <c r="CD188">
        <v>0</v>
      </c>
      <c r="CE188">
        <v>0</v>
      </c>
      <c r="CF188">
        <v>0</v>
      </c>
      <c r="CG188">
        <v>0</v>
      </c>
      <c r="CH188" s="18">
        <v>0</v>
      </c>
      <c r="CI188">
        <v>0</v>
      </c>
      <c r="CJ188">
        <v>0</v>
      </c>
      <c r="CK188">
        <v>1</v>
      </c>
      <c r="CL188">
        <v>1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S188" s="18">
        <v>0</v>
      </c>
      <c r="CU188">
        <v>125</v>
      </c>
      <c r="DD188" s="34" t="s">
        <v>110</v>
      </c>
    </row>
    <row r="189" spans="1:108" x14ac:dyDescent="0.25">
      <c r="A189">
        <v>188</v>
      </c>
      <c r="B189">
        <v>15</v>
      </c>
      <c r="C189" s="25" t="s">
        <v>134</v>
      </c>
      <c r="D189" s="12">
        <v>15.5</v>
      </c>
      <c r="E189" s="14">
        <v>1</v>
      </c>
      <c r="F189" s="7">
        <f t="shared" si="61"/>
        <v>15.5</v>
      </c>
      <c r="G189" s="7">
        <f t="shared" si="45"/>
        <v>14.5</v>
      </c>
      <c r="H189" s="16">
        <f t="shared" si="46"/>
        <v>16.5</v>
      </c>
      <c r="I189" s="11">
        <f t="shared" si="47"/>
        <v>0.60050010427519618</v>
      </c>
      <c r="J189" s="33">
        <f t="shared" si="48"/>
        <v>3.874194221130299E-2</v>
      </c>
      <c r="K189" s="33">
        <f t="shared" si="49"/>
        <v>25.811818998280611</v>
      </c>
      <c r="L189" s="33">
        <f t="shared" si="50"/>
        <v>0.56175816206389317</v>
      </c>
      <c r="M189" s="33">
        <f t="shared" si="51"/>
        <v>0.63924204648649918</v>
      </c>
      <c r="N189" s="8">
        <v>1</v>
      </c>
      <c r="O189" s="9">
        <v>0</v>
      </c>
      <c r="P189" s="8">
        <v>0</v>
      </c>
      <c r="Q189" s="9">
        <v>0</v>
      </c>
      <c r="R189" s="9">
        <v>1</v>
      </c>
      <c r="S189" s="9">
        <v>0</v>
      </c>
      <c r="T189" s="9">
        <v>0</v>
      </c>
      <c r="U189" s="8">
        <v>437</v>
      </c>
      <c r="V189" s="9">
        <v>10</v>
      </c>
      <c r="W189" s="9">
        <f t="shared" si="62"/>
        <v>426</v>
      </c>
      <c r="X189" s="9">
        <f t="shared" si="53"/>
        <v>36</v>
      </c>
      <c r="Y189" s="7">
        <v>4.3259999999999996</v>
      </c>
      <c r="Z189" s="7">
        <v>20.097000000000001</v>
      </c>
      <c r="AA189" s="9">
        <v>1</v>
      </c>
      <c r="AB189" s="9">
        <v>0</v>
      </c>
      <c r="AC189" s="9">
        <v>0</v>
      </c>
      <c r="AD189" s="9">
        <v>0</v>
      </c>
      <c r="AE189" s="9">
        <v>0</v>
      </c>
      <c r="AF189" s="9">
        <v>1</v>
      </c>
      <c r="AG189" s="8">
        <v>0</v>
      </c>
      <c r="AH189" s="9">
        <v>1</v>
      </c>
      <c r="AI189" s="30">
        <v>0</v>
      </c>
      <c r="AJ189" s="9">
        <v>1</v>
      </c>
      <c r="AK189" s="30">
        <v>0</v>
      </c>
      <c r="AL189" s="21">
        <v>2002</v>
      </c>
      <c r="AM189" s="23">
        <f t="shared" si="54"/>
        <v>7.6019019598751658</v>
      </c>
      <c r="AN189" s="33">
        <v>0.58099999999999996</v>
      </c>
      <c r="AO189" s="33">
        <v>9.0999999999999998E-2</v>
      </c>
      <c r="AP189" s="33">
        <v>3.9E-2</v>
      </c>
      <c r="AQ189" s="43">
        <v>0.28899999999999998</v>
      </c>
      <c r="AR189" s="33" t="s">
        <v>108</v>
      </c>
      <c r="AS189" s="43" t="s">
        <v>108</v>
      </c>
      <c r="AT189" s="42">
        <f t="shared" si="57"/>
        <v>0.3831</v>
      </c>
      <c r="AU189" s="18">
        <v>0.6169</v>
      </c>
      <c r="AV189">
        <v>0</v>
      </c>
      <c r="AW189" s="40">
        <v>1</v>
      </c>
      <c r="AX189" t="s">
        <v>108</v>
      </c>
      <c r="AY189" s="40" t="s">
        <v>108</v>
      </c>
      <c r="AZ189">
        <v>0</v>
      </c>
      <c r="BA189" s="18">
        <v>1</v>
      </c>
      <c r="BB189">
        <f t="shared" si="58"/>
        <v>0.63400000000000001</v>
      </c>
      <c r="BC189" s="18">
        <v>0.36599999999999999</v>
      </c>
      <c r="BD189" s="18" t="s">
        <v>135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 s="18">
        <v>0</v>
      </c>
      <c r="BL189">
        <v>0</v>
      </c>
      <c r="BM189">
        <v>1</v>
      </c>
      <c r="BN189" s="18">
        <v>0</v>
      </c>
      <c r="BQ189" s="25">
        <v>33.124000000000002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 s="18">
        <v>0</v>
      </c>
      <c r="BZ189">
        <v>0</v>
      </c>
      <c r="CA189">
        <v>0</v>
      </c>
      <c r="CB189">
        <v>1</v>
      </c>
      <c r="CC189" s="18">
        <v>0</v>
      </c>
      <c r="CD189">
        <v>0</v>
      </c>
      <c r="CE189">
        <v>0</v>
      </c>
      <c r="CF189">
        <v>0</v>
      </c>
      <c r="CG189">
        <v>0</v>
      </c>
      <c r="CH189" s="18">
        <v>0</v>
      </c>
      <c r="CI189">
        <v>0</v>
      </c>
      <c r="CJ189">
        <v>0</v>
      </c>
      <c r="CK189">
        <v>1</v>
      </c>
      <c r="CL189">
        <v>1</v>
      </c>
      <c r="CM189">
        <v>0</v>
      </c>
      <c r="CN189">
        <v>0</v>
      </c>
      <c r="CO189">
        <v>1</v>
      </c>
      <c r="CP189">
        <v>0</v>
      </c>
      <c r="CQ189">
        <v>0</v>
      </c>
      <c r="CR189">
        <v>1</v>
      </c>
      <c r="CS189" s="18">
        <v>1</v>
      </c>
      <c r="CU189">
        <v>125</v>
      </c>
      <c r="DD189" s="34" t="s">
        <v>110</v>
      </c>
    </row>
    <row r="190" spans="1:108" s="51" customFormat="1" x14ac:dyDescent="0.25">
      <c r="A190" s="51">
        <v>189</v>
      </c>
      <c r="B190" s="51">
        <v>15</v>
      </c>
      <c r="C190" s="52" t="s">
        <v>134</v>
      </c>
      <c r="D190" s="53">
        <v>15.3</v>
      </c>
      <c r="E190" s="54">
        <v>2</v>
      </c>
      <c r="F190" s="55">
        <f t="shared" si="61"/>
        <v>7.65</v>
      </c>
      <c r="G190" s="55">
        <f t="shared" si="45"/>
        <v>13.3</v>
      </c>
      <c r="H190" s="56">
        <f t="shared" si="46"/>
        <v>17.3</v>
      </c>
      <c r="I190" s="57">
        <f t="shared" si="47"/>
        <v>0.34576028385855379</v>
      </c>
      <c r="J190" s="58">
        <f t="shared" si="48"/>
        <v>4.519742272660833E-2</v>
      </c>
      <c r="K190" s="58">
        <f t="shared" si="49"/>
        <v>22.12515536668613</v>
      </c>
      <c r="L190" s="58">
        <f t="shared" si="50"/>
        <v>0.30056286113194547</v>
      </c>
      <c r="M190" s="58">
        <f t="shared" si="51"/>
        <v>0.3909577065851621</v>
      </c>
      <c r="N190" s="59">
        <v>1</v>
      </c>
      <c r="O190" s="60">
        <v>0</v>
      </c>
      <c r="P190" s="59">
        <v>0</v>
      </c>
      <c r="Q190" s="60">
        <v>0</v>
      </c>
      <c r="R190" s="60">
        <v>1</v>
      </c>
      <c r="S190" s="60">
        <v>0</v>
      </c>
      <c r="T190" s="60">
        <v>0</v>
      </c>
      <c r="U190" s="59">
        <v>437</v>
      </c>
      <c r="V190" s="60">
        <v>5</v>
      </c>
      <c r="W190" s="60">
        <f t="shared" si="62"/>
        <v>431</v>
      </c>
      <c r="X190" s="60">
        <f t="shared" si="53"/>
        <v>36</v>
      </c>
      <c r="Y190" s="55">
        <v>4.3259999999999996</v>
      </c>
      <c r="Z190" s="55">
        <v>20.097000000000001</v>
      </c>
      <c r="AA190" s="60">
        <v>1</v>
      </c>
      <c r="AB190" s="60">
        <v>0</v>
      </c>
      <c r="AC190" s="60">
        <v>0</v>
      </c>
      <c r="AD190" s="60">
        <v>0</v>
      </c>
      <c r="AE190" s="60">
        <v>0</v>
      </c>
      <c r="AF190" s="60">
        <v>1</v>
      </c>
      <c r="AG190" s="59">
        <v>0</v>
      </c>
      <c r="AH190" s="60">
        <v>1</v>
      </c>
      <c r="AI190" s="61">
        <v>0</v>
      </c>
      <c r="AJ190" s="60">
        <v>1</v>
      </c>
      <c r="AK190" s="61">
        <v>0</v>
      </c>
      <c r="AL190" s="62">
        <v>2002</v>
      </c>
      <c r="AM190" s="63">
        <f t="shared" si="54"/>
        <v>7.6019019598751658</v>
      </c>
      <c r="AN190" s="58">
        <v>0.58099999999999996</v>
      </c>
      <c r="AO190" s="58">
        <v>9.0999999999999998E-2</v>
      </c>
      <c r="AP190" s="58">
        <v>3.9E-2</v>
      </c>
      <c r="AQ190" s="64">
        <v>0.28899999999999998</v>
      </c>
      <c r="AR190" s="58" t="s">
        <v>108</v>
      </c>
      <c r="AS190" s="64" t="s">
        <v>108</v>
      </c>
      <c r="AT190" s="65">
        <f t="shared" si="57"/>
        <v>0.3831</v>
      </c>
      <c r="AU190" s="66">
        <v>0.6169</v>
      </c>
      <c r="AV190" s="51">
        <v>0</v>
      </c>
      <c r="AW190" s="67">
        <v>1</v>
      </c>
      <c r="AX190" s="51" t="s">
        <v>108</v>
      </c>
      <c r="AY190" s="67" t="s">
        <v>108</v>
      </c>
      <c r="AZ190">
        <v>0</v>
      </c>
      <c r="BA190" s="66">
        <v>1</v>
      </c>
      <c r="BB190" s="51">
        <f t="shared" si="58"/>
        <v>0.63400000000000001</v>
      </c>
      <c r="BC190" s="66">
        <v>0.36599999999999999</v>
      </c>
      <c r="BD190" s="66" t="s">
        <v>135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 s="66">
        <v>0</v>
      </c>
      <c r="BL190">
        <v>0</v>
      </c>
      <c r="BM190">
        <v>1</v>
      </c>
      <c r="BN190" s="66">
        <v>0</v>
      </c>
      <c r="BQ190" s="52">
        <v>33.124000000000002</v>
      </c>
      <c r="BR190" s="51">
        <v>0</v>
      </c>
      <c r="BS190" s="51">
        <v>1</v>
      </c>
      <c r="BT190" s="51">
        <v>0</v>
      </c>
      <c r="BU190" s="51">
        <v>0</v>
      </c>
      <c r="BV190" s="51">
        <v>0</v>
      </c>
      <c r="BW190" s="51">
        <v>0</v>
      </c>
      <c r="BX190" s="51">
        <v>0</v>
      </c>
      <c r="BY190" s="66">
        <v>0</v>
      </c>
      <c r="BZ190" s="51">
        <v>0</v>
      </c>
      <c r="CA190" s="51">
        <v>0</v>
      </c>
      <c r="CB190" s="51">
        <v>1</v>
      </c>
      <c r="CC190" s="66">
        <v>0</v>
      </c>
      <c r="CD190" s="51">
        <v>0</v>
      </c>
      <c r="CE190" s="51">
        <v>0</v>
      </c>
      <c r="CF190" s="51">
        <v>0</v>
      </c>
      <c r="CG190" s="51">
        <v>0</v>
      </c>
      <c r="CH190" s="66">
        <v>0</v>
      </c>
      <c r="CI190" s="51">
        <v>0</v>
      </c>
      <c r="CJ190" s="51">
        <v>0</v>
      </c>
      <c r="CK190" s="51">
        <v>1</v>
      </c>
      <c r="CL190" s="51">
        <v>1</v>
      </c>
      <c r="CM190" s="51">
        <v>0</v>
      </c>
      <c r="CN190" s="51">
        <v>0</v>
      </c>
      <c r="CO190" s="51">
        <v>1</v>
      </c>
      <c r="CP190" s="51">
        <v>0</v>
      </c>
      <c r="CQ190" s="51">
        <v>0</v>
      </c>
      <c r="CR190" s="51">
        <v>0</v>
      </c>
      <c r="CS190" s="66">
        <v>0</v>
      </c>
      <c r="CU190">
        <v>125</v>
      </c>
      <c r="CY190" s="68"/>
      <c r="DD190" s="68" t="s">
        <v>110</v>
      </c>
    </row>
    <row r="191" spans="1:108" x14ac:dyDescent="0.25">
      <c r="A191">
        <v>190</v>
      </c>
      <c r="B191">
        <v>16</v>
      </c>
      <c r="C191" s="25" t="s">
        <v>136</v>
      </c>
      <c r="D191" s="12">
        <v>8.5</v>
      </c>
      <c r="E191" s="14">
        <v>0.1</v>
      </c>
      <c r="F191" s="7">
        <f t="shared" si="61"/>
        <v>85</v>
      </c>
      <c r="G191" s="7">
        <f t="shared" si="45"/>
        <v>8.4</v>
      </c>
      <c r="H191" s="16">
        <f t="shared" si="46"/>
        <v>8.6</v>
      </c>
      <c r="I191" s="11">
        <f t="shared" si="47"/>
        <v>0.36517364407708086</v>
      </c>
      <c r="J191" s="33">
        <f t="shared" si="48"/>
        <v>4.2961605185538919E-3</v>
      </c>
      <c r="K191" s="33">
        <f t="shared" si="49"/>
        <v>232.76597689524988</v>
      </c>
      <c r="L191" s="33">
        <f t="shared" si="50"/>
        <v>0.36087748355852695</v>
      </c>
      <c r="M191" s="33">
        <f t="shared" si="51"/>
        <v>0.36946980459563478</v>
      </c>
      <c r="N191" s="8">
        <v>1</v>
      </c>
      <c r="O191" s="9">
        <v>0</v>
      </c>
      <c r="P191" s="8">
        <v>0</v>
      </c>
      <c r="Q191" s="9">
        <v>1</v>
      </c>
      <c r="R191" s="9">
        <v>0</v>
      </c>
      <c r="S191" s="9">
        <v>0</v>
      </c>
      <c r="T191" s="9">
        <v>0</v>
      </c>
      <c r="U191" s="8">
        <v>46965</v>
      </c>
      <c r="V191" s="9">
        <v>9</v>
      </c>
      <c r="W191" s="9">
        <f t="shared" si="62"/>
        <v>46955</v>
      </c>
      <c r="X191" s="9">
        <f t="shared" si="53"/>
        <v>20</v>
      </c>
      <c r="Y191" s="7">
        <v>6.134999999999998</v>
      </c>
      <c r="Z191" s="7">
        <v>25.552</v>
      </c>
      <c r="AA191" s="9">
        <v>0</v>
      </c>
      <c r="AB191" s="9">
        <v>1</v>
      </c>
      <c r="AC191" s="9">
        <v>0</v>
      </c>
      <c r="AD191" s="9">
        <v>1</v>
      </c>
      <c r="AE191" s="9">
        <v>0</v>
      </c>
      <c r="AF191" s="9">
        <v>0</v>
      </c>
      <c r="AG191" s="8">
        <v>0</v>
      </c>
      <c r="AH191" s="9">
        <v>1</v>
      </c>
      <c r="AI191" s="30">
        <v>0</v>
      </c>
      <c r="AJ191" s="9">
        <v>1</v>
      </c>
      <c r="AK191" s="30">
        <v>0</v>
      </c>
      <c r="AL191" s="21">
        <v>2005</v>
      </c>
      <c r="AM191" s="23">
        <f t="shared" si="54"/>
        <v>7.6033993397406698</v>
      </c>
      <c r="AN191" s="33">
        <v>0.39100000000000001</v>
      </c>
      <c r="AO191" s="33">
        <v>0.14299999999999999</v>
      </c>
      <c r="AP191" s="33">
        <v>0.314</v>
      </c>
      <c r="AQ191" s="43">
        <f t="shared" ref="AQ191:AQ210" si="63">1-SUM(AN191:AP191)</f>
        <v>0.15199999999999991</v>
      </c>
      <c r="AR191" s="33" t="s">
        <v>108</v>
      </c>
      <c r="AS191" s="43" t="s">
        <v>108</v>
      </c>
      <c r="AT191" s="42" t="s">
        <v>108</v>
      </c>
      <c r="AU191" s="18" t="s">
        <v>108</v>
      </c>
      <c r="AV191">
        <v>0.27300000000000002</v>
      </c>
      <c r="AW191" s="40">
        <f t="shared" ref="AW191:AW222" si="64">1-AV191</f>
        <v>0.72699999999999998</v>
      </c>
      <c r="AX191" t="s">
        <v>108</v>
      </c>
      <c r="AY191" s="40" t="s">
        <v>108</v>
      </c>
      <c r="AZ191">
        <v>0</v>
      </c>
      <c r="BA191" s="18">
        <v>1</v>
      </c>
      <c r="BB191">
        <v>0.32100000000000001</v>
      </c>
      <c r="BC191" s="18">
        <f t="shared" ref="BC191:BC210" si="65">1-BB191</f>
        <v>0.67900000000000005</v>
      </c>
      <c r="BD191" s="18" t="s">
        <v>137</v>
      </c>
      <c r="BE191">
        <v>0</v>
      </c>
      <c r="BF191" s="40">
        <v>0</v>
      </c>
      <c r="BG191">
        <v>0</v>
      </c>
      <c r="BH191" s="18">
        <v>0</v>
      </c>
      <c r="BI191" s="18">
        <v>0</v>
      </c>
      <c r="BJ191">
        <v>1</v>
      </c>
      <c r="BK191" s="40">
        <v>0</v>
      </c>
      <c r="BL191">
        <v>0</v>
      </c>
      <c r="BM191" s="18">
        <v>1</v>
      </c>
      <c r="BN191" s="18">
        <v>0</v>
      </c>
      <c r="BO191" t="s">
        <v>108</v>
      </c>
      <c r="BP191" s="40" t="s">
        <v>108</v>
      </c>
      <c r="BQ191" s="25">
        <v>35.944000000000003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 s="18">
        <v>0</v>
      </c>
      <c r="BZ191">
        <v>0</v>
      </c>
      <c r="CA191">
        <v>0</v>
      </c>
      <c r="CB191">
        <v>1</v>
      </c>
      <c r="CC191" s="18">
        <v>0</v>
      </c>
      <c r="CD191">
        <v>0</v>
      </c>
      <c r="CE191">
        <v>0</v>
      </c>
      <c r="CF191">
        <v>0</v>
      </c>
      <c r="CG191">
        <v>0</v>
      </c>
      <c r="CH191" s="18">
        <v>0</v>
      </c>
      <c r="CI191">
        <v>0</v>
      </c>
      <c r="CJ191">
        <v>0</v>
      </c>
      <c r="CK191">
        <v>1</v>
      </c>
      <c r="CL191">
        <v>1</v>
      </c>
      <c r="CM191">
        <v>0</v>
      </c>
      <c r="CN191">
        <v>0</v>
      </c>
      <c r="CO191">
        <v>1</v>
      </c>
      <c r="CP191">
        <v>0</v>
      </c>
      <c r="CQ191">
        <v>0</v>
      </c>
      <c r="CR191">
        <v>1</v>
      </c>
      <c r="CS191" s="18">
        <v>1</v>
      </c>
      <c r="CU191">
        <v>106</v>
      </c>
      <c r="DD191" s="34" t="s">
        <v>110</v>
      </c>
    </row>
    <row r="192" spans="1:108" x14ac:dyDescent="0.25">
      <c r="A192">
        <v>191</v>
      </c>
      <c r="B192">
        <v>16</v>
      </c>
      <c r="C192" s="25" t="s">
        <v>136</v>
      </c>
      <c r="D192" s="12">
        <v>7.7</v>
      </c>
      <c r="E192" s="14">
        <v>0.1</v>
      </c>
      <c r="F192" s="7">
        <f t="shared" si="61"/>
        <v>77</v>
      </c>
      <c r="G192" s="7">
        <f t="shared" si="45"/>
        <v>7.6000000000000005</v>
      </c>
      <c r="H192" s="16">
        <f t="shared" si="46"/>
        <v>7.8</v>
      </c>
      <c r="I192" s="11">
        <f t="shared" si="47"/>
        <v>0.33484591258365215</v>
      </c>
      <c r="J192" s="33">
        <f t="shared" si="48"/>
        <v>4.3486482153721057E-3</v>
      </c>
      <c r="K192" s="33">
        <f t="shared" si="49"/>
        <v>229.95651762887698</v>
      </c>
      <c r="L192" s="33">
        <f t="shared" si="50"/>
        <v>0.33049726436828003</v>
      </c>
      <c r="M192" s="33">
        <f t="shared" si="51"/>
        <v>0.33919456079902427</v>
      </c>
      <c r="N192" s="8">
        <v>1</v>
      </c>
      <c r="O192" s="9">
        <v>0</v>
      </c>
      <c r="P192" s="8">
        <v>0</v>
      </c>
      <c r="Q192" s="9">
        <v>1</v>
      </c>
      <c r="R192" s="9">
        <v>0</v>
      </c>
      <c r="S192" s="9">
        <v>0</v>
      </c>
      <c r="T192" s="9">
        <v>0</v>
      </c>
      <c r="U192" s="8">
        <v>46965</v>
      </c>
      <c r="V192" s="9">
        <v>13</v>
      </c>
      <c r="W192" s="9">
        <f t="shared" si="62"/>
        <v>46951</v>
      </c>
      <c r="X192" s="9">
        <f t="shared" si="53"/>
        <v>20</v>
      </c>
      <c r="Y192" s="7">
        <v>6.134999999999998</v>
      </c>
      <c r="Z192" s="7">
        <v>25.552</v>
      </c>
      <c r="AA192" s="9">
        <v>0</v>
      </c>
      <c r="AB192" s="9">
        <v>1</v>
      </c>
      <c r="AC192" s="9">
        <v>0</v>
      </c>
      <c r="AD192" s="9">
        <v>1</v>
      </c>
      <c r="AE192" s="9">
        <v>0</v>
      </c>
      <c r="AF192" s="9">
        <v>0</v>
      </c>
      <c r="AG192" s="8">
        <v>0</v>
      </c>
      <c r="AH192" s="9">
        <v>1</v>
      </c>
      <c r="AI192" s="30">
        <v>0</v>
      </c>
      <c r="AJ192" s="9">
        <v>1</v>
      </c>
      <c r="AK192" s="30">
        <v>0</v>
      </c>
      <c r="AL192" s="21">
        <v>2005</v>
      </c>
      <c r="AM192" s="23">
        <f t="shared" si="54"/>
        <v>7.6033993397406698</v>
      </c>
      <c r="AN192" s="33">
        <v>0.39100000000000001</v>
      </c>
      <c r="AO192" s="33">
        <v>0.14299999999999999</v>
      </c>
      <c r="AP192" s="33">
        <v>0.314</v>
      </c>
      <c r="AQ192" s="43">
        <f t="shared" si="63"/>
        <v>0.15199999999999991</v>
      </c>
      <c r="AR192" s="33" t="s">
        <v>108</v>
      </c>
      <c r="AS192" s="43" t="s">
        <v>108</v>
      </c>
      <c r="AT192" s="42" t="s">
        <v>108</v>
      </c>
      <c r="AU192" s="18" t="s">
        <v>108</v>
      </c>
      <c r="AV192">
        <v>0.27300000000000002</v>
      </c>
      <c r="AW192" s="40">
        <f t="shared" si="64"/>
        <v>0.72699999999999998</v>
      </c>
      <c r="AX192" t="s">
        <v>108</v>
      </c>
      <c r="AY192" s="40" t="s">
        <v>108</v>
      </c>
      <c r="AZ192">
        <v>0</v>
      </c>
      <c r="BA192" s="18">
        <v>1</v>
      </c>
      <c r="BB192">
        <v>0.32100000000000001</v>
      </c>
      <c r="BC192" s="18">
        <f t="shared" si="65"/>
        <v>0.67900000000000005</v>
      </c>
      <c r="BD192" s="18" t="s">
        <v>137</v>
      </c>
      <c r="BE192">
        <v>0</v>
      </c>
      <c r="BF192" s="40">
        <v>0</v>
      </c>
      <c r="BG192">
        <v>0</v>
      </c>
      <c r="BH192" s="18">
        <v>0</v>
      </c>
      <c r="BI192" s="18">
        <v>0</v>
      </c>
      <c r="BJ192">
        <v>1</v>
      </c>
      <c r="BK192" s="40">
        <v>0</v>
      </c>
      <c r="BL192">
        <v>0</v>
      </c>
      <c r="BM192" s="18">
        <v>1</v>
      </c>
      <c r="BN192" s="18">
        <v>0</v>
      </c>
      <c r="BO192" t="s">
        <v>108</v>
      </c>
      <c r="BP192" s="40" t="s">
        <v>108</v>
      </c>
      <c r="BQ192" s="25">
        <v>35.944000000000003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 s="18">
        <v>0</v>
      </c>
      <c r="BZ192">
        <v>0</v>
      </c>
      <c r="CA192">
        <v>0</v>
      </c>
      <c r="CB192">
        <v>1</v>
      </c>
      <c r="CC192" s="18">
        <v>0</v>
      </c>
      <c r="CD192">
        <v>0</v>
      </c>
      <c r="CE192">
        <v>0</v>
      </c>
      <c r="CF192">
        <v>0</v>
      </c>
      <c r="CG192">
        <v>0</v>
      </c>
      <c r="CH192" s="18">
        <v>0</v>
      </c>
      <c r="CI192">
        <v>0</v>
      </c>
      <c r="CJ192">
        <v>0</v>
      </c>
      <c r="CK192">
        <v>1</v>
      </c>
      <c r="CL192">
        <v>1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1</v>
      </c>
      <c r="CS192" s="18">
        <v>1</v>
      </c>
      <c r="CU192">
        <v>106</v>
      </c>
      <c r="DD192" s="34" t="s">
        <v>110</v>
      </c>
    </row>
    <row r="193" spans="1:108" x14ac:dyDescent="0.25">
      <c r="A193">
        <v>192</v>
      </c>
      <c r="B193">
        <v>16</v>
      </c>
      <c r="C193" s="25" t="s">
        <v>136</v>
      </c>
      <c r="D193" s="12">
        <v>6.8</v>
      </c>
      <c r="E193" s="14">
        <v>0.1</v>
      </c>
      <c r="F193" s="7">
        <f t="shared" si="61"/>
        <v>68</v>
      </c>
      <c r="G193" s="7">
        <f t="shared" si="45"/>
        <v>6.7</v>
      </c>
      <c r="H193" s="16">
        <f t="shared" si="46"/>
        <v>6.8999999999999995</v>
      </c>
      <c r="I193" s="11">
        <f t="shared" si="47"/>
        <v>0.29942585227104296</v>
      </c>
      <c r="J193" s="33">
        <f t="shared" si="48"/>
        <v>4.4033213569271024E-3</v>
      </c>
      <c r="K193" s="33">
        <f t="shared" si="49"/>
        <v>227.10129898351525</v>
      </c>
      <c r="L193" s="33">
        <f t="shared" si="50"/>
        <v>0.29502253091411584</v>
      </c>
      <c r="M193" s="33">
        <f t="shared" si="51"/>
        <v>0.30382917362797007</v>
      </c>
      <c r="N193" s="8">
        <v>1</v>
      </c>
      <c r="O193" s="9">
        <v>0</v>
      </c>
      <c r="P193" s="8">
        <v>0</v>
      </c>
      <c r="Q193" s="9">
        <v>1</v>
      </c>
      <c r="R193" s="9">
        <v>0</v>
      </c>
      <c r="S193" s="9">
        <v>0</v>
      </c>
      <c r="T193" s="9">
        <v>0</v>
      </c>
      <c r="U193" s="8">
        <v>46965</v>
      </c>
      <c r="V193" s="9">
        <v>13</v>
      </c>
      <c r="W193" s="9">
        <f t="shared" si="62"/>
        <v>46951</v>
      </c>
      <c r="X193" s="9">
        <f t="shared" si="53"/>
        <v>20</v>
      </c>
      <c r="Y193" s="7">
        <v>6.134999999999998</v>
      </c>
      <c r="Z193" s="7">
        <v>25.552</v>
      </c>
      <c r="AA193" s="9">
        <v>0</v>
      </c>
      <c r="AB193" s="9">
        <v>1</v>
      </c>
      <c r="AC193" s="9">
        <v>0</v>
      </c>
      <c r="AD193" s="9">
        <v>1</v>
      </c>
      <c r="AE193" s="9">
        <v>0</v>
      </c>
      <c r="AF193" s="9">
        <v>0</v>
      </c>
      <c r="AG193" s="8">
        <v>0</v>
      </c>
      <c r="AH193" s="9">
        <v>1</v>
      </c>
      <c r="AI193" s="30">
        <v>0</v>
      </c>
      <c r="AJ193" s="9">
        <v>1</v>
      </c>
      <c r="AK193" s="30">
        <v>0</v>
      </c>
      <c r="AL193" s="21">
        <v>2005</v>
      </c>
      <c r="AM193" s="23">
        <f t="shared" si="54"/>
        <v>7.6033993397406698</v>
      </c>
      <c r="AN193" s="33">
        <v>0.39100000000000001</v>
      </c>
      <c r="AO193" s="33">
        <v>0.14299999999999999</v>
      </c>
      <c r="AP193" s="33">
        <v>0.314</v>
      </c>
      <c r="AQ193" s="43">
        <f t="shared" si="63"/>
        <v>0.15199999999999991</v>
      </c>
      <c r="AR193" s="33" t="s">
        <v>108</v>
      </c>
      <c r="AS193" s="43" t="s">
        <v>108</v>
      </c>
      <c r="AT193" s="42" t="s">
        <v>108</v>
      </c>
      <c r="AU193" s="18" t="s">
        <v>108</v>
      </c>
      <c r="AV193">
        <v>0.27300000000000002</v>
      </c>
      <c r="AW193" s="40">
        <f t="shared" si="64"/>
        <v>0.72699999999999998</v>
      </c>
      <c r="AX193" t="s">
        <v>108</v>
      </c>
      <c r="AY193" s="40" t="s">
        <v>108</v>
      </c>
      <c r="AZ193">
        <v>0</v>
      </c>
      <c r="BA193" s="18">
        <v>1</v>
      </c>
      <c r="BB193">
        <v>0.32100000000000001</v>
      </c>
      <c r="BC193" s="18">
        <f t="shared" si="65"/>
        <v>0.67900000000000005</v>
      </c>
      <c r="BD193" s="18" t="s">
        <v>137</v>
      </c>
      <c r="BE193">
        <v>0</v>
      </c>
      <c r="BF193" s="40">
        <v>0</v>
      </c>
      <c r="BG193">
        <v>0</v>
      </c>
      <c r="BH193" s="18">
        <v>0</v>
      </c>
      <c r="BI193" s="18">
        <v>0</v>
      </c>
      <c r="BJ193">
        <v>1</v>
      </c>
      <c r="BK193" s="40">
        <v>0</v>
      </c>
      <c r="BL193">
        <v>0</v>
      </c>
      <c r="BM193" s="18">
        <v>1</v>
      </c>
      <c r="BN193" s="18">
        <v>0</v>
      </c>
      <c r="BO193" t="s">
        <v>108</v>
      </c>
      <c r="BP193" s="40" t="s">
        <v>108</v>
      </c>
      <c r="BQ193" s="25">
        <v>35.944000000000003</v>
      </c>
      <c r="BR193">
        <v>1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 s="18">
        <v>0</v>
      </c>
      <c r="BZ193">
        <v>0</v>
      </c>
      <c r="CA193">
        <v>0</v>
      </c>
      <c r="CB193">
        <v>1</v>
      </c>
      <c r="CC193" s="18">
        <v>0</v>
      </c>
      <c r="CD193">
        <v>0</v>
      </c>
      <c r="CE193">
        <v>0</v>
      </c>
      <c r="CF193">
        <v>0</v>
      </c>
      <c r="CG193">
        <v>0</v>
      </c>
      <c r="CH193" s="18">
        <v>0</v>
      </c>
      <c r="CI193">
        <v>0</v>
      </c>
      <c r="CJ193">
        <v>0</v>
      </c>
      <c r="CK193">
        <v>1</v>
      </c>
      <c r="CL193">
        <v>1</v>
      </c>
      <c r="CM193">
        <v>0</v>
      </c>
      <c r="CN193">
        <v>0</v>
      </c>
      <c r="CO193">
        <v>1</v>
      </c>
      <c r="CP193">
        <v>0</v>
      </c>
      <c r="CQ193">
        <v>0</v>
      </c>
      <c r="CR193">
        <v>1</v>
      </c>
      <c r="CS193" s="18">
        <v>1</v>
      </c>
      <c r="CU193">
        <v>106</v>
      </c>
      <c r="DD193" s="34" t="s">
        <v>110</v>
      </c>
    </row>
    <row r="194" spans="1:108" x14ac:dyDescent="0.25">
      <c r="A194">
        <v>193</v>
      </c>
      <c r="B194">
        <v>16</v>
      </c>
      <c r="C194" s="25" t="s">
        <v>136</v>
      </c>
      <c r="D194" s="12">
        <v>8.5</v>
      </c>
      <c r="E194" s="14">
        <v>0.1</v>
      </c>
      <c r="F194" s="7">
        <f t="shared" si="61"/>
        <v>85</v>
      </c>
      <c r="G194" s="7">
        <f t="shared" ref="G194:G257" si="66">D194-E194</f>
        <v>8.4</v>
      </c>
      <c r="H194" s="16">
        <f t="shared" ref="H194:H257" si="67">D194+E194</f>
        <v>8.6</v>
      </c>
      <c r="I194" s="11">
        <f t="shared" ref="I194:I257" si="68">IFERROR(F194/SQRT(F194^2+W194), "X")</f>
        <v>0.36519386578122887</v>
      </c>
      <c r="J194" s="33">
        <f t="shared" ref="J194:J257" si="69">IFERROR(SQRT((1-I194^2)/W194), "X")</f>
        <v>4.2963984209556331E-3</v>
      </c>
      <c r="K194" s="33">
        <f t="shared" ref="K194:K257" si="70">IFERROR(1/J194, "X")</f>
        <v>232.75308805685052</v>
      </c>
      <c r="L194" s="33">
        <f t="shared" ref="L194:L257" si="71">IFERROR(I194-J194, "X")</f>
        <v>0.36089746736027323</v>
      </c>
      <c r="M194" s="33">
        <f t="shared" ref="M194:M257" si="72">IFERROR(I194+J194, "X")</f>
        <v>0.3694902642021845</v>
      </c>
      <c r="N194" s="8">
        <v>1</v>
      </c>
      <c r="O194" s="9">
        <v>0</v>
      </c>
      <c r="P194" s="8">
        <v>0</v>
      </c>
      <c r="Q194" s="9">
        <v>1</v>
      </c>
      <c r="R194" s="9">
        <v>0</v>
      </c>
      <c r="S194" s="9">
        <v>0</v>
      </c>
      <c r="T194" s="9">
        <v>0</v>
      </c>
      <c r="U194" s="8">
        <v>46965</v>
      </c>
      <c r="V194" s="9">
        <v>15</v>
      </c>
      <c r="W194" s="9">
        <f t="shared" si="62"/>
        <v>46949</v>
      </c>
      <c r="X194" s="9">
        <f t="shared" ref="X194:X257" si="73">COUNTIF(B:B,B194)</f>
        <v>20</v>
      </c>
      <c r="Y194" s="7">
        <v>6.134999999999998</v>
      </c>
      <c r="Z194" s="7">
        <v>25.552</v>
      </c>
      <c r="AA194" s="9">
        <v>0</v>
      </c>
      <c r="AB194" s="9">
        <v>1</v>
      </c>
      <c r="AC194" s="9">
        <v>0</v>
      </c>
      <c r="AD194" s="9">
        <v>1</v>
      </c>
      <c r="AE194" s="9">
        <v>0</v>
      </c>
      <c r="AF194" s="9">
        <v>0</v>
      </c>
      <c r="AG194" s="8">
        <v>0</v>
      </c>
      <c r="AH194" s="9">
        <v>1</v>
      </c>
      <c r="AI194" s="30">
        <v>0</v>
      </c>
      <c r="AJ194" s="9">
        <v>1</v>
      </c>
      <c r="AK194" s="30">
        <v>0</v>
      </c>
      <c r="AL194" s="21">
        <v>2005</v>
      </c>
      <c r="AM194" s="23">
        <f t="shared" ref="AM194:AM257" si="74">LN(AL194)</f>
        <v>7.6033993397406698</v>
      </c>
      <c r="AN194" s="33">
        <v>0.39100000000000001</v>
      </c>
      <c r="AO194" s="33">
        <v>0.14299999999999999</v>
      </c>
      <c r="AP194" s="33">
        <v>0.314</v>
      </c>
      <c r="AQ194" s="43">
        <f t="shared" si="63"/>
        <v>0.15199999999999991</v>
      </c>
      <c r="AR194" s="33" t="s">
        <v>108</v>
      </c>
      <c r="AS194" s="43" t="s">
        <v>108</v>
      </c>
      <c r="AT194" s="42" t="s">
        <v>108</v>
      </c>
      <c r="AU194" s="18" t="s">
        <v>108</v>
      </c>
      <c r="AV194">
        <v>0.27300000000000002</v>
      </c>
      <c r="AW194" s="40">
        <f t="shared" si="64"/>
        <v>0.72699999999999998</v>
      </c>
      <c r="AX194" t="s">
        <v>108</v>
      </c>
      <c r="AY194" s="40" t="s">
        <v>108</v>
      </c>
      <c r="AZ194">
        <v>0</v>
      </c>
      <c r="BA194" s="18">
        <v>1</v>
      </c>
      <c r="BB194">
        <v>0.32100000000000001</v>
      </c>
      <c r="BC194" s="18">
        <f t="shared" si="65"/>
        <v>0.67900000000000005</v>
      </c>
      <c r="BD194" s="18" t="s">
        <v>137</v>
      </c>
      <c r="BE194">
        <v>0</v>
      </c>
      <c r="BF194" s="40">
        <v>0</v>
      </c>
      <c r="BG194">
        <v>0</v>
      </c>
      <c r="BH194" s="18">
        <v>0</v>
      </c>
      <c r="BI194" s="18">
        <v>0</v>
      </c>
      <c r="BJ194">
        <v>1</v>
      </c>
      <c r="BK194" s="40">
        <v>0</v>
      </c>
      <c r="BL194">
        <v>0</v>
      </c>
      <c r="BM194" s="18">
        <v>1</v>
      </c>
      <c r="BN194" s="18">
        <v>0</v>
      </c>
      <c r="BO194" t="s">
        <v>108</v>
      </c>
      <c r="BP194" s="40" t="s">
        <v>108</v>
      </c>
      <c r="BQ194" s="25">
        <v>35.944000000000003</v>
      </c>
      <c r="BR194">
        <v>1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 s="18">
        <v>0</v>
      </c>
      <c r="BZ194">
        <v>0</v>
      </c>
      <c r="CA194">
        <v>0</v>
      </c>
      <c r="CB194">
        <v>1</v>
      </c>
      <c r="CC194" s="18">
        <v>0</v>
      </c>
      <c r="CD194">
        <v>0</v>
      </c>
      <c r="CE194">
        <v>0</v>
      </c>
      <c r="CF194">
        <v>0</v>
      </c>
      <c r="CG194">
        <v>0</v>
      </c>
      <c r="CH194" s="18">
        <v>0</v>
      </c>
      <c r="CI194">
        <v>1</v>
      </c>
      <c r="CJ194">
        <v>0</v>
      </c>
      <c r="CK194">
        <v>1</v>
      </c>
      <c r="CL194">
        <v>1</v>
      </c>
      <c r="CM194">
        <v>0</v>
      </c>
      <c r="CN194">
        <v>0</v>
      </c>
      <c r="CO194">
        <v>1</v>
      </c>
      <c r="CP194">
        <v>0</v>
      </c>
      <c r="CQ194">
        <v>0</v>
      </c>
      <c r="CR194">
        <v>1</v>
      </c>
      <c r="CS194" s="18">
        <v>1</v>
      </c>
      <c r="CU194">
        <v>106</v>
      </c>
      <c r="DD194" s="34" t="s">
        <v>110</v>
      </c>
    </row>
    <row r="195" spans="1:108" x14ac:dyDescent="0.25">
      <c r="A195">
        <v>194</v>
      </c>
      <c r="B195">
        <v>16</v>
      </c>
      <c r="C195" s="25" t="s">
        <v>136</v>
      </c>
      <c r="D195" s="12">
        <v>7.7</v>
      </c>
      <c r="E195" s="14">
        <v>0.1</v>
      </c>
      <c r="F195" s="7">
        <f t="shared" si="61"/>
        <v>77</v>
      </c>
      <c r="G195" s="7">
        <f t="shared" si="66"/>
        <v>7.6000000000000005</v>
      </c>
      <c r="H195" s="16">
        <f t="shared" si="67"/>
        <v>7.8</v>
      </c>
      <c r="I195" s="11">
        <f t="shared" si="68"/>
        <v>0.23671027339789866</v>
      </c>
      <c r="J195" s="33">
        <f t="shared" si="69"/>
        <v>3.0741593947779043E-3</v>
      </c>
      <c r="K195" s="33">
        <f t="shared" si="70"/>
        <v>325.292176358424</v>
      </c>
      <c r="L195" s="33">
        <f t="shared" si="71"/>
        <v>0.23363611400312076</v>
      </c>
      <c r="M195" s="33">
        <f t="shared" si="72"/>
        <v>0.23978443279267656</v>
      </c>
      <c r="N195" s="8">
        <v>1</v>
      </c>
      <c r="O195" s="9">
        <v>0</v>
      </c>
      <c r="P195" s="8">
        <v>0</v>
      </c>
      <c r="Q195" s="9">
        <v>1</v>
      </c>
      <c r="R195" s="9">
        <v>0</v>
      </c>
      <c r="S195" s="9">
        <v>0</v>
      </c>
      <c r="T195" s="9">
        <v>0</v>
      </c>
      <c r="U195" s="8">
        <v>99900</v>
      </c>
      <c r="V195" s="9">
        <v>13</v>
      </c>
      <c r="W195" s="9">
        <f t="shared" si="62"/>
        <v>99886</v>
      </c>
      <c r="X195" s="9">
        <f t="shared" si="73"/>
        <v>20</v>
      </c>
      <c r="Y195" s="7">
        <v>7.0349999999999993</v>
      </c>
      <c r="Z195" s="7">
        <v>25.552</v>
      </c>
      <c r="AA195" s="9">
        <v>0</v>
      </c>
      <c r="AB195" s="9">
        <v>1</v>
      </c>
      <c r="AC195" s="9">
        <v>0</v>
      </c>
      <c r="AD195" s="9">
        <v>1</v>
      </c>
      <c r="AE195" s="9">
        <v>0</v>
      </c>
      <c r="AF195" s="9">
        <v>0</v>
      </c>
      <c r="AG195" s="8">
        <v>0</v>
      </c>
      <c r="AH195" s="9">
        <v>1</v>
      </c>
      <c r="AI195" s="30">
        <v>0</v>
      </c>
      <c r="AJ195" s="9">
        <v>1</v>
      </c>
      <c r="AK195" s="30">
        <v>0</v>
      </c>
      <c r="AL195" s="21">
        <v>2005</v>
      </c>
      <c r="AM195" s="23">
        <f t="shared" si="74"/>
        <v>7.6033993397406698</v>
      </c>
      <c r="AN195" s="33">
        <v>0.39100000000000001</v>
      </c>
      <c r="AO195" s="33">
        <v>0.14299999999999999</v>
      </c>
      <c r="AP195" s="33">
        <v>0.314</v>
      </c>
      <c r="AQ195" s="43">
        <f t="shared" si="63"/>
        <v>0.15199999999999991</v>
      </c>
      <c r="AR195" s="33" t="s">
        <v>108</v>
      </c>
      <c r="AS195" s="43" t="s">
        <v>108</v>
      </c>
      <c r="AT195" s="42" t="s">
        <v>108</v>
      </c>
      <c r="AU195" s="18" t="s">
        <v>108</v>
      </c>
      <c r="AV195">
        <v>0.27300000000000002</v>
      </c>
      <c r="AW195" s="40">
        <f t="shared" si="64"/>
        <v>0.72699999999999998</v>
      </c>
      <c r="AX195" t="s">
        <v>108</v>
      </c>
      <c r="AY195" s="40" t="s">
        <v>108</v>
      </c>
      <c r="AZ195">
        <v>0</v>
      </c>
      <c r="BA195" s="18">
        <v>1</v>
      </c>
      <c r="BB195">
        <v>0.32100000000000001</v>
      </c>
      <c r="BC195" s="18">
        <f t="shared" si="65"/>
        <v>0.67900000000000005</v>
      </c>
      <c r="BD195" s="18" t="s">
        <v>137</v>
      </c>
      <c r="BE195">
        <v>0</v>
      </c>
      <c r="BF195" s="40">
        <v>0</v>
      </c>
      <c r="BG195">
        <v>0</v>
      </c>
      <c r="BH195" s="18">
        <v>0</v>
      </c>
      <c r="BI195" s="18">
        <v>0</v>
      </c>
      <c r="BJ195">
        <v>1</v>
      </c>
      <c r="BK195" s="40">
        <v>0</v>
      </c>
      <c r="BL195">
        <v>0</v>
      </c>
      <c r="BM195" s="18">
        <v>1</v>
      </c>
      <c r="BN195" s="18">
        <v>0</v>
      </c>
      <c r="BO195" t="s">
        <v>108</v>
      </c>
      <c r="BP195" s="40" t="s">
        <v>108</v>
      </c>
      <c r="BQ195" s="25">
        <v>35.944000000000003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 s="18">
        <v>0</v>
      </c>
      <c r="BZ195">
        <v>0</v>
      </c>
      <c r="CA195">
        <v>0</v>
      </c>
      <c r="CB195">
        <v>1</v>
      </c>
      <c r="CC195" s="18">
        <v>0</v>
      </c>
      <c r="CD195">
        <v>0</v>
      </c>
      <c r="CE195">
        <v>0</v>
      </c>
      <c r="CF195">
        <v>0</v>
      </c>
      <c r="CG195">
        <v>0</v>
      </c>
      <c r="CH195" s="18">
        <v>0</v>
      </c>
      <c r="CI195">
        <v>0</v>
      </c>
      <c r="CJ195">
        <v>0</v>
      </c>
      <c r="CK195">
        <v>1</v>
      </c>
      <c r="CL195">
        <v>1</v>
      </c>
      <c r="CM195">
        <v>0</v>
      </c>
      <c r="CN195">
        <v>0</v>
      </c>
      <c r="CO195">
        <v>1</v>
      </c>
      <c r="CP195">
        <v>0</v>
      </c>
      <c r="CQ195">
        <v>0</v>
      </c>
      <c r="CR195">
        <v>1</v>
      </c>
      <c r="CS195" s="18">
        <v>1</v>
      </c>
      <c r="CU195">
        <v>106</v>
      </c>
      <c r="DD195" s="34" t="s">
        <v>110</v>
      </c>
    </row>
    <row r="196" spans="1:108" x14ac:dyDescent="0.25">
      <c r="A196">
        <v>195</v>
      </c>
      <c r="B196">
        <v>16</v>
      </c>
      <c r="C196" s="25" t="s">
        <v>136</v>
      </c>
      <c r="D196" s="12">
        <v>5.4666666666666668</v>
      </c>
      <c r="E196" s="14">
        <v>0.29999999999999988</v>
      </c>
      <c r="F196" s="7">
        <v>18.222222222222221</v>
      </c>
      <c r="G196" s="7">
        <f t="shared" si="66"/>
        <v>5.166666666666667</v>
      </c>
      <c r="H196" s="16">
        <f t="shared" si="67"/>
        <v>5.7666666666666666</v>
      </c>
      <c r="I196" s="11">
        <f t="shared" si="68"/>
        <v>5.7562153466299733E-2</v>
      </c>
      <c r="J196" s="33">
        <f t="shared" si="69"/>
        <v>3.1588986658335223E-3</v>
      </c>
      <c r="K196" s="33">
        <f t="shared" si="70"/>
        <v>316.56602689283648</v>
      </c>
      <c r="L196" s="33">
        <f t="shared" si="71"/>
        <v>5.4403254800466212E-2</v>
      </c>
      <c r="M196" s="33">
        <f t="shared" si="72"/>
        <v>6.0721052132133253E-2</v>
      </c>
      <c r="N196" s="8">
        <v>1</v>
      </c>
      <c r="O196" s="9">
        <v>0</v>
      </c>
      <c r="P196" s="8">
        <v>0</v>
      </c>
      <c r="Q196" s="9">
        <v>1</v>
      </c>
      <c r="R196" s="9">
        <v>0</v>
      </c>
      <c r="S196" s="9">
        <v>0</v>
      </c>
      <c r="T196" s="9">
        <v>0</v>
      </c>
      <c r="U196" s="8">
        <v>99900</v>
      </c>
      <c r="V196" s="9">
        <v>17</v>
      </c>
      <c r="W196" s="9">
        <f t="shared" si="62"/>
        <v>99882</v>
      </c>
      <c r="X196" s="9">
        <f t="shared" si="73"/>
        <v>20</v>
      </c>
      <c r="Y196" s="7">
        <v>3</v>
      </c>
      <c r="Z196" s="7">
        <v>22.343</v>
      </c>
      <c r="AA196" s="9">
        <v>0</v>
      </c>
      <c r="AB196" s="9">
        <v>1</v>
      </c>
      <c r="AC196" s="9">
        <v>0</v>
      </c>
      <c r="AD196" s="9">
        <v>1</v>
      </c>
      <c r="AE196" s="9">
        <v>0</v>
      </c>
      <c r="AF196" s="9">
        <v>0</v>
      </c>
      <c r="AG196" s="8">
        <v>0</v>
      </c>
      <c r="AH196" s="9">
        <v>1</v>
      </c>
      <c r="AI196" s="30">
        <v>0</v>
      </c>
      <c r="AJ196" s="9">
        <v>1</v>
      </c>
      <c r="AK196" s="30">
        <v>0</v>
      </c>
      <c r="AL196" s="21">
        <v>2005</v>
      </c>
      <c r="AM196" s="23">
        <f t="shared" si="74"/>
        <v>7.6033993397406698</v>
      </c>
      <c r="AN196" s="33">
        <v>0.32600000000000001</v>
      </c>
      <c r="AO196" s="33">
        <v>0.127</v>
      </c>
      <c r="AP196" s="33">
        <v>0.36099999999999999</v>
      </c>
      <c r="AQ196" s="43">
        <f t="shared" si="63"/>
        <v>0.18599999999999994</v>
      </c>
      <c r="AR196" s="33" t="s">
        <v>108</v>
      </c>
      <c r="AS196" s="43" t="s">
        <v>108</v>
      </c>
      <c r="AT196" s="42" t="s">
        <v>108</v>
      </c>
      <c r="AU196" s="18" t="s">
        <v>108</v>
      </c>
      <c r="AV196">
        <v>0.504</v>
      </c>
      <c r="AW196" s="40">
        <f t="shared" si="64"/>
        <v>0.496</v>
      </c>
      <c r="AX196" t="s">
        <v>108</v>
      </c>
      <c r="AY196" s="40" t="s">
        <v>108</v>
      </c>
      <c r="AZ196">
        <v>0</v>
      </c>
      <c r="BA196" s="18">
        <v>1</v>
      </c>
      <c r="BB196">
        <v>0.32100000000000001</v>
      </c>
      <c r="BC196" s="18">
        <f t="shared" si="65"/>
        <v>0.67900000000000005</v>
      </c>
      <c r="BD196" s="18" t="s">
        <v>137</v>
      </c>
      <c r="BE196">
        <v>0</v>
      </c>
      <c r="BF196" s="40">
        <v>0</v>
      </c>
      <c r="BG196">
        <v>0</v>
      </c>
      <c r="BH196" s="18">
        <v>0</v>
      </c>
      <c r="BI196" s="18">
        <v>0</v>
      </c>
      <c r="BJ196">
        <v>1</v>
      </c>
      <c r="BK196" s="40">
        <v>0</v>
      </c>
      <c r="BL196">
        <v>0</v>
      </c>
      <c r="BM196" s="18">
        <v>1</v>
      </c>
      <c r="BN196" s="18">
        <v>0</v>
      </c>
      <c r="BO196" t="s">
        <v>108</v>
      </c>
      <c r="BP196" s="40" t="s">
        <v>108</v>
      </c>
      <c r="BQ196" s="25">
        <v>35.944000000000003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 s="18">
        <v>0</v>
      </c>
      <c r="BZ196">
        <v>0</v>
      </c>
      <c r="CA196">
        <v>0</v>
      </c>
      <c r="CB196">
        <v>1</v>
      </c>
      <c r="CC196" s="18">
        <v>0</v>
      </c>
      <c r="CD196">
        <v>0</v>
      </c>
      <c r="CE196">
        <v>0</v>
      </c>
      <c r="CF196">
        <v>0</v>
      </c>
      <c r="CG196">
        <v>0</v>
      </c>
      <c r="CH196" s="18">
        <v>0</v>
      </c>
      <c r="CI196">
        <v>0</v>
      </c>
      <c r="CJ196">
        <v>0</v>
      </c>
      <c r="CK196">
        <v>1</v>
      </c>
      <c r="CL196">
        <v>1</v>
      </c>
      <c r="CM196">
        <v>0</v>
      </c>
      <c r="CN196">
        <v>0</v>
      </c>
      <c r="CO196">
        <v>1</v>
      </c>
      <c r="CP196">
        <v>0</v>
      </c>
      <c r="CQ196">
        <v>0</v>
      </c>
      <c r="CR196">
        <v>1</v>
      </c>
      <c r="CS196" s="18">
        <v>1</v>
      </c>
      <c r="CU196">
        <v>106</v>
      </c>
      <c r="DD196" s="34" t="s">
        <v>110</v>
      </c>
    </row>
    <row r="197" spans="1:108" x14ac:dyDescent="0.25">
      <c r="A197">
        <v>196</v>
      </c>
      <c r="B197">
        <v>16</v>
      </c>
      <c r="C197" s="25" t="s">
        <v>136</v>
      </c>
      <c r="D197" s="12">
        <v>6.1666666666666652</v>
      </c>
      <c r="E197" s="14">
        <v>0.15902578796561601</v>
      </c>
      <c r="F197" s="7">
        <v>38.777777777777779</v>
      </c>
      <c r="G197" s="7">
        <f t="shared" si="66"/>
        <v>6.0076408787010491</v>
      </c>
      <c r="H197" s="16">
        <f t="shared" si="67"/>
        <v>6.3256924546322812</v>
      </c>
      <c r="I197" s="11">
        <f t="shared" si="68"/>
        <v>0.12178520489602178</v>
      </c>
      <c r="J197" s="33">
        <f t="shared" si="69"/>
        <v>3.1405926764017074E-3</v>
      </c>
      <c r="K197" s="33">
        <f t="shared" si="70"/>
        <v>318.41123731643444</v>
      </c>
      <c r="L197" s="33">
        <f t="shared" si="71"/>
        <v>0.11864461221962007</v>
      </c>
      <c r="M197" s="33">
        <f t="shared" si="72"/>
        <v>0.12492579757242349</v>
      </c>
      <c r="N197" s="8">
        <v>1</v>
      </c>
      <c r="O197" s="9">
        <v>0</v>
      </c>
      <c r="P197" s="8">
        <v>0</v>
      </c>
      <c r="Q197" s="9">
        <v>1</v>
      </c>
      <c r="R197" s="9">
        <v>0</v>
      </c>
      <c r="S197" s="9">
        <v>0</v>
      </c>
      <c r="T197" s="9">
        <v>0</v>
      </c>
      <c r="U197" s="8">
        <v>99900</v>
      </c>
      <c r="V197" s="9">
        <v>17</v>
      </c>
      <c r="W197" s="9">
        <f t="shared" si="62"/>
        <v>99882</v>
      </c>
      <c r="X197" s="9">
        <f t="shared" si="73"/>
        <v>20</v>
      </c>
      <c r="Y197" s="7">
        <v>6</v>
      </c>
      <c r="Z197" s="7">
        <v>22.343</v>
      </c>
      <c r="AA197" s="9">
        <v>0</v>
      </c>
      <c r="AB197" s="9">
        <v>1</v>
      </c>
      <c r="AC197" s="9">
        <v>0</v>
      </c>
      <c r="AD197" s="9">
        <v>1</v>
      </c>
      <c r="AE197" s="9">
        <v>0</v>
      </c>
      <c r="AF197" s="9">
        <v>0</v>
      </c>
      <c r="AG197" s="8">
        <v>0</v>
      </c>
      <c r="AH197" s="9">
        <v>1</v>
      </c>
      <c r="AI197" s="30">
        <v>0</v>
      </c>
      <c r="AJ197" s="9">
        <v>1</v>
      </c>
      <c r="AK197" s="30">
        <v>0</v>
      </c>
      <c r="AL197" s="21">
        <v>2005</v>
      </c>
      <c r="AM197" s="23">
        <f t="shared" si="74"/>
        <v>7.6033993397406698</v>
      </c>
      <c r="AN197" s="33">
        <v>0.32600000000000001</v>
      </c>
      <c r="AO197" s="33">
        <v>0.127</v>
      </c>
      <c r="AP197" s="33">
        <v>0.36099999999999999</v>
      </c>
      <c r="AQ197" s="43">
        <f t="shared" si="63"/>
        <v>0.18599999999999994</v>
      </c>
      <c r="AR197" s="33" t="s">
        <v>108</v>
      </c>
      <c r="AS197" s="43" t="s">
        <v>108</v>
      </c>
      <c r="AT197" s="42" t="s">
        <v>108</v>
      </c>
      <c r="AU197" s="18" t="s">
        <v>108</v>
      </c>
      <c r="AV197">
        <v>0.504</v>
      </c>
      <c r="AW197" s="40">
        <f t="shared" si="64"/>
        <v>0.496</v>
      </c>
      <c r="AX197" t="s">
        <v>108</v>
      </c>
      <c r="AY197" s="40" t="s">
        <v>108</v>
      </c>
      <c r="AZ197">
        <v>0</v>
      </c>
      <c r="BA197" s="18">
        <v>1</v>
      </c>
      <c r="BB197">
        <v>0.32100000000000001</v>
      </c>
      <c r="BC197" s="18">
        <f t="shared" si="65"/>
        <v>0.67900000000000005</v>
      </c>
      <c r="BD197" s="18" t="s">
        <v>137</v>
      </c>
      <c r="BE197">
        <v>0</v>
      </c>
      <c r="BF197" s="40">
        <v>0</v>
      </c>
      <c r="BG197">
        <v>0</v>
      </c>
      <c r="BH197" s="18">
        <v>0</v>
      </c>
      <c r="BI197" s="18">
        <v>0</v>
      </c>
      <c r="BJ197">
        <v>1</v>
      </c>
      <c r="BK197" s="40">
        <v>0</v>
      </c>
      <c r="BL197">
        <v>0</v>
      </c>
      <c r="BM197" s="18">
        <v>1</v>
      </c>
      <c r="BN197" s="18">
        <v>0</v>
      </c>
      <c r="BO197" t="s">
        <v>108</v>
      </c>
      <c r="BP197" s="40" t="s">
        <v>108</v>
      </c>
      <c r="BQ197" s="25">
        <v>33.494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 s="18">
        <v>0</v>
      </c>
      <c r="BZ197">
        <v>0</v>
      </c>
      <c r="CA197">
        <v>0</v>
      </c>
      <c r="CB197">
        <v>1</v>
      </c>
      <c r="CC197" s="18">
        <v>0</v>
      </c>
      <c r="CD197">
        <v>0</v>
      </c>
      <c r="CE197">
        <v>0</v>
      </c>
      <c r="CF197">
        <v>0</v>
      </c>
      <c r="CG197">
        <v>0</v>
      </c>
      <c r="CH197" s="18">
        <v>0</v>
      </c>
      <c r="CI197">
        <v>0</v>
      </c>
      <c r="CJ197">
        <v>0</v>
      </c>
      <c r="CK197">
        <v>1</v>
      </c>
      <c r="CL197">
        <v>1</v>
      </c>
      <c r="CM197">
        <v>0</v>
      </c>
      <c r="CN197">
        <v>0</v>
      </c>
      <c r="CO197">
        <v>1</v>
      </c>
      <c r="CP197">
        <v>0</v>
      </c>
      <c r="CQ197">
        <v>0</v>
      </c>
      <c r="CR197">
        <v>1</v>
      </c>
      <c r="CS197" s="18">
        <v>1</v>
      </c>
      <c r="CU197">
        <v>106</v>
      </c>
      <c r="DD197" s="34" t="s">
        <v>110</v>
      </c>
    </row>
    <row r="198" spans="1:108" x14ac:dyDescent="0.25">
      <c r="A198">
        <v>197</v>
      </c>
      <c r="B198">
        <v>16</v>
      </c>
      <c r="C198" s="25" t="s">
        <v>136</v>
      </c>
      <c r="D198" s="12">
        <v>11.35</v>
      </c>
      <c r="E198" s="14">
        <v>0.1970486111111111</v>
      </c>
      <c r="F198" s="7">
        <v>57.599999999999987</v>
      </c>
      <c r="G198" s="7">
        <f t="shared" si="66"/>
        <v>11.152951388888889</v>
      </c>
      <c r="H198" s="16">
        <f t="shared" si="67"/>
        <v>11.54704861111111</v>
      </c>
      <c r="I198" s="11">
        <f t="shared" si="68"/>
        <v>0.17930117672289236</v>
      </c>
      <c r="J198" s="33">
        <f t="shared" si="69"/>
        <v>3.1128676514391041E-3</v>
      </c>
      <c r="K198" s="33">
        <f t="shared" si="70"/>
        <v>321.24719454027922</v>
      </c>
      <c r="L198" s="33">
        <f t="shared" si="71"/>
        <v>0.17618830907145325</v>
      </c>
      <c r="M198" s="33">
        <f t="shared" si="72"/>
        <v>0.18241404437433148</v>
      </c>
      <c r="N198" s="8">
        <v>1</v>
      </c>
      <c r="O198" s="9">
        <v>0</v>
      </c>
      <c r="P198" s="8">
        <v>0</v>
      </c>
      <c r="Q198" s="9">
        <v>1</v>
      </c>
      <c r="R198" s="9">
        <v>0</v>
      </c>
      <c r="S198" s="9">
        <v>0</v>
      </c>
      <c r="T198" s="9">
        <v>0</v>
      </c>
      <c r="U198" s="8">
        <v>99900</v>
      </c>
      <c r="V198" s="9">
        <v>17</v>
      </c>
      <c r="W198" s="9">
        <f t="shared" si="62"/>
        <v>99882</v>
      </c>
      <c r="X198" s="9">
        <f t="shared" si="73"/>
        <v>20</v>
      </c>
      <c r="Y198" s="7">
        <v>8</v>
      </c>
      <c r="Z198" s="7">
        <v>22.343</v>
      </c>
      <c r="AA198" s="9">
        <v>0</v>
      </c>
      <c r="AB198" s="9">
        <v>1</v>
      </c>
      <c r="AC198" s="9">
        <v>0</v>
      </c>
      <c r="AD198" s="9">
        <v>1</v>
      </c>
      <c r="AE198" s="9">
        <v>0</v>
      </c>
      <c r="AF198" s="9">
        <v>0</v>
      </c>
      <c r="AG198" s="8">
        <v>0</v>
      </c>
      <c r="AH198" s="9">
        <v>1</v>
      </c>
      <c r="AI198" s="30">
        <v>0</v>
      </c>
      <c r="AJ198" s="9">
        <v>1</v>
      </c>
      <c r="AK198" s="30">
        <v>0</v>
      </c>
      <c r="AL198" s="21">
        <v>2005</v>
      </c>
      <c r="AM198" s="23">
        <f t="shared" si="74"/>
        <v>7.6033993397406698</v>
      </c>
      <c r="AN198" s="33">
        <v>0.32600000000000001</v>
      </c>
      <c r="AO198" s="33">
        <v>0.127</v>
      </c>
      <c r="AP198" s="33">
        <v>0.36099999999999999</v>
      </c>
      <c r="AQ198" s="43">
        <f t="shared" si="63"/>
        <v>0.18599999999999994</v>
      </c>
      <c r="AR198" s="33" t="s">
        <v>108</v>
      </c>
      <c r="AS198" s="43" t="s">
        <v>108</v>
      </c>
      <c r="AT198" s="42" t="s">
        <v>108</v>
      </c>
      <c r="AU198" s="18" t="s">
        <v>108</v>
      </c>
      <c r="AV198">
        <v>0.504</v>
      </c>
      <c r="AW198" s="40">
        <f t="shared" si="64"/>
        <v>0.496</v>
      </c>
      <c r="AX198" t="s">
        <v>108</v>
      </c>
      <c r="AY198" s="40" t="s">
        <v>108</v>
      </c>
      <c r="AZ198">
        <v>0</v>
      </c>
      <c r="BA198" s="18">
        <v>1</v>
      </c>
      <c r="BB198">
        <v>0.32100000000000001</v>
      </c>
      <c r="BC198" s="18">
        <f t="shared" si="65"/>
        <v>0.67900000000000005</v>
      </c>
      <c r="BD198" s="18" t="s">
        <v>137</v>
      </c>
      <c r="BE198">
        <v>0</v>
      </c>
      <c r="BF198" s="40">
        <v>0</v>
      </c>
      <c r="BG198">
        <v>0</v>
      </c>
      <c r="BH198" s="18">
        <v>0</v>
      </c>
      <c r="BI198" s="18">
        <v>0</v>
      </c>
      <c r="BJ198">
        <v>1</v>
      </c>
      <c r="BK198" s="40">
        <v>0</v>
      </c>
      <c r="BL198">
        <v>0</v>
      </c>
      <c r="BM198" s="18">
        <v>1</v>
      </c>
      <c r="BN198" s="18">
        <v>0</v>
      </c>
      <c r="BO198" t="s">
        <v>108</v>
      </c>
      <c r="BP198" s="40" t="s">
        <v>108</v>
      </c>
      <c r="BQ198" s="25">
        <v>33.494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0</v>
      </c>
      <c r="BY198" s="18">
        <v>0</v>
      </c>
      <c r="BZ198">
        <v>0</v>
      </c>
      <c r="CA198">
        <v>0</v>
      </c>
      <c r="CB198">
        <v>1</v>
      </c>
      <c r="CC198" s="18">
        <v>0</v>
      </c>
      <c r="CD198">
        <v>0</v>
      </c>
      <c r="CE198">
        <v>0</v>
      </c>
      <c r="CF198">
        <v>0</v>
      </c>
      <c r="CG198">
        <v>0</v>
      </c>
      <c r="CH198" s="18">
        <v>0</v>
      </c>
      <c r="CI198">
        <v>0</v>
      </c>
      <c r="CJ198">
        <v>0</v>
      </c>
      <c r="CK198">
        <v>1</v>
      </c>
      <c r="CL198">
        <v>1</v>
      </c>
      <c r="CM198">
        <v>0</v>
      </c>
      <c r="CN198">
        <v>0</v>
      </c>
      <c r="CO198">
        <v>1</v>
      </c>
      <c r="CP198">
        <v>0</v>
      </c>
      <c r="CQ198">
        <v>0</v>
      </c>
      <c r="CR198">
        <v>1</v>
      </c>
      <c r="CS198" s="18">
        <v>1</v>
      </c>
      <c r="CU198">
        <v>106</v>
      </c>
      <c r="DD198" s="34" t="s">
        <v>110</v>
      </c>
    </row>
    <row r="199" spans="1:108" x14ac:dyDescent="0.25">
      <c r="A199">
        <v>198</v>
      </c>
      <c r="B199">
        <v>16</v>
      </c>
      <c r="C199" s="25" t="s">
        <v>136</v>
      </c>
      <c r="D199" s="12">
        <v>12.2</v>
      </c>
      <c r="E199" s="14">
        <v>0.1934146341463415</v>
      </c>
      <c r="F199" s="7">
        <v>63.076923076923073</v>
      </c>
      <c r="G199" s="7">
        <f t="shared" si="66"/>
        <v>12.006585365853658</v>
      </c>
      <c r="H199" s="16">
        <f t="shared" si="67"/>
        <v>12.393414634146341</v>
      </c>
      <c r="I199" s="11">
        <f t="shared" si="68"/>
        <v>0.19572435976928337</v>
      </c>
      <c r="J199" s="33">
        <f t="shared" si="69"/>
        <v>3.1029471670740048E-3</v>
      </c>
      <c r="K199" s="33">
        <f t="shared" si="70"/>
        <v>322.27425932713282</v>
      </c>
      <c r="L199" s="33">
        <f t="shared" si="71"/>
        <v>0.19262141260220936</v>
      </c>
      <c r="M199" s="33">
        <f t="shared" si="72"/>
        <v>0.19882730693635739</v>
      </c>
      <c r="N199" s="8">
        <v>1</v>
      </c>
      <c r="O199" s="9">
        <v>0</v>
      </c>
      <c r="P199" s="8">
        <v>0</v>
      </c>
      <c r="Q199" s="9">
        <v>1</v>
      </c>
      <c r="R199" s="9">
        <v>0</v>
      </c>
      <c r="S199" s="9">
        <v>0</v>
      </c>
      <c r="T199" s="9">
        <v>0</v>
      </c>
      <c r="U199" s="8">
        <v>99900</v>
      </c>
      <c r="V199" s="9">
        <v>17</v>
      </c>
      <c r="W199" s="9">
        <f t="shared" si="62"/>
        <v>99882</v>
      </c>
      <c r="X199" s="9">
        <f t="shared" si="73"/>
        <v>20</v>
      </c>
      <c r="Y199" s="7">
        <v>10</v>
      </c>
      <c r="Z199" s="7">
        <v>22.343</v>
      </c>
      <c r="AA199" s="9">
        <v>0</v>
      </c>
      <c r="AB199" s="9">
        <v>1</v>
      </c>
      <c r="AC199" s="9">
        <v>0</v>
      </c>
      <c r="AD199" s="9">
        <v>1</v>
      </c>
      <c r="AE199" s="9">
        <v>0</v>
      </c>
      <c r="AF199" s="9">
        <v>0</v>
      </c>
      <c r="AG199" s="8">
        <v>0</v>
      </c>
      <c r="AH199" s="9">
        <v>1</v>
      </c>
      <c r="AI199" s="30">
        <v>0</v>
      </c>
      <c r="AJ199" s="9">
        <v>1</v>
      </c>
      <c r="AK199" s="30">
        <v>0</v>
      </c>
      <c r="AL199" s="21">
        <v>2005</v>
      </c>
      <c r="AM199" s="23">
        <f t="shared" si="74"/>
        <v>7.6033993397406698</v>
      </c>
      <c r="AN199" s="33">
        <v>0.32600000000000001</v>
      </c>
      <c r="AO199" s="33">
        <v>0.127</v>
      </c>
      <c r="AP199" s="33">
        <v>0.36099999999999999</v>
      </c>
      <c r="AQ199" s="43">
        <f t="shared" si="63"/>
        <v>0.18599999999999994</v>
      </c>
      <c r="AR199" s="33" t="s">
        <v>108</v>
      </c>
      <c r="AS199" s="43" t="s">
        <v>108</v>
      </c>
      <c r="AT199" s="42" t="s">
        <v>108</v>
      </c>
      <c r="AU199" s="18" t="s">
        <v>108</v>
      </c>
      <c r="AV199">
        <v>0.504</v>
      </c>
      <c r="AW199" s="40">
        <f t="shared" si="64"/>
        <v>0.496</v>
      </c>
      <c r="AX199" t="s">
        <v>108</v>
      </c>
      <c r="AY199" s="40" t="s">
        <v>108</v>
      </c>
      <c r="AZ199">
        <v>0</v>
      </c>
      <c r="BA199" s="18">
        <v>1</v>
      </c>
      <c r="BB199">
        <v>0.32100000000000001</v>
      </c>
      <c r="BC199" s="18">
        <f t="shared" si="65"/>
        <v>0.67900000000000005</v>
      </c>
      <c r="BD199" s="18" t="s">
        <v>137</v>
      </c>
      <c r="BE199">
        <v>0</v>
      </c>
      <c r="BF199" s="40">
        <v>0</v>
      </c>
      <c r="BG199">
        <v>0</v>
      </c>
      <c r="BH199" s="18">
        <v>0</v>
      </c>
      <c r="BI199" s="18">
        <v>0</v>
      </c>
      <c r="BJ199">
        <v>1</v>
      </c>
      <c r="BK199" s="40">
        <v>0</v>
      </c>
      <c r="BL199">
        <v>0</v>
      </c>
      <c r="BM199" s="18">
        <v>1</v>
      </c>
      <c r="BN199" s="18">
        <v>0</v>
      </c>
      <c r="BO199" t="s">
        <v>108</v>
      </c>
      <c r="BP199" s="40" t="s">
        <v>108</v>
      </c>
      <c r="BQ199" s="25">
        <v>33.494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0</v>
      </c>
      <c r="BY199" s="18">
        <v>0</v>
      </c>
      <c r="BZ199">
        <v>0</v>
      </c>
      <c r="CA199">
        <v>0</v>
      </c>
      <c r="CB199">
        <v>1</v>
      </c>
      <c r="CC199" s="18">
        <v>0</v>
      </c>
      <c r="CD199">
        <v>0</v>
      </c>
      <c r="CE199">
        <v>0</v>
      </c>
      <c r="CF199">
        <v>0</v>
      </c>
      <c r="CG199">
        <v>0</v>
      </c>
      <c r="CH199" s="18">
        <v>0</v>
      </c>
      <c r="CI199">
        <v>0</v>
      </c>
      <c r="CJ199">
        <v>0</v>
      </c>
      <c r="CK199">
        <v>1</v>
      </c>
      <c r="CL199">
        <v>1</v>
      </c>
      <c r="CM199">
        <v>0</v>
      </c>
      <c r="CN199">
        <v>0</v>
      </c>
      <c r="CO199">
        <v>1</v>
      </c>
      <c r="CP199">
        <v>0</v>
      </c>
      <c r="CQ199">
        <v>0</v>
      </c>
      <c r="CR199">
        <v>1</v>
      </c>
      <c r="CS199" s="18">
        <v>1</v>
      </c>
      <c r="CU199">
        <v>106</v>
      </c>
      <c r="DD199" s="34" t="s">
        <v>110</v>
      </c>
    </row>
    <row r="200" spans="1:108" x14ac:dyDescent="0.25">
      <c r="A200">
        <v>199</v>
      </c>
      <c r="B200">
        <v>16</v>
      </c>
      <c r="C200" s="25" t="s">
        <v>136</v>
      </c>
      <c r="D200" s="12">
        <v>15.866666666666671</v>
      </c>
      <c r="E200" s="14">
        <v>0.1591563786008231</v>
      </c>
      <c r="F200" s="7">
        <v>99.692307692307693</v>
      </c>
      <c r="G200" s="7">
        <f t="shared" si="66"/>
        <v>15.707510288065848</v>
      </c>
      <c r="H200" s="16">
        <f t="shared" si="67"/>
        <v>16.025823045267494</v>
      </c>
      <c r="I200" s="11">
        <f t="shared" si="68"/>
        <v>0.30082908983803991</v>
      </c>
      <c r="J200" s="33">
        <f t="shared" si="69"/>
        <v>3.0175757468321905E-3</v>
      </c>
      <c r="K200" s="33">
        <f t="shared" si="70"/>
        <v>331.39184693202355</v>
      </c>
      <c r="L200" s="33">
        <f t="shared" si="71"/>
        <v>0.29781151409120771</v>
      </c>
      <c r="M200" s="33">
        <f t="shared" si="72"/>
        <v>0.30384666558487211</v>
      </c>
      <c r="N200" s="8">
        <v>1</v>
      </c>
      <c r="O200" s="9">
        <v>0</v>
      </c>
      <c r="P200" s="8">
        <v>0</v>
      </c>
      <c r="Q200" s="9">
        <v>1</v>
      </c>
      <c r="R200" s="9">
        <v>0</v>
      </c>
      <c r="S200" s="9">
        <v>0</v>
      </c>
      <c r="T200" s="9">
        <v>0</v>
      </c>
      <c r="U200" s="8">
        <v>99900</v>
      </c>
      <c r="V200" s="9">
        <v>17</v>
      </c>
      <c r="W200" s="9">
        <f t="shared" si="62"/>
        <v>99882</v>
      </c>
      <c r="X200" s="9">
        <f t="shared" si="73"/>
        <v>20</v>
      </c>
      <c r="Y200" s="7">
        <v>13</v>
      </c>
      <c r="Z200" s="7">
        <v>22.343</v>
      </c>
      <c r="AA200" s="9">
        <v>0</v>
      </c>
      <c r="AB200" s="9">
        <v>1</v>
      </c>
      <c r="AC200" s="9">
        <v>0</v>
      </c>
      <c r="AD200" s="9">
        <v>1</v>
      </c>
      <c r="AE200" s="9">
        <v>0</v>
      </c>
      <c r="AF200" s="9">
        <v>0</v>
      </c>
      <c r="AG200" s="8">
        <v>0</v>
      </c>
      <c r="AH200" s="9">
        <v>1</v>
      </c>
      <c r="AI200" s="30">
        <v>0</v>
      </c>
      <c r="AJ200" s="9">
        <v>1</v>
      </c>
      <c r="AK200" s="30">
        <v>0</v>
      </c>
      <c r="AL200" s="21">
        <v>2005</v>
      </c>
      <c r="AM200" s="23">
        <f t="shared" si="74"/>
        <v>7.6033993397406698</v>
      </c>
      <c r="AN200" s="33">
        <v>0.32600000000000001</v>
      </c>
      <c r="AO200" s="33">
        <v>0.127</v>
      </c>
      <c r="AP200" s="33">
        <v>0.36099999999999999</v>
      </c>
      <c r="AQ200" s="43">
        <f t="shared" si="63"/>
        <v>0.18599999999999994</v>
      </c>
      <c r="AR200" s="33" t="s">
        <v>108</v>
      </c>
      <c r="AS200" s="43" t="s">
        <v>108</v>
      </c>
      <c r="AT200" s="42" t="s">
        <v>108</v>
      </c>
      <c r="AU200" s="18" t="s">
        <v>108</v>
      </c>
      <c r="AV200">
        <v>0.504</v>
      </c>
      <c r="AW200" s="40">
        <f t="shared" si="64"/>
        <v>0.496</v>
      </c>
      <c r="AX200" t="s">
        <v>108</v>
      </c>
      <c r="AY200" s="40" t="s">
        <v>108</v>
      </c>
      <c r="AZ200">
        <v>0</v>
      </c>
      <c r="BA200" s="18">
        <v>1</v>
      </c>
      <c r="BB200">
        <v>0.32100000000000001</v>
      </c>
      <c r="BC200" s="18">
        <f t="shared" si="65"/>
        <v>0.67900000000000005</v>
      </c>
      <c r="BD200" s="18" t="s">
        <v>137</v>
      </c>
      <c r="BE200">
        <v>0</v>
      </c>
      <c r="BF200" s="40">
        <v>0</v>
      </c>
      <c r="BG200">
        <v>0</v>
      </c>
      <c r="BH200" s="18">
        <v>0</v>
      </c>
      <c r="BI200" s="18">
        <v>0</v>
      </c>
      <c r="BJ200">
        <v>1</v>
      </c>
      <c r="BK200" s="40">
        <v>0</v>
      </c>
      <c r="BL200">
        <v>0</v>
      </c>
      <c r="BM200" s="18">
        <v>1</v>
      </c>
      <c r="BN200" s="18">
        <v>0</v>
      </c>
      <c r="BO200" t="s">
        <v>108</v>
      </c>
      <c r="BP200" s="40" t="s">
        <v>108</v>
      </c>
      <c r="BQ200" s="25">
        <v>33.494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0</v>
      </c>
      <c r="BY200" s="18">
        <v>0</v>
      </c>
      <c r="BZ200">
        <v>0</v>
      </c>
      <c r="CA200">
        <v>0</v>
      </c>
      <c r="CB200">
        <v>1</v>
      </c>
      <c r="CC200" s="18">
        <v>0</v>
      </c>
      <c r="CD200">
        <v>0</v>
      </c>
      <c r="CE200">
        <v>0</v>
      </c>
      <c r="CF200">
        <v>0</v>
      </c>
      <c r="CG200">
        <v>0</v>
      </c>
      <c r="CH200" s="18">
        <v>0</v>
      </c>
      <c r="CI200">
        <v>0</v>
      </c>
      <c r="CJ200">
        <v>0</v>
      </c>
      <c r="CK200">
        <v>1</v>
      </c>
      <c r="CL200">
        <v>1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1</v>
      </c>
      <c r="CS200" s="18">
        <v>1</v>
      </c>
      <c r="CU200">
        <v>106</v>
      </c>
      <c r="DD200" s="34" t="s">
        <v>110</v>
      </c>
    </row>
    <row r="201" spans="1:108" x14ac:dyDescent="0.25">
      <c r="A201">
        <v>200</v>
      </c>
      <c r="B201">
        <v>16</v>
      </c>
      <c r="C201" s="25" t="s">
        <v>136</v>
      </c>
      <c r="D201" s="12">
        <v>4.6333333333333337</v>
      </c>
      <c r="E201" s="14">
        <v>0.33333333333333343</v>
      </c>
      <c r="F201" s="7">
        <v>13.9</v>
      </c>
      <c r="G201" s="7">
        <f t="shared" si="66"/>
        <v>4.3000000000000007</v>
      </c>
      <c r="H201" s="16">
        <f t="shared" si="67"/>
        <v>4.9666666666666668</v>
      </c>
      <c r="I201" s="11">
        <f t="shared" si="68"/>
        <v>5.7463430514540191E-2</v>
      </c>
      <c r="J201" s="33">
        <f t="shared" si="69"/>
        <v>4.1340597492474955E-3</v>
      </c>
      <c r="K201" s="33">
        <f t="shared" si="70"/>
        <v>241.89297220051682</v>
      </c>
      <c r="L201" s="33">
        <f t="shared" si="71"/>
        <v>5.3329370765292698E-2</v>
      </c>
      <c r="M201" s="33">
        <f t="shared" si="72"/>
        <v>6.1597490263787684E-2</v>
      </c>
      <c r="N201" s="8">
        <v>1</v>
      </c>
      <c r="O201" s="9">
        <v>0</v>
      </c>
      <c r="P201" s="8">
        <v>0</v>
      </c>
      <c r="Q201" s="9">
        <v>1</v>
      </c>
      <c r="R201" s="9">
        <v>0</v>
      </c>
      <c r="S201" s="9">
        <v>0</v>
      </c>
      <c r="T201" s="9">
        <v>0</v>
      </c>
      <c r="U201" s="8">
        <v>58336</v>
      </c>
      <c r="V201" s="9">
        <v>16</v>
      </c>
      <c r="W201" s="9">
        <f t="shared" si="62"/>
        <v>58319</v>
      </c>
      <c r="X201" s="9">
        <f t="shared" si="73"/>
        <v>20</v>
      </c>
      <c r="Y201" s="7">
        <v>3</v>
      </c>
      <c r="Z201" s="7">
        <v>22.343</v>
      </c>
      <c r="AA201" s="9">
        <v>0</v>
      </c>
      <c r="AB201" s="9">
        <v>1</v>
      </c>
      <c r="AC201" s="9">
        <v>0</v>
      </c>
      <c r="AD201" s="9">
        <v>1</v>
      </c>
      <c r="AE201" s="9">
        <v>0</v>
      </c>
      <c r="AF201" s="9">
        <v>0</v>
      </c>
      <c r="AG201" s="8">
        <v>0</v>
      </c>
      <c r="AH201" s="9">
        <v>1</v>
      </c>
      <c r="AI201" s="30">
        <v>0</v>
      </c>
      <c r="AJ201" s="9">
        <v>1</v>
      </c>
      <c r="AK201" s="30">
        <v>0</v>
      </c>
      <c r="AL201" s="21">
        <v>2005</v>
      </c>
      <c r="AM201" s="23">
        <f t="shared" si="74"/>
        <v>7.6033993397406698</v>
      </c>
      <c r="AN201" s="33">
        <v>0.32600000000000001</v>
      </c>
      <c r="AO201" s="33">
        <v>0.127</v>
      </c>
      <c r="AP201" s="33">
        <v>0.36099999999999999</v>
      </c>
      <c r="AQ201" s="43">
        <f t="shared" si="63"/>
        <v>0.18599999999999994</v>
      </c>
      <c r="AR201" s="33" t="s">
        <v>108</v>
      </c>
      <c r="AS201" s="43" t="s">
        <v>108</v>
      </c>
      <c r="AT201" s="42" t="s">
        <v>108</v>
      </c>
      <c r="AU201" s="18" t="s">
        <v>108</v>
      </c>
      <c r="AV201">
        <v>0.504</v>
      </c>
      <c r="AW201" s="40">
        <f t="shared" si="64"/>
        <v>0.496</v>
      </c>
      <c r="AX201" t="s">
        <v>108</v>
      </c>
      <c r="AY201" s="40" t="s">
        <v>108</v>
      </c>
      <c r="AZ201">
        <v>0</v>
      </c>
      <c r="BA201" s="18">
        <v>1</v>
      </c>
      <c r="BB201">
        <v>0.32100000000000001</v>
      </c>
      <c r="BC201" s="18">
        <f t="shared" si="65"/>
        <v>0.67900000000000005</v>
      </c>
      <c r="BD201" s="18" t="s">
        <v>137</v>
      </c>
      <c r="BE201">
        <v>0</v>
      </c>
      <c r="BF201" s="40">
        <v>0</v>
      </c>
      <c r="BG201">
        <v>0</v>
      </c>
      <c r="BH201" s="18">
        <v>0</v>
      </c>
      <c r="BI201" s="18">
        <v>0</v>
      </c>
      <c r="BJ201">
        <v>1</v>
      </c>
      <c r="BK201" s="40">
        <v>0</v>
      </c>
      <c r="BL201">
        <v>0</v>
      </c>
      <c r="BM201" s="18">
        <v>1</v>
      </c>
      <c r="BN201" s="18">
        <v>0</v>
      </c>
      <c r="BO201" t="s">
        <v>108</v>
      </c>
      <c r="BP201" s="40" t="s">
        <v>108</v>
      </c>
      <c r="BQ201" s="25">
        <v>33.494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 s="18">
        <v>0</v>
      </c>
      <c r="BZ201">
        <v>0</v>
      </c>
      <c r="CA201">
        <v>0</v>
      </c>
      <c r="CB201">
        <v>1</v>
      </c>
      <c r="CC201" s="18">
        <v>0</v>
      </c>
      <c r="CD201">
        <v>0</v>
      </c>
      <c r="CE201">
        <v>0</v>
      </c>
      <c r="CF201">
        <v>0</v>
      </c>
      <c r="CG201">
        <v>0</v>
      </c>
      <c r="CH201" s="18">
        <v>0</v>
      </c>
      <c r="CI201">
        <v>0</v>
      </c>
      <c r="CJ201">
        <v>0</v>
      </c>
      <c r="CK201">
        <v>1</v>
      </c>
      <c r="CL201">
        <v>1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 s="18">
        <v>1</v>
      </c>
      <c r="CU201">
        <v>106</v>
      </c>
      <c r="DD201" s="34" t="s">
        <v>110</v>
      </c>
    </row>
    <row r="202" spans="1:108" x14ac:dyDescent="0.25">
      <c r="A202">
        <v>201</v>
      </c>
      <c r="B202">
        <v>16</v>
      </c>
      <c r="C202" s="25" t="s">
        <v>136</v>
      </c>
      <c r="D202" s="12">
        <v>5.8</v>
      </c>
      <c r="E202" s="14">
        <v>0.20383386581469651</v>
      </c>
      <c r="F202" s="7">
        <v>28.45454545454546</v>
      </c>
      <c r="G202" s="7">
        <f t="shared" si="66"/>
        <v>5.5961661341853031</v>
      </c>
      <c r="H202" s="16">
        <f t="shared" si="67"/>
        <v>6.0038338658146966</v>
      </c>
      <c r="I202" s="11">
        <f t="shared" si="68"/>
        <v>0.117017988825728</v>
      </c>
      <c r="J202" s="33">
        <f t="shared" si="69"/>
        <v>4.1124532814153601E-3</v>
      </c>
      <c r="K202" s="33">
        <f t="shared" si="70"/>
        <v>243.16385660090359</v>
      </c>
      <c r="L202" s="33">
        <f t="shared" si="71"/>
        <v>0.11290553554431264</v>
      </c>
      <c r="M202" s="33">
        <f t="shared" si="72"/>
        <v>0.12113044210714337</v>
      </c>
      <c r="N202" s="8">
        <v>1</v>
      </c>
      <c r="O202" s="9">
        <v>0</v>
      </c>
      <c r="P202" s="8">
        <v>0</v>
      </c>
      <c r="Q202" s="9">
        <v>1</v>
      </c>
      <c r="R202" s="9">
        <v>0</v>
      </c>
      <c r="S202" s="9">
        <v>0</v>
      </c>
      <c r="T202" s="9">
        <v>0</v>
      </c>
      <c r="U202" s="8">
        <v>58336</v>
      </c>
      <c r="V202" s="9">
        <v>16</v>
      </c>
      <c r="W202" s="9">
        <f t="shared" si="62"/>
        <v>58319</v>
      </c>
      <c r="X202" s="9">
        <f t="shared" si="73"/>
        <v>20</v>
      </c>
      <c r="Y202" s="7">
        <v>6</v>
      </c>
      <c r="Z202" s="7">
        <v>22.343</v>
      </c>
      <c r="AA202" s="9">
        <v>0</v>
      </c>
      <c r="AB202" s="9">
        <v>1</v>
      </c>
      <c r="AC202" s="9">
        <v>0</v>
      </c>
      <c r="AD202" s="9">
        <v>1</v>
      </c>
      <c r="AE202" s="9">
        <v>0</v>
      </c>
      <c r="AF202" s="9">
        <v>0</v>
      </c>
      <c r="AG202" s="8">
        <v>0</v>
      </c>
      <c r="AH202" s="9">
        <v>1</v>
      </c>
      <c r="AI202" s="30">
        <v>0</v>
      </c>
      <c r="AJ202" s="9">
        <v>1</v>
      </c>
      <c r="AK202" s="30">
        <v>0</v>
      </c>
      <c r="AL202" s="21">
        <v>2005</v>
      </c>
      <c r="AM202" s="23">
        <f t="shared" si="74"/>
        <v>7.6033993397406698</v>
      </c>
      <c r="AN202" s="33">
        <v>0.32600000000000001</v>
      </c>
      <c r="AO202" s="33">
        <v>0.127</v>
      </c>
      <c r="AP202" s="33">
        <v>0.36099999999999999</v>
      </c>
      <c r="AQ202" s="43">
        <f t="shared" si="63"/>
        <v>0.18599999999999994</v>
      </c>
      <c r="AR202" s="33" t="s">
        <v>108</v>
      </c>
      <c r="AS202" s="43" t="s">
        <v>108</v>
      </c>
      <c r="AT202" s="42" t="s">
        <v>108</v>
      </c>
      <c r="AU202" s="18" t="s">
        <v>108</v>
      </c>
      <c r="AV202">
        <v>0.504</v>
      </c>
      <c r="AW202" s="40">
        <f t="shared" si="64"/>
        <v>0.496</v>
      </c>
      <c r="AX202" t="s">
        <v>108</v>
      </c>
      <c r="AY202" s="40" t="s">
        <v>108</v>
      </c>
      <c r="AZ202">
        <v>0</v>
      </c>
      <c r="BA202" s="18">
        <v>1</v>
      </c>
      <c r="BB202">
        <v>0.32100000000000001</v>
      </c>
      <c r="BC202" s="18">
        <f t="shared" si="65"/>
        <v>0.67900000000000005</v>
      </c>
      <c r="BD202" s="18" t="s">
        <v>137</v>
      </c>
      <c r="BE202">
        <v>0</v>
      </c>
      <c r="BF202" s="40">
        <v>0</v>
      </c>
      <c r="BG202">
        <v>0</v>
      </c>
      <c r="BH202" s="18">
        <v>0</v>
      </c>
      <c r="BI202" s="18">
        <v>0</v>
      </c>
      <c r="BJ202">
        <v>1</v>
      </c>
      <c r="BK202" s="40">
        <v>0</v>
      </c>
      <c r="BL202">
        <v>0</v>
      </c>
      <c r="BM202" s="18">
        <v>1</v>
      </c>
      <c r="BN202" s="18">
        <v>0</v>
      </c>
      <c r="BO202" t="s">
        <v>108</v>
      </c>
      <c r="BP202" s="40" t="s">
        <v>108</v>
      </c>
      <c r="BQ202" s="25">
        <v>33.494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 s="18">
        <v>0</v>
      </c>
      <c r="BZ202">
        <v>0</v>
      </c>
      <c r="CA202">
        <v>0</v>
      </c>
      <c r="CB202">
        <v>1</v>
      </c>
      <c r="CC202" s="18">
        <v>0</v>
      </c>
      <c r="CD202">
        <v>0</v>
      </c>
      <c r="CE202">
        <v>0</v>
      </c>
      <c r="CF202">
        <v>0</v>
      </c>
      <c r="CG202">
        <v>0</v>
      </c>
      <c r="CH202" s="18">
        <v>0</v>
      </c>
      <c r="CI202">
        <v>0</v>
      </c>
      <c r="CJ202">
        <v>0</v>
      </c>
      <c r="CK202">
        <v>1</v>
      </c>
      <c r="CL202">
        <v>1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 s="18">
        <v>1</v>
      </c>
      <c r="CU202">
        <v>106</v>
      </c>
      <c r="DD202" s="34" t="s">
        <v>110</v>
      </c>
    </row>
    <row r="203" spans="1:108" x14ac:dyDescent="0.25">
      <c r="A203">
        <v>202</v>
      </c>
      <c r="B203">
        <v>16</v>
      </c>
      <c r="C203" s="25" t="s">
        <v>136</v>
      </c>
      <c r="D203" s="12">
        <v>10.3</v>
      </c>
      <c r="E203" s="14">
        <v>0.23815028901734109</v>
      </c>
      <c r="F203" s="7">
        <v>43.25</v>
      </c>
      <c r="G203" s="7">
        <f t="shared" si="66"/>
        <v>10.06184971098266</v>
      </c>
      <c r="H203" s="16">
        <f t="shared" si="67"/>
        <v>10.538150289017342</v>
      </c>
      <c r="I203" s="11">
        <f t="shared" si="68"/>
        <v>0.17628912351109532</v>
      </c>
      <c r="J203" s="33">
        <f t="shared" si="69"/>
        <v>4.0760490985224359E-3</v>
      </c>
      <c r="K203" s="33">
        <f t="shared" si="70"/>
        <v>245.33561196858474</v>
      </c>
      <c r="L203" s="33">
        <f t="shared" si="71"/>
        <v>0.17221307441257289</v>
      </c>
      <c r="M203" s="33">
        <f t="shared" si="72"/>
        <v>0.18036517260961776</v>
      </c>
      <c r="N203" s="8">
        <v>1</v>
      </c>
      <c r="O203" s="9">
        <v>0</v>
      </c>
      <c r="P203" s="8">
        <v>0</v>
      </c>
      <c r="Q203" s="9">
        <v>1</v>
      </c>
      <c r="R203" s="9">
        <v>0</v>
      </c>
      <c r="S203" s="9">
        <v>0</v>
      </c>
      <c r="T203" s="9">
        <v>0</v>
      </c>
      <c r="U203" s="8">
        <v>58336</v>
      </c>
      <c r="V203" s="9">
        <v>16</v>
      </c>
      <c r="W203" s="9">
        <f t="shared" si="62"/>
        <v>58319</v>
      </c>
      <c r="X203" s="9">
        <f t="shared" si="73"/>
        <v>20</v>
      </c>
      <c r="Y203" s="7">
        <v>8</v>
      </c>
      <c r="Z203" s="7">
        <v>22.343</v>
      </c>
      <c r="AA203" s="9">
        <v>0</v>
      </c>
      <c r="AB203" s="9">
        <v>1</v>
      </c>
      <c r="AC203" s="9">
        <v>0</v>
      </c>
      <c r="AD203" s="9">
        <v>1</v>
      </c>
      <c r="AE203" s="9">
        <v>0</v>
      </c>
      <c r="AF203" s="9">
        <v>0</v>
      </c>
      <c r="AG203" s="8">
        <v>0</v>
      </c>
      <c r="AH203" s="9">
        <v>1</v>
      </c>
      <c r="AI203" s="30">
        <v>0</v>
      </c>
      <c r="AJ203" s="9">
        <v>1</v>
      </c>
      <c r="AK203" s="30">
        <v>0</v>
      </c>
      <c r="AL203" s="21">
        <v>2005</v>
      </c>
      <c r="AM203" s="23">
        <f t="shared" si="74"/>
        <v>7.6033993397406698</v>
      </c>
      <c r="AN203" s="33">
        <v>0.32600000000000001</v>
      </c>
      <c r="AO203" s="33">
        <v>0.127</v>
      </c>
      <c r="AP203" s="33">
        <v>0.36099999999999999</v>
      </c>
      <c r="AQ203" s="43">
        <f t="shared" si="63"/>
        <v>0.18599999999999994</v>
      </c>
      <c r="AR203" s="33" t="s">
        <v>108</v>
      </c>
      <c r="AS203" s="43" t="s">
        <v>108</v>
      </c>
      <c r="AT203" s="42" t="s">
        <v>108</v>
      </c>
      <c r="AU203" s="18" t="s">
        <v>108</v>
      </c>
      <c r="AV203">
        <v>0.504</v>
      </c>
      <c r="AW203" s="40">
        <f t="shared" si="64"/>
        <v>0.496</v>
      </c>
      <c r="AX203" t="s">
        <v>108</v>
      </c>
      <c r="AY203" s="40" t="s">
        <v>108</v>
      </c>
      <c r="AZ203">
        <v>0</v>
      </c>
      <c r="BA203" s="18">
        <v>1</v>
      </c>
      <c r="BB203">
        <v>0.32100000000000001</v>
      </c>
      <c r="BC203" s="18">
        <f t="shared" si="65"/>
        <v>0.67900000000000005</v>
      </c>
      <c r="BD203" s="18" t="s">
        <v>137</v>
      </c>
      <c r="BE203">
        <v>0</v>
      </c>
      <c r="BF203" s="40">
        <v>0</v>
      </c>
      <c r="BG203">
        <v>0</v>
      </c>
      <c r="BH203" s="18">
        <v>0</v>
      </c>
      <c r="BI203" s="18">
        <v>0</v>
      </c>
      <c r="BJ203">
        <v>1</v>
      </c>
      <c r="BK203" s="40">
        <v>0</v>
      </c>
      <c r="BL203">
        <v>0</v>
      </c>
      <c r="BM203" s="18">
        <v>1</v>
      </c>
      <c r="BN203" s="18">
        <v>0</v>
      </c>
      <c r="BO203" t="s">
        <v>108</v>
      </c>
      <c r="BP203" s="40" t="s">
        <v>108</v>
      </c>
      <c r="BQ203" s="25">
        <v>33.494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1</v>
      </c>
      <c r="BX203">
        <v>0</v>
      </c>
      <c r="BY203" s="18">
        <v>0</v>
      </c>
      <c r="BZ203">
        <v>0</v>
      </c>
      <c r="CA203">
        <v>0</v>
      </c>
      <c r="CB203">
        <v>1</v>
      </c>
      <c r="CC203" s="18">
        <v>0</v>
      </c>
      <c r="CD203">
        <v>0</v>
      </c>
      <c r="CE203">
        <v>0</v>
      </c>
      <c r="CF203">
        <v>0</v>
      </c>
      <c r="CG203">
        <v>0</v>
      </c>
      <c r="CH203" s="18">
        <v>0</v>
      </c>
      <c r="CI203">
        <v>0</v>
      </c>
      <c r="CJ203">
        <v>0</v>
      </c>
      <c r="CK203">
        <v>1</v>
      </c>
      <c r="CL203">
        <v>1</v>
      </c>
      <c r="CM203">
        <v>0</v>
      </c>
      <c r="CN203">
        <v>0</v>
      </c>
      <c r="CO203">
        <v>1</v>
      </c>
      <c r="CP203">
        <v>0</v>
      </c>
      <c r="CQ203">
        <v>0</v>
      </c>
      <c r="CR203">
        <v>0</v>
      </c>
      <c r="CS203" s="18">
        <v>1</v>
      </c>
      <c r="CU203">
        <v>106</v>
      </c>
      <c r="DD203" s="34" t="s">
        <v>110</v>
      </c>
    </row>
    <row r="204" spans="1:108" x14ac:dyDescent="0.25">
      <c r="A204">
        <v>203</v>
      </c>
      <c r="B204">
        <v>16</v>
      </c>
      <c r="C204" s="25" t="s">
        <v>136</v>
      </c>
      <c r="D204" s="12">
        <v>9.5999999999999979</v>
      </c>
      <c r="E204" s="14">
        <v>0.22953586497890291</v>
      </c>
      <c r="F204" s="7">
        <v>41.823529411764703</v>
      </c>
      <c r="G204" s="7">
        <f t="shared" si="66"/>
        <v>9.3704641350210949</v>
      </c>
      <c r="H204" s="16">
        <f t="shared" si="67"/>
        <v>9.8295358649789009</v>
      </c>
      <c r="I204" s="11">
        <f t="shared" si="68"/>
        <v>0.17064687625203045</v>
      </c>
      <c r="J204" s="33">
        <f t="shared" si="69"/>
        <v>4.080164411089336E-3</v>
      </c>
      <c r="K204" s="33">
        <f t="shared" si="70"/>
        <v>245.08816293827155</v>
      </c>
      <c r="L204" s="33">
        <f t="shared" si="71"/>
        <v>0.16656671184094113</v>
      </c>
      <c r="M204" s="33">
        <f t="shared" si="72"/>
        <v>0.17472704066311978</v>
      </c>
      <c r="N204" s="8">
        <v>1</v>
      </c>
      <c r="O204" s="9">
        <v>0</v>
      </c>
      <c r="P204" s="8">
        <v>0</v>
      </c>
      <c r="Q204" s="9">
        <v>1</v>
      </c>
      <c r="R204" s="9">
        <v>0</v>
      </c>
      <c r="S204" s="9">
        <v>0</v>
      </c>
      <c r="T204" s="9">
        <v>0</v>
      </c>
      <c r="U204" s="8">
        <v>58336</v>
      </c>
      <c r="V204" s="9">
        <v>16</v>
      </c>
      <c r="W204" s="9">
        <f t="shared" si="62"/>
        <v>58319</v>
      </c>
      <c r="X204" s="9">
        <f t="shared" si="73"/>
        <v>20</v>
      </c>
      <c r="Y204" s="7">
        <v>10</v>
      </c>
      <c r="Z204" s="7">
        <v>22.343</v>
      </c>
      <c r="AA204" s="9">
        <v>0</v>
      </c>
      <c r="AB204" s="9">
        <v>1</v>
      </c>
      <c r="AC204" s="9">
        <v>0</v>
      </c>
      <c r="AD204" s="9">
        <v>1</v>
      </c>
      <c r="AE204" s="9">
        <v>0</v>
      </c>
      <c r="AF204" s="9">
        <v>0</v>
      </c>
      <c r="AG204" s="8">
        <v>0</v>
      </c>
      <c r="AH204" s="9">
        <v>1</v>
      </c>
      <c r="AI204" s="30">
        <v>0</v>
      </c>
      <c r="AJ204" s="9">
        <v>1</v>
      </c>
      <c r="AK204" s="30">
        <v>0</v>
      </c>
      <c r="AL204" s="21">
        <v>2005</v>
      </c>
      <c r="AM204" s="23">
        <f t="shared" si="74"/>
        <v>7.6033993397406698</v>
      </c>
      <c r="AN204" s="33">
        <v>0.32600000000000001</v>
      </c>
      <c r="AO204" s="33">
        <v>0.127</v>
      </c>
      <c r="AP204" s="33">
        <v>0.36099999999999999</v>
      </c>
      <c r="AQ204" s="43">
        <f t="shared" si="63"/>
        <v>0.18599999999999994</v>
      </c>
      <c r="AR204" s="33" t="s">
        <v>108</v>
      </c>
      <c r="AS204" s="43" t="s">
        <v>108</v>
      </c>
      <c r="AT204" s="42" t="s">
        <v>108</v>
      </c>
      <c r="AU204" s="18" t="s">
        <v>108</v>
      </c>
      <c r="AV204">
        <v>0.504</v>
      </c>
      <c r="AW204" s="40">
        <f t="shared" si="64"/>
        <v>0.496</v>
      </c>
      <c r="AX204" t="s">
        <v>108</v>
      </c>
      <c r="AY204" s="40" t="s">
        <v>108</v>
      </c>
      <c r="AZ204">
        <v>0</v>
      </c>
      <c r="BA204" s="18">
        <v>1</v>
      </c>
      <c r="BB204">
        <v>0.32100000000000001</v>
      </c>
      <c r="BC204" s="18">
        <f t="shared" si="65"/>
        <v>0.67900000000000005</v>
      </c>
      <c r="BD204" s="18" t="s">
        <v>137</v>
      </c>
      <c r="BE204">
        <v>0</v>
      </c>
      <c r="BF204" s="40">
        <v>0</v>
      </c>
      <c r="BG204">
        <v>0</v>
      </c>
      <c r="BH204" s="18">
        <v>0</v>
      </c>
      <c r="BI204" s="18">
        <v>0</v>
      </c>
      <c r="BJ204">
        <v>1</v>
      </c>
      <c r="BK204" s="40">
        <v>0</v>
      </c>
      <c r="BL204">
        <v>0</v>
      </c>
      <c r="BM204" s="18">
        <v>1</v>
      </c>
      <c r="BN204" s="18">
        <v>0</v>
      </c>
      <c r="BO204" t="s">
        <v>108</v>
      </c>
      <c r="BP204" s="40" t="s">
        <v>108</v>
      </c>
      <c r="BQ204" s="25">
        <v>33.494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1</v>
      </c>
      <c r="BX204">
        <v>0</v>
      </c>
      <c r="BY204" s="18">
        <v>0</v>
      </c>
      <c r="BZ204">
        <v>0</v>
      </c>
      <c r="CA204">
        <v>0</v>
      </c>
      <c r="CB204">
        <v>1</v>
      </c>
      <c r="CC204" s="18">
        <v>0</v>
      </c>
      <c r="CD204">
        <v>0</v>
      </c>
      <c r="CE204">
        <v>0</v>
      </c>
      <c r="CF204">
        <v>0</v>
      </c>
      <c r="CG204">
        <v>0</v>
      </c>
      <c r="CH204" s="18">
        <v>0</v>
      </c>
      <c r="CI204">
        <v>0</v>
      </c>
      <c r="CJ204">
        <v>0</v>
      </c>
      <c r="CK204">
        <v>1</v>
      </c>
      <c r="CL204">
        <v>1</v>
      </c>
      <c r="CM204">
        <v>0</v>
      </c>
      <c r="CN204">
        <v>0</v>
      </c>
      <c r="CO204">
        <v>1</v>
      </c>
      <c r="CP204">
        <v>0</v>
      </c>
      <c r="CQ204">
        <v>0</v>
      </c>
      <c r="CR204">
        <v>0</v>
      </c>
      <c r="CS204" s="18">
        <v>1</v>
      </c>
      <c r="CU204">
        <v>106</v>
      </c>
      <c r="DD204" s="34" t="s">
        <v>110</v>
      </c>
    </row>
    <row r="205" spans="1:108" x14ac:dyDescent="0.25">
      <c r="A205">
        <v>204</v>
      </c>
      <c r="B205">
        <v>16</v>
      </c>
      <c r="C205" s="25" t="s">
        <v>136</v>
      </c>
      <c r="D205" s="12">
        <v>16.43333333333333</v>
      </c>
      <c r="E205" s="14">
        <v>0.25933001107419712</v>
      </c>
      <c r="F205" s="7">
        <v>63.368421052631582</v>
      </c>
      <c r="G205" s="7">
        <f t="shared" si="66"/>
        <v>16.174003322259132</v>
      </c>
      <c r="H205" s="16">
        <f t="shared" si="67"/>
        <v>16.692663344407528</v>
      </c>
      <c r="I205" s="11">
        <f t="shared" si="68"/>
        <v>0.25380983573220656</v>
      </c>
      <c r="J205" s="33">
        <f t="shared" si="69"/>
        <v>4.0053047167042562E-3</v>
      </c>
      <c r="K205" s="33">
        <f t="shared" si="70"/>
        <v>249.66889431145322</v>
      </c>
      <c r="L205" s="33">
        <f t="shared" si="71"/>
        <v>0.24980453101550229</v>
      </c>
      <c r="M205" s="33">
        <f t="shared" si="72"/>
        <v>0.2578151404489108</v>
      </c>
      <c r="N205" s="8">
        <v>1</v>
      </c>
      <c r="O205" s="9">
        <v>0</v>
      </c>
      <c r="P205" s="8">
        <v>0</v>
      </c>
      <c r="Q205" s="9">
        <v>1</v>
      </c>
      <c r="R205" s="9">
        <v>0</v>
      </c>
      <c r="S205" s="9">
        <v>0</v>
      </c>
      <c r="T205" s="9">
        <v>0</v>
      </c>
      <c r="U205" s="8">
        <v>58336</v>
      </c>
      <c r="V205" s="9">
        <v>16</v>
      </c>
      <c r="W205" s="9">
        <f t="shared" si="62"/>
        <v>58319</v>
      </c>
      <c r="X205" s="9">
        <f t="shared" si="73"/>
        <v>20</v>
      </c>
      <c r="Y205" s="7">
        <v>13</v>
      </c>
      <c r="Z205" s="7">
        <v>22.343</v>
      </c>
      <c r="AA205" s="9">
        <v>0</v>
      </c>
      <c r="AB205" s="9">
        <v>1</v>
      </c>
      <c r="AC205" s="9">
        <v>0</v>
      </c>
      <c r="AD205" s="9">
        <v>1</v>
      </c>
      <c r="AE205" s="9">
        <v>0</v>
      </c>
      <c r="AF205" s="9">
        <v>0</v>
      </c>
      <c r="AG205" s="8">
        <v>0</v>
      </c>
      <c r="AH205" s="9">
        <v>1</v>
      </c>
      <c r="AI205" s="30">
        <v>0</v>
      </c>
      <c r="AJ205" s="9">
        <v>1</v>
      </c>
      <c r="AK205" s="30">
        <v>0</v>
      </c>
      <c r="AL205" s="21">
        <v>2005</v>
      </c>
      <c r="AM205" s="23">
        <f t="shared" si="74"/>
        <v>7.6033993397406698</v>
      </c>
      <c r="AN205" s="33">
        <v>0.32600000000000001</v>
      </c>
      <c r="AO205" s="33">
        <v>0.127</v>
      </c>
      <c r="AP205" s="33">
        <v>0.36099999999999999</v>
      </c>
      <c r="AQ205" s="43">
        <f t="shared" si="63"/>
        <v>0.18599999999999994</v>
      </c>
      <c r="AR205" s="33" t="s">
        <v>108</v>
      </c>
      <c r="AS205" s="43" t="s">
        <v>108</v>
      </c>
      <c r="AT205" s="42" t="s">
        <v>108</v>
      </c>
      <c r="AU205" s="18" t="s">
        <v>108</v>
      </c>
      <c r="AV205">
        <v>0.504</v>
      </c>
      <c r="AW205" s="40">
        <f t="shared" si="64"/>
        <v>0.496</v>
      </c>
      <c r="AX205" t="s">
        <v>108</v>
      </c>
      <c r="AY205" s="40" t="s">
        <v>108</v>
      </c>
      <c r="AZ205">
        <v>0</v>
      </c>
      <c r="BA205" s="18">
        <v>1</v>
      </c>
      <c r="BB205">
        <v>0.32100000000000001</v>
      </c>
      <c r="BC205" s="18">
        <f t="shared" si="65"/>
        <v>0.67900000000000005</v>
      </c>
      <c r="BD205" s="18" t="s">
        <v>137</v>
      </c>
      <c r="BE205">
        <v>0</v>
      </c>
      <c r="BF205" s="40">
        <v>0</v>
      </c>
      <c r="BG205">
        <v>0</v>
      </c>
      <c r="BH205" s="18">
        <v>0</v>
      </c>
      <c r="BI205" s="18">
        <v>0</v>
      </c>
      <c r="BJ205">
        <v>1</v>
      </c>
      <c r="BK205" s="40">
        <v>0</v>
      </c>
      <c r="BL205">
        <v>0</v>
      </c>
      <c r="BM205" s="18">
        <v>1</v>
      </c>
      <c r="BN205" s="18">
        <v>0</v>
      </c>
      <c r="BO205" t="s">
        <v>108</v>
      </c>
      <c r="BP205" s="40" t="s">
        <v>108</v>
      </c>
      <c r="BQ205" s="25">
        <v>33.494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1</v>
      </c>
      <c r="BX205">
        <v>0</v>
      </c>
      <c r="BY205" s="18">
        <v>0</v>
      </c>
      <c r="BZ205">
        <v>0</v>
      </c>
      <c r="CA205">
        <v>0</v>
      </c>
      <c r="CB205">
        <v>1</v>
      </c>
      <c r="CC205" s="18">
        <v>0</v>
      </c>
      <c r="CD205">
        <v>0</v>
      </c>
      <c r="CE205">
        <v>0</v>
      </c>
      <c r="CF205">
        <v>0</v>
      </c>
      <c r="CG205">
        <v>0</v>
      </c>
      <c r="CH205" s="18">
        <v>0</v>
      </c>
      <c r="CI205">
        <v>0</v>
      </c>
      <c r="CJ205">
        <v>0</v>
      </c>
      <c r="CK205">
        <v>1</v>
      </c>
      <c r="CL205">
        <v>1</v>
      </c>
      <c r="CM205">
        <v>0</v>
      </c>
      <c r="CN205">
        <v>0</v>
      </c>
      <c r="CO205">
        <v>1</v>
      </c>
      <c r="CP205">
        <v>0</v>
      </c>
      <c r="CQ205">
        <v>0</v>
      </c>
      <c r="CR205">
        <v>0</v>
      </c>
      <c r="CS205" s="18">
        <v>1</v>
      </c>
      <c r="CU205">
        <v>106</v>
      </c>
      <c r="DD205" s="34" t="s">
        <v>110</v>
      </c>
    </row>
    <row r="206" spans="1:108" x14ac:dyDescent="0.25">
      <c r="A206">
        <v>205</v>
      </c>
      <c r="B206">
        <v>16</v>
      </c>
      <c r="C206" s="25" t="s">
        <v>136</v>
      </c>
      <c r="D206" s="12">
        <v>6.6000000000000014</v>
      </c>
      <c r="E206" s="14">
        <v>0.66666666666666674</v>
      </c>
      <c r="F206" s="7">
        <v>9.9</v>
      </c>
      <c r="G206" s="7">
        <f t="shared" si="66"/>
        <v>5.9333333333333345</v>
      </c>
      <c r="H206" s="16">
        <f t="shared" si="67"/>
        <v>7.2666666666666684</v>
      </c>
      <c r="I206" s="11">
        <f t="shared" si="68"/>
        <v>4.8512505975795248E-2</v>
      </c>
      <c r="J206" s="33">
        <f t="shared" si="69"/>
        <v>4.9002531288682072E-3</v>
      </c>
      <c r="K206" s="33">
        <f t="shared" si="70"/>
        <v>204.0710905542478</v>
      </c>
      <c r="L206" s="33">
        <f t="shared" si="71"/>
        <v>4.361225284692704E-2</v>
      </c>
      <c r="M206" s="33">
        <f t="shared" si="72"/>
        <v>5.3412759104663456E-2</v>
      </c>
      <c r="N206" s="8">
        <v>1</v>
      </c>
      <c r="O206" s="9">
        <v>0</v>
      </c>
      <c r="P206" s="8">
        <v>0</v>
      </c>
      <c r="Q206" s="9">
        <v>1</v>
      </c>
      <c r="R206" s="9">
        <v>0</v>
      </c>
      <c r="S206" s="9">
        <v>0</v>
      </c>
      <c r="T206" s="9">
        <v>0</v>
      </c>
      <c r="U206" s="8">
        <v>41564</v>
      </c>
      <c r="V206" s="9">
        <v>16</v>
      </c>
      <c r="W206" s="9">
        <f t="shared" si="62"/>
        <v>41547</v>
      </c>
      <c r="X206" s="9">
        <f t="shared" si="73"/>
        <v>20</v>
      </c>
      <c r="Y206" s="7">
        <v>3</v>
      </c>
      <c r="Z206" s="7">
        <v>22.343</v>
      </c>
      <c r="AA206" s="9">
        <v>0</v>
      </c>
      <c r="AB206" s="9">
        <v>1</v>
      </c>
      <c r="AC206" s="9">
        <v>0</v>
      </c>
      <c r="AD206" s="9">
        <v>1</v>
      </c>
      <c r="AE206" s="9">
        <v>0</v>
      </c>
      <c r="AF206" s="9">
        <v>0</v>
      </c>
      <c r="AG206" s="8">
        <v>0</v>
      </c>
      <c r="AH206" s="9">
        <v>1</v>
      </c>
      <c r="AI206" s="30">
        <v>0</v>
      </c>
      <c r="AJ206" s="9">
        <v>1</v>
      </c>
      <c r="AK206" s="30">
        <v>0</v>
      </c>
      <c r="AL206" s="21">
        <v>2005</v>
      </c>
      <c r="AM206" s="23">
        <f t="shared" si="74"/>
        <v>7.6033993397406698</v>
      </c>
      <c r="AN206" s="33">
        <v>0.32600000000000001</v>
      </c>
      <c r="AO206" s="33">
        <v>0.127</v>
      </c>
      <c r="AP206" s="33">
        <v>0.36099999999999999</v>
      </c>
      <c r="AQ206" s="43">
        <f t="shared" si="63"/>
        <v>0.18599999999999994</v>
      </c>
      <c r="AR206" s="33" t="s">
        <v>108</v>
      </c>
      <c r="AS206" s="43" t="s">
        <v>108</v>
      </c>
      <c r="AT206" s="42" t="s">
        <v>108</v>
      </c>
      <c r="AU206" s="18" t="s">
        <v>108</v>
      </c>
      <c r="AV206">
        <v>0.504</v>
      </c>
      <c r="AW206" s="40">
        <f t="shared" si="64"/>
        <v>0.496</v>
      </c>
      <c r="AX206" t="s">
        <v>108</v>
      </c>
      <c r="AY206" s="40" t="s">
        <v>108</v>
      </c>
      <c r="AZ206">
        <v>0</v>
      </c>
      <c r="BA206" s="18">
        <v>1</v>
      </c>
      <c r="BB206">
        <v>0.32100000000000001</v>
      </c>
      <c r="BC206" s="18">
        <f t="shared" si="65"/>
        <v>0.67900000000000005</v>
      </c>
      <c r="BD206" s="18" t="s">
        <v>137</v>
      </c>
      <c r="BE206">
        <v>0</v>
      </c>
      <c r="BF206" s="40">
        <v>0</v>
      </c>
      <c r="BG206">
        <v>0</v>
      </c>
      <c r="BH206" s="18">
        <v>0</v>
      </c>
      <c r="BI206" s="18">
        <v>0</v>
      </c>
      <c r="BJ206">
        <v>1</v>
      </c>
      <c r="BK206" s="40">
        <v>0</v>
      </c>
      <c r="BL206">
        <v>0</v>
      </c>
      <c r="BM206" s="18">
        <v>1</v>
      </c>
      <c r="BN206" s="18">
        <v>0</v>
      </c>
      <c r="BO206" t="s">
        <v>108</v>
      </c>
      <c r="BP206" s="40" t="s">
        <v>108</v>
      </c>
      <c r="BQ206" s="25">
        <v>33.494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1</v>
      </c>
      <c r="BX206">
        <v>0</v>
      </c>
      <c r="BY206" s="18">
        <v>0</v>
      </c>
      <c r="BZ206">
        <v>0</v>
      </c>
      <c r="CA206">
        <v>0</v>
      </c>
      <c r="CB206">
        <v>1</v>
      </c>
      <c r="CC206" s="18">
        <v>0</v>
      </c>
      <c r="CD206">
        <v>0</v>
      </c>
      <c r="CE206">
        <v>0</v>
      </c>
      <c r="CF206">
        <v>0</v>
      </c>
      <c r="CG206">
        <v>0</v>
      </c>
      <c r="CH206" s="18">
        <v>0</v>
      </c>
      <c r="CI206">
        <v>0</v>
      </c>
      <c r="CJ206">
        <v>0</v>
      </c>
      <c r="CK206">
        <v>1</v>
      </c>
      <c r="CL206">
        <v>1</v>
      </c>
      <c r="CM206">
        <v>0</v>
      </c>
      <c r="CN206">
        <v>0</v>
      </c>
      <c r="CO206">
        <v>1</v>
      </c>
      <c r="CP206">
        <v>0</v>
      </c>
      <c r="CQ206">
        <v>0</v>
      </c>
      <c r="CR206">
        <v>0</v>
      </c>
      <c r="CS206" s="18">
        <v>1</v>
      </c>
      <c r="CU206">
        <v>106</v>
      </c>
      <c r="DD206" s="34" t="s">
        <v>110</v>
      </c>
    </row>
    <row r="207" spans="1:108" x14ac:dyDescent="0.25">
      <c r="A207">
        <v>206</v>
      </c>
      <c r="B207">
        <v>16</v>
      </c>
      <c r="C207" s="25" t="s">
        <v>136</v>
      </c>
      <c r="D207" s="12">
        <v>6.2</v>
      </c>
      <c r="E207" s="14">
        <v>0.30677083333333333</v>
      </c>
      <c r="F207" s="7">
        <v>20.21052631578948</v>
      </c>
      <c r="G207" s="7">
        <f t="shared" si="66"/>
        <v>5.893229166666667</v>
      </c>
      <c r="H207" s="16">
        <f t="shared" si="67"/>
        <v>6.5067708333333334</v>
      </c>
      <c r="I207" s="11">
        <f t="shared" si="68"/>
        <v>9.8669596470575952E-2</v>
      </c>
      <c r="J207" s="33">
        <f t="shared" si="69"/>
        <v>4.8820894087003713E-3</v>
      </c>
      <c r="K207" s="33">
        <f t="shared" si="70"/>
        <v>204.83033313931122</v>
      </c>
      <c r="L207" s="33">
        <f t="shared" si="71"/>
        <v>9.378750706187558E-2</v>
      </c>
      <c r="M207" s="33">
        <f t="shared" si="72"/>
        <v>0.10355168587927632</v>
      </c>
      <c r="N207" s="8">
        <v>1</v>
      </c>
      <c r="O207" s="9">
        <v>0</v>
      </c>
      <c r="P207" s="8">
        <v>0</v>
      </c>
      <c r="Q207" s="9">
        <v>1</v>
      </c>
      <c r="R207" s="9">
        <v>0</v>
      </c>
      <c r="S207" s="9">
        <v>0</v>
      </c>
      <c r="T207" s="9">
        <v>0</v>
      </c>
      <c r="U207" s="8">
        <v>41564</v>
      </c>
      <c r="V207" s="9">
        <v>16</v>
      </c>
      <c r="W207" s="9">
        <f t="shared" si="62"/>
        <v>41547</v>
      </c>
      <c r="X207" s="9">
        <f t="shared" si="73"/>
        <v>20</v>
      </c>
      <c r="Y207" s="7">
        <v>6</v>
      </c>
      <c r="Z207" s="7">
        <v>22.343</v>
      </c>
      <c r="AA207" s="9">
        <v>0</v>
      </c>
      <c r="AB207" s="9">
        <v>1</v>
      </c>
      <c r="AC207" s="9">
        <v>0</v>
      </c>
      <c r="AD207" s="9">
        <v>1</v>
      </c>
      <c r="AE207" s="9">
        <v>0</v>
      </c>
      <c r="AF207" s="9">
        <v>0</v>
      </c>
      <c r="AG207" s="8">
        <v>0</v>
      </c>
      <c r="AH207" s="9">
        <v>1</v>
      </c>
      <c r="AI207" s="30">
        <v>0</v>
      </c>
      <c r="AJ207" s="9">
        <v>1</v>
      </c>
      <c r="AK207" s="30">
        <v>0</v>
      </c>
      <c r="AL207" s="21">
        <v>2005</v>
      </c>
      <c r="AM207" s="23">
        <f t="shared" si="74"/>
        <v>7.6033993397406698</v>
      </c>
      <c r="AN207" s="33">
        <v>0.32600000000000001</v>
      </c>
      <c r="AO207" s="33">
        <v>0.127</v>
      </c>
      <c r="AP207" s="33">
        <v>0.36099999999999999</v>
      </c>
      <c r="AQ207" s="43">
        <f t="shared" si="63"/>
        <v>0.18599999999999994</v>
      </c>
      <c r="AR207" s="33" t="s">
        <v>108</v>
      </c>
      <c r="AS207" s="43" t="s">
        <v>108</v>
      </c>
      <c r="AT207" s="42" t="s">
        <v>108</v>
      </c>
      <c r="AU207" s="18" t="s">
        <v>108</v>
      </c>
      <c r="AV207">
        <v>0.504</v>
      </c>
      <c r="AW207" s="40">
        <f t="shared" si="64"/>
        <v>0.496</v>
      </c>
      <c r="AX207" t="s">
        <v>108</v>
      </c>
      <c r="AY207" s="40" t="s">
        <v>108</v>
      </c>
      <c r="AZ207">
        <v>0</v>
      </c>
      <c r="BA207" s="18">
        <v>1</v>
      </c>
      <c r="BB207">
        <v>0.32100000000000001</v>
      </c>
      <c r="BC207" s="18">
        <f t="shared" si="65"/>
        <v>0.67900000000000005</v>
      </c>
      <c r="BD207" s="18" t="s">
        <v>137</v>
      </c>
      <c r="BE207">
        <v>0</v>
      </c>
      <c r="BF207" s="40">
        <v>0</v>
      </c>
      <c r="BG207">
        <v>0</v>
      </c>
      <c r="BH207" s="18">
        <v>0</v>
      </c>
      <c r="BI207" s="18">
        <v>0</v>
      </c>
      <c r="BJ207">
        <v>1</v>
      </c>
      <c r="BK207" s="40">
        <v>0</v>
      </c>
      <c r="BL207">
        <v>0</v>
      </c>
      <c r="BM207" s="18">
        <v>1</v>
      </c>
      <c r="BN207" s="18">
        <v>0</v>
      </c>
      <c r="BO207" t="s">
        <v>108</v>
      </c>
      <c r="BP207" s="40" t="s">
        <v>108</v>
      </c>
      <c r="BQ207" s="25">
        <v>33.494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1</v>
      </c>
      <c r="BX207">
        <v>0</v>
      </c>
      <c r="BY207" s="18">
        <v>0</v>
      </c>
      <c r="BZ207">
        <v>0</v>
      </c>
      <c r="CA207">
        <v>0</v>
      </c>
      <c r="CB207">
        <v>1</v>
      </c>
      <c r="CC207" s="18">
        <v>0</v>
      </c>
      <c r="CD207">
        <v>0</v>
      </c>
      <c r="CE207">
        <v>0</v>
      </c>
      <c r="CF207">
        <v>0</v>
      </c>
      <c r="CG207">
        <v>0</v>
      </c>
      <c r="CH207" s="18">
        <v>0</v>
      </c>
      <c r="CI207">
        <v>0</v>
      </c>
      <c r="CJ207">
        <v>0</v>
      </c>
      <c r="CK207">
        <v>1</v>
      </c>
      <c r="CL207">
        <v>1</v>
      </c>
      <c r="CM207">
        <v>0</v>
      </c>
      <c r="CN207">
        <v>0</v>
      </c>
      <c r="CO207">
        <v>1</v>
      </c>
      <c r="CP207">
        <v>0</v>
      </c>
      <c r="CQ207">
        <v>0</v>
      </c>
      <c r="CR207">
        <v>0</v>
      </c>
      <c r="CS207" s="18">
        <v>1</v>
      </c>
      <c r="CU207">
        <v>106</v>
      </c>
      <c r="DD207" s="34" t="s">
        <v>110</v>
      </c>
    </row>
    <row r="208" spans="1:108" x14ac:dyDescent="0.25">
      <c r="A208">
        <v>207</v>
      </c>
      <c r="B208">
        <v>16</v>
      </c>
      <c r="C208" s="25" t="s">
        <v>136</v>
      </c>
      <c r="D208" s="12">
        <v>12.75</v>
      </c>
      <c r="E208" s="14">
        <v>0.37910798122065731</v>
      </c>
      <c r="F208" s="7">
        <v>33.631578947368418</v>
      </c>
      <c r="G208" s="7">
        <f t="shared" si="66"/>
        <v>12.370892018779342</v>
      </c>
      <c r="H208" s="16">
        <f t="shared" si="67"/>
        <v>13.129107981220658</v>
      </c>
      <c r="I208" s="11">
        <f t="shared" si="68"/>
        <v>0.16279640298126366</v>
      </c>
      <c r="J208" s="33">
        <f t="shared" si="69"/>
        <v>4.8405816222910954E-3</v>
      </c>
      <c r="K208" s="33">
        <f t="shared" si="70"/>
        <v>206.5867447405401</v>
      </c>
      <c r="L208" s="33">
        <f t="shared" si="71"/>
        <v>0.15795582135897257</v>
      </c>
      <c r="M208" s="33">
        <f t="shared" si="72"/>
        <v>0.16763698460355475</v>
      </c>
      <c r="N208" s="8">
        <v>1</v>
      </c>
      <c r="O208" s="9">
        <v>0</v>
      </c>
      <c r="P208" s="8">
        <v>0</v>
      </c>
      <c r="Q208" s="9">
        <v>1</v>
      </c>
      <c r="R208" s="9">
        <v>0</v>
      </c>
      <c r="S208" s="9">
        <v>0</v>
      </c>
      <c r="T208" s="9">
        <v>0</v>
      </c>
      <c r="U208" s="8">
        <v>41564</v>
      </c>
      <c r="V208" s="9">
        <v>16</v>
      </c>
      <c r="W208" s="9">
        <f t="shared" si="62"/>
        <v>41547</v>
      </c>
      <c r="X208" s="9">
        <f t="shared" si="73"/>
        <v>20</v>
      </c>
      <c r="Y208" s="7">
        <v>8</v>
      </c>
      <c r="Z208" s="7">
        <v>22.343</v>
      </c>
      <c r="AA208" s="9">
        <v>0</v>
      </c>
      <c r="AB208" s="9">
        <v>1</v>
      </c>
      <c r="AC208" s="9">
        <v>0</v>
      </c>
      <c r="AD208" s="9">
        <v>1</v>
      </c>
      <c r="AE208" s="9">
        <v>0</v>
      </c>
      <c r="AF208" s="9">
        <v>0</v>
      </c>
      <c r="AG208" s="8">
        <v>0</v>
      </c>
      <c r="AH208" s="9">
        <v>1</v>
      </c>
      <c r="AI208" s="30">
        <v>0</v>
      </c>
      <c r="AJ208" s="9">
        <v>1</v>
      </c>
      <c r="AK208" s="30">
        <v>0</v>
      </c>
      <c r="AL208" s="21">
        <v>2005</v>
      </c>
      <c r="AM208" s="23">
        <f t="shared" si="74"/>
        <v>7.6033993397406698</v>
      </c>
      <c r="AN208" s="33">
        <v>0.32600000000000001</v>
      </c>
      <c r="AO208" s="33">
        <v>0.127</v>
      </c>
      <c r="AP208" s="33">
        <v>0.36099999999999999</v>
      </c>
      <c r="AQ208" s="43">
        <f t="shared" si="63"/>
        <v>0.18599999999999994</v>
      </c>
      <c r="AR208" s="33" t="s">
        <v>108</v>
      </c>
      <c r="AS208" s="43" t="s">
        <v>108</v>
      </c>
      <c r="AT208" s="42" t="s">
        <v>108</v>
      </c>
      <c r="AU208" s="18" t="s">
        <v>108</v>
      </c>
      <c r="AV208">
        <v>0.504</v>
      </c>
      <c r="AW208" s="40">
        <f t="shared" si="64"/>
        <v>0.496</v>
      </c>
      <c r="AX208" t="s">
        <v>108</v>
      </c>
      <c r="AY208" s="40" t="s">
        <v>108</v>
      </c>
      <c r="AZ208">
        <v>0</v>
      </c>
      <c r="BA208" s="18">
        <v>1</v>
      </c>
      <c r="BB208">
        <v>0.32100000000000001</v>
      </c>
      <c r="BC208" s="18">
        <f t="shared" si="65"/>
        <v>0.67900000000000005</v>
      </c>
      <c r="BD208" s="18" t="s">
        <v>137</v>
      </c>
      <c r="BE208">
        <v>0</v>
      </c>
      <c r="BF208" s="40">
        <v>0</v>
      </c>
      <c r="BG208">
        <v>0</v>
      </c>
      <c r="BH208" s="18">
        <v>0</v>
      </c>
      <c r="BI208" s="18">
        <v>0</v>
      </c>
      <c r="BJ208">
        <v>1</v>
      </c>
      <c r="BK208" s="40">
        <v>0</v>
      </c>
      <c r="BL208">
        <v>0</v>
      </c>
      <c r="BM208" s="18">
        <v>1</v>
      </c>
      <c r="BN208" s="18">
        <v>0</v>
      </c>
      <c r="BO208" t="s">
        <v>108</v>
      </c>
      <c r="BP208" s="40" t="s">
        <v>108</v>
      </c>
      <c r="BQ208" s="25">
        <v>33.494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BY208" s="18">
        <v>0</v>
      </c>
      <c r="BZ208">
        <v>0</v>
      </c>
      <c r="CA208">
        <v>0</v>
      </c>
      <c r="CB208">
        <v>1</v>
      </c>
      <c r="CC208" s="18">
        <v>0</v>
      </c>
      <c r="CD208">
        <v>0</v>
      </c>
      <c r="CE208">
        <v>0</v>
      </c>
      <c r="CF208">
        <v>0</v>
      </c>
      <c r="CG208">
        <v>0</v>
      </c>
      <c r="CH208" s="18">
        <v>0</v>
      </c>
      <c r="CI208">
        <v>0</v>
      </c>
      <c r="CJ208">
        <v>0</v>
      </c>
      <c r="CK208">
        <v>1</v>
      </c>
      <c r="CL208">
        <v>1</v>
      </c>
      <c r="CM208">
        <v>0</v>
      </c>
      <c r="CN208">
        <v>0</v>
      </c>
      <c r="CO208">
        <v>1</v>
      </c>
      <c r="CP208">
        <v>0</v>
      </c>
      <c r="CQ208">
        <v>0</v>
      </c>
      <c r="CR208">
        <v>0</v>
      </c>
      <c r="CS208" s="18">
        <v>1</v>
      </c>
      <c r="CU208">
        <v>106</v>
      </c>
      <c r="DD208" s="34" t="s">
        <v>110</v>
      </c>
    </row>
    <row r="209" spans="1:108" x14ac:dyDescent="0.25">
      <c r="A209">
        <v>208</v>
      </c>
      <c r="B209">
        <v>16</v>
      </c>
      <c r="C209" s="25" t="s">
        <v>136</v>
      </c>
      <c r="D209" s="12">
        <v>14.65</v>
      </c>
      <c r="E209" s="14">
        <v>0.36153433476394847</v>
      </c>
      <c r="F209" s="7">
        <v>40.521739130434788</v>
      </c>
      <c r="G209" s="7">
        <f t="shared" si="66"/>
        <v>14.288465665236052</v>
      </c>
      <c r="H209" s="16">
        <f t="shared" si="67"/>
        <v>15.011534334763949</v>
      </c>
      <c r="I209" s="11">
        <f t="shared" si="68"/>
        <v>0.19498510876513081</v>
      </c>
      <c r="J209" s="33">
        <f t="shared" si="69"/>
        <v>4.8118642721008669E-3</v>
      </c>
      <c r="K209" s="33">
        <f t="shared" si="70"/>
        <v>207.81966062467481</v>
      </c>
      <c r="L209" s="33">
        <f t="shared" si="71"/>
        <v>0.19017324449302994</v>
      </c>
      <c r="M209" s="33">
        <f t="shared" si="72"/>
        <v>0.19979697303723168</v>
      </c>
      <c r="N209" s="8">
        <v>1</v>
      </c>
      <c r="O209" s="9">
        <v>0</v>
      </c>
      <c r="P209" s="8">
        <v>0</v>
      </c>
      <c r="Q209" s="9">
        <v>1</v>
      </c>
      <c r="R209" s="9">
        <v>0</v>
      </c>
      <c r="S209" s="9">
        <v>0</v>
      </c>
      <c r="T209" s="9">
        <v>0</v>
      </c>
      <c r="U209" s="8">
        <v>41564</v>
      </c>
      <c r="V209" s="9">
        <v>16</v>
      </c>
      <c r="W209" s="9">
        <f t="shared" si="62"/>
        <v>41547</v>
      </c>
      <c r="X209" s="9">
        <f t="shared" si="73"/>
        <v>20</v>
      </c>
      <c r="Y209" s="7">
        <v>10</v>
      </c>
      <c r="Z209" s="7">
        <v>22.343</v>
      </c>
      <c r="AA209" s="9">
        <v>0</v>
      </c>
      <c r="AB209" s="9">
        <v>1</v>
      </c>
      <c r="AC209" s="9">
        <v>0</v>
      </c>
      <c r="AD209" s="9">
        <v>1</v>
      </c>
      <c r="AE209" s="9">
        <v>0</v>
      </c>
      <c r="AF209" s="9">
        <v>0</v>
      </c>
      <c r="AG209" s="8">
        <v>0</v>
      </c>
      <c r="AH209" s="9">
        <v>1</v>
      </c>
      <c r="AI209" s="30">
        <v>0</v>
      </c>
      <c r="AJ209" s="9">
        <v>1</v>
      </c>
      <c r="AK209" s="30">
        <v>0</v>
      </c>
      <c r="AL209" s="21">
        <v>2005</v>
      </c>
      <c r="AM209" s="23">
        <f t="shared" si="74"/>
        <v>7.6033993397406698</v>
      </c>
      <c r="AN209" s="33">
        <v>0.32600000000000001</v>
      </c>
      <c r="AO209" s="33">
        <v>0.127</v>
      </c>
      <c r="AP209" s="33">
        <v>0.36099999999999999</v>
      </c>
      <c r="AQ209" s="43">
        <f t="shared" si="63"/>
        <v>0.18599999999999994</v>
      </c>
      <c r="AR209" s="33" t="s">
        <v>108</v>
      </c>
      <c r="AS209" s="43" t="s">
        <v>108</v>
      </c>
      <c r="AT209" s="42" t="s">
        <v>108</v>
      </c>
      <c r="AU209" s="18" t="s">
        <v>108</v>
      </c>
      <c r="AV209">
        <v>0.504</v>
      </c>
      <c r="AW209" s="40">
        <f t="shared" si="64"/>
        <v>0.496</v>
      </c>
      <c r="AX209" t="s">
        <v>108</v>
      </c>
      <c r="AY209" s="40" t="s">
        <v>108</v>
      </c>
      <c r="AZ209">
        <v>0</v>
      </c>
      <c r="BA209" s="18">
        <v>1</v>
      </c>
      <c r="BB209">
        <v>0.32100000000000001</v>
      </c>
      <c r="BC209" s="18">
        <f t="shared" si="65"/>
        <v>0.67900000000000005</v>
      </c>
      <c r="BD209" s="18" t="s">
        <v>137</v>
      </c>
      <c r="BE209">
        <v>0</v>
      </c>
      <c r="BF209" s="40">
        <v>0</v>
      </c>
      <c r="BG209">
        <v>0</v>
      </c>
      <c r="BH209" s="18">
        <v>0</v>
      </c>
      <c r="BI209" s="18">
        <v>0</v>
      </c>
      <c r="BJ209">
        <v>1</v>
      </c>
      <c r="BK209" s="40">
        <v>0</v>
      </c>
      <c r="BL209">
        <v>0</v>
      </c>
      <c r="BM209" s="18">
        <v>1</v>
      </c>
      <c r="BN209" s="18">
        <v>0</v>
      </c>
      <c r="BO209" t="s">
        <v>108</v>
      </c>
      <c r="BP209" s="40" t="s">
        <v>108</v>
      </c>
      <c r="BQ209" s="25">
        <v>33.494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1</v>
      </c>
      <c r="BX209">
        <v>0</v>
      </c>
      <c r="BY209" s="18">
        <v>0</v>
      </c>
      <c r="BZ209">
        <v>0</v>
      </c>
      <c r="CA209">
        <v>0</v>
      </c>
      <c r="CB209">
        <v>1</v>
      </c>
      <c r="CC209" s="18">
        <v>0</v>
      </c>
      <c r="CD209">
        <v>0</v>
      </c>
      <c r="CE209">
        <v>0</v>
      </c>
      <c r="CF209">
        <v>0</v>
      </c>
      <c r="CG209">
        <v>0</v>
      </c>
      <c r="CH209" s="18">
        <v>0</v>
      </c>
      <c r="CI209">
        <v>0</v>
      </c>
      <c r="CJ209">
        <v>0</v>
      </c>
      <c r="CK209">
        <v>1</v>
      </c>
      <c r="CL209">
        <v>1</v>
      </c>
      <c r="CM209">
        <v>0</v>
      </c>
      <c r="CN209">
        <v>0</v>
      </c>
      <c r="CO209">
        <v>1</v>
      </c>
      <c r="CP209">
        <v>0</v>
      </c>
      <c r="CQ209">
        <v>0</v>
      </c>
      <c r="CR209">
        <v>0</v>
      </c>
      <c r="CS209" s="18">
        <v>1</v>
      </c>
      <c r="CU209">
        <v>106</v>
      </c>
      <c r="DD209" s="34" t="s">
        <v>110</v>
      </c>
    </row>
    <row r="210" spans="1:108" s="51" customFormat="1" x14ac:dyDescent="0.25">
      <c r="A210" s="51">
        <v>209</v>
      </c>
      <c r="B210" s="51">
        <v>16</v>
      </c>
      <c r="C210" s="52" t="s">
        <v>136</v>
      </c>
      <c r="D210" s="53">
        <v>15.133333333333329</v>
      </c>
      <c r="E210" s="54">
        <v>0.24021164021164021</v>
      </c>
      <c r="F210" s="55">
        <v>63</v>
      </c>
      <c r="G210" s="55">
        <f t="shared" si="66"/>
        <v>14.893121693121689</v>
      </c>
      <c r="H210" s="56">
        <f t="shared" si="67"/>
        <v>15.37354497354497</v>
      </c>
      <c r="I210" s="57">
        <f t="shared" si="68"/>
        <v>0.29529663976656012</v>
      </c>
      <c r="J210" s="58">
        <f t="shared" si="69"/>
        <v>4.6872482502628588E-3</v>
      </c>
      <c r="K210" s="58">
        <f t="shared" si="70"/>
        <v>213.34479135896427</v>
      </c>
      <c r="L210" s="58">
        <f t="shared" si="71"/>
        <v>0.29060939151629728</v>
      </c>
      <c r="M210" s="58">
        <f t="shared" si="72"/>
        <v>0.29998388801682296</v>
      </c>
      <c r="N210" s="59">
        <v>1</v>
      </c>
      <c r="O210" s="60">
        <v>0</v>
      </c>
      <c r="P210" s="59">
        <v>0</v>
      </c>
      <c r="Q210" s="60">
        <v>1</v>
      </c>
      <c r="R210" s="60">
        <v>0</v>
      </c>
      <c r="S210" s="60">
        <v>0</v>
      </c>
      <c r="T210" s="60">
        <v>0</v>
      </c>
      <c r="U210" s="59">
        <v>41564</v>
      </c>
      <c r="V210" s="60">
        <v>16</v>
      </c>
      <c r="W210" s="60">
        <f t="shared" si="62"/>
        <v>41547</v>
      </c>
      <c r="X210" s="60">
        <f t="shared" si="73"/>
        <v>20</v>
      </c>
      <c r="Y210" s="55">
        <v>13</v>
      </c>
      <c r="Z210" s="55">
        <v>22.343</v>
      </c>
      <c r="AA210" s="60">
        <v>0</v>
      </c>
      <c r="AB210" s="60">
        <v>1</v>
      </c>
      <c r="AC210" s="60">
        <v>0</v>
      </c>
      <c r="AD210" s="60">
        <v>1</v>
      </c>
      <c r="AE210" s="60">
        <v>0</v>
      </c>
      <c r="AF210" s="60">
        <v>0</v>
      </c>
      <c r="AG210" s="59">
        <v>0</v>
      </c>
      <c r="AH210" s="60">
        <v>1</v>
      </c>
      <c r="AI210" s="61">
        <v>0</v>
      </c>
      <c r="AJ210" s="60">
        <v>1</v>
      </c>
      <c r="AK210" s="61">
        <v>0</v>
      </c>
      <c r="AL210" s="62">
        <v>2005</v>
      </c>
      <c r="AM210" s="63">
        <f t="shared" si="74"/>
        <v>7.6033993397406698</v>
      </c>
      <c r="AN210" s="58">
        <v>0.32600000000000001</v>
      </c>
      <c r="AO210" s="58">
        <v>0.127</v>
      </c>
      <c r="AP210" s="58">
        <v>0.36099999999999999</v>
      </c>
      <c r="AQ210" s="64">
        <f t="shared" si="63"/>
        <v>0.18599999999999994</v>
      </c>
      <c r="AR210" s="58" t="s">
        <v>108</v>
      </c>
      <c r="AS210" s="64" t="s">
        <v>108</v>
      </c>
      <c r="AT210" s="65" t="s">
        <v>108</v>
      </c>
      <c r="AU210" s="66" t="s">
        <v>108</v>
      </c>
      <c r="AV210" s="51">
        <v>0.504</v>
      </c>
      <c r="AW210" s="67">
        <f t="shared" si="64"/>
        <v>0.496</v>
      </c>
      <c r="AX210" s="51" t="s">
        <v>108</v>
      </c>
      <c r="AY210" s="67" t="s">
        <v>108</v>
      </c>
      <c r="AZ210">
        <v>0</v>
      </c>
      <c r="BA210" s="66">
        <v>1</v>
      </c>
      <c r="BB210" s="51">
        <v>0.32100000000000001</v>
      </c>
      <c r="BC210" s="66">
        <f t="shared" si="65"/>
        <v>0.67900000000000005</v>
      </c>
      <c r="BD210" s="66" t="s">
        <v>137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 s="66">
        <v>0</v>
      </c>
      <c r="BL210">
        <v>0</v>
      </c>
      <c r="BM210">
        <v>1</v>
      </c>
      <c r="BN210" s="66">
        <v>0</v>
      </c>
      <c r="BQ210" s="52">
        <v>33.494</v>
      </c>
      <c r="BR210" s="51">
        <v>0</v>
      </c>
      <c r="BS210" s="51">
        <v>0</v>
      </c>
      <c r="BT210" s="51">
        <v>0</v>
      </c>
      <c r="BU210" s="51">
        <v>0</v>
      </c>
      <c r="BV210" s="51">
        <v>0</v>
      </c>
      <c r="BW210" s="51">
        <v>1</v>
      </c>
      <c r="BX210" s="51">
        <v>0</v>
      </c>
      <c r="BY210" s="66">
        <v>0</v>
      </c>
      <c r="BZ210" s="51">
        <v>0</v>
      </c>
      <c r="CA210" s="51">
        <v>0</v>
      </c>
      <c r="CB210" s="51">
        <v>1</v>
      </c>
      <c r="CC210" s="66">
        <v>0</v>
      </c>
      <c r="CD210" s="51">
        <v>0</v>
      </c>
      <c r="CE210" s="51">
        <v>0</v>
      </c>
      <c r="CF210" s="51">
        <v>0</v>
      </c>
      <c r="CG210" s="51">
        <v>0</v>
      </c>
      <c r="CH210" s="66">
        <v>0</v>
      </c>
      <c r="CI210" s="51">
        <v>0</v>
      </c>
      <c r="CJ210" s="51">
        <v>0</v>
      </c>
      <c r="CK210" s="51">
        <v>1</v>
      </c>
      <c r="CL210" s="51">
        <v>1</v>
      </c>
      <c r="CM210" s="51">
        <v>0</v>
      </c>
      <c r="CN210" s="51">
        <v>0</v>
      </c>
      <c r="CO210" s="51">
        <v>1</v>
      </c>
      <c r="CP210" s="51">
        <v>0</v>
      </c>
      <c r="CQ210" s="51">
        <v>0</v>
      </c>
      <c r="CR210" s="51">
        <v>0</v>
      </c>
      <c r="CS210" s="66">
        <v>1</v>
      </c>
      <c r="CU210">
        <v>106</v>
      </c>
      <c r="CY210" s="68"/>
      <c r="DD210" s="68" t="s">
        <v>110</v>
      </c>
    </row>
    <row r="211" spans="1:108" x14ac:dyDescent="0.25">
      <c r="A211">
        <v>210</v>
      </c>
      <c r="B211">
        <v>17</v>
      </c>
      <c r="C211" s="25" t="s">
        <v>138</v>
      </c>
      <c r="D211" s="12">
        <v>3.55</v>
      </c>
      <c r="E211" s="14">
        <v>0.86165048543689315</v>
      </c>
      <c r="F211" s="7">
        <v>4.12</v>
      </c>
      <c r="G211" s="7">
        <f t="shared" si="66"/>
        <v>2.6883495145631064</v>
      </c>
      <c r="H211" s="16">
        <f t="shared" si="67"/>
        <v>4.4116504854368932</v>
      </c>
      <c r="I211" s="11">
        <f t="shared" si="68"/>
        <v>7.3536563247082132E-2</v>
      </c>
      <c r="J211" s="33">
        <f t="shared" si="69"/>
        <v>1.7848680399777217E-2</v>
      </c>
      <c r="K211" s="33">
        <f t="shared" si="70"/>
        <v>56.026550848682447</v>
      </c>
      <c r="L211" s="33">
        <f t="shared" si="71"/>
        <v>5.5687882847304915E-2</v>
      </c>
      <c r="M211" s="33">
        <f t="shared" si="72"/>
        <v>9.1385243646859349E-2</v>
      </c>
      <c r="N211" s="8">
        <v>0</v>
      </c>
      <c r="O211" s="9">
        <v>1</v>
      </c>
      <c r="P211" s="8">
        <v>0</v>
      </c>
      <c r="Q211" s="9">
        <v>0</v>
      </c>
      <c r="R211" s="9">
        <v>1</v>
      </c>
      <c r="S211" s="9">
        <v>0</v>
      </c>
      <c r="T211" s="9">
        <v>0</v>
      </c>
      <c r="U211" s="8">
        <v>3132</v>
      </c>
      <c r="V211" s="9">
        <v>9</v>
      </c>
      <c r="W211" s="9">
        <f t="shared" si="62"/>
        <v>3122</v>
      </c>
      <c r="X211" s="9">
        <f t="shared" si="73"/>
        <v>48</v>
      </c>
      <c r="Y211" s="7">
        <v>9.8249999999999993</v>
      </c>
      <c r="Z211" s="7">
        <f t="shared" ref="Z211:Z258" si="75">BQ211-Y211-6</f>
        <v>24.175000000000001</v>
      </c>
      <c r="AA211" s="9">
        <v>0</v>
      </c>
      <c r="AB211" s="9">
        <v>1</v>
      </c>
      <c r="AC211" s="9">
        <v>0</v>
      </c>
      <c r="AD211" s="9">
        <v>0</v>
      </c>
      <c r="AE211" s="9">
        <v>0</v>
      </c>
      <c r="AF211" s="9">
        <v>1</v>
      </c>
      <c r="AG211" s="8">
        <v>0</v>
      </c>
      <c r="AH211" s="9">
        <v>1</v>
      </c>
      <c r="AI211" s="30">
        <v>0</v>
      </c>
      <c r="AJ211" s="9">
        <v>0</v>
      </c>
      <c r="AK211" s="30">
        <v>1</v>
      </c>
      <c r="AL211" s="21">
        <v>1992</v>
      </c>
      <c r="AM211" s="23">
        <f t="shared" si="74"/>
        <v>7.5968944381445436</v>
      </c>
      <c r="AN211" s="33">
        <f t="shared" ref="AN211:AN250" si="76">(1-AO211-AP211)/2</f>
        <v>0.26250000000000001</v>
      </c>
      <c r="AO211" s="33">
        <v>0.25</v>
      </c>
      <c r="AP211" s="33">
        <v>0.22500000000000001</v>
      </c>
      <c r="AQ211" s="43">
        <f t="shared" ref="AQ211:AQ250" si="77">(1-AO211-AP211)/2</f>
        <v>0.26250000000000001</v>
      </c>
      <c r="AR211" s="33" t="s">
        <v>108</v>
      </c>
      <c r="AS211" s="43" t="s">
        <v>108</v>
      </c>
      <c r="AT211" s="42">
        <v>0.67</v>
      </c>
      <c r="AU211" s="18">
        <v>0.33</v>
      </c>
      <c r="AV211">
        <v>0</v>
      </c>
      <c r="AW211" s="40">
        <f t="shared" si="64"/>
        <v>1</v>
      </c>
      <c r="AX211">
        <v>0.38</v>
      </c>
      <c r="AY211" s="40">
        <v>0.62</v>
      </c>
      <c r="AZ211">
        <v>0</v>
      </c>
      <c r="BA211" s="18">
        <v>1</v>
      </c>
      <c r="BB211">
        <f t="shared" ref="BB211:BB258" si="78">1-BC211</f>
        <v>0.44099999999999995</v>
      </c>
      <c r="BC211" s="18">
        <v>0.55900000000000005</v>
      </c>
      <c r="BD211" s="18" t="s">
        <v>139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 s="18">
        <v>1</v>
      </c>
      <c r="BL211">
        <v>0</v>
      </c>
      <c r="BM211">
        <v>0</v>
      </c>
      <c r="BN211" s="18">
        <v>1</v>
      </c>
      <c r="BQ211" s="25">
        <v>40</v>
      </c>
      <c r="BR211">
        <v>1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 s="18">
        <v>0</v>
      </c>
      <c r="BZ211">
        <v>0</v>
      </c>
      <c r="CA211">
        <v>0</v>
      </c>
      <c r="CB211">
        <v>1</v>
      </c>
      <c r="CC211" s="18">
        <v>0</v>
      </c>
      <c r="CD211">
        <v>0</v>
      </c>
      <c r="CE211">
        <v>0</v>
      </c>
      <c r="CF211">
        <v>0</v>
      </c>
      <c r="CG211">
        <v>0</v>
      </c>
      <c r="CH211" s="18">
        <v>0</v>
      </c>
      <c r="CI211">
        <v>0</v>
      </c>
      <c r="CJ211">
        <v>0</v>
      </c>
      <c r="CK211">
        <v>1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1</v>
      </c>
      <c r="CS211" s="18">
        <v>0</v>
      </c>
      <c r="CU211">
        <v>30</v>
      </c>
      <c r="DD211" s="34" t="s">
        <v>110</v>
      </c>
    </row>
    <row r="212" spans="1:108" x14ac:dyDescent="0.25">
      <c r="A212">
        <v>211</v>
      </c>
      <c r="B212">
        <v>17</v>
      </c>
      <c r="C212" s="25" t="s">
        <v>138</v>
      </c>
      <c r="D212" s="12">
        <v>3.8</v>
      </c>
      <c r="E212" s="14">
        <v>0.57057057057057048</v>
      </c>
      <c r="F212" s="7">
        <v>6.660000000000001</v>
      </c>
      <c r="G212" s="7">
        <f t="shared" si="66"/>
        <v>3.2294294294294295</v>
      </c>
      <c r="H212" s="16">
        <f t="shared" si="67"/>
        <v>4.3705705705705702</v>
      </c>
      <c r="I212" s="11">
        <f t="shared" si="68"/>
        <v>0.11835711912237924</v>
      </c>
      <c r="J212" s="33">
        <f t="shared" si="69"/>
        <v>1.7771339207564449E-2</v>
      </c>
      <c r="K212" s="33">
        <f t="shared" si="70"/>
        <v>56.270379419371253</v>
      </c>
      <c r="L212" s="33">
        <f t="shared" si="71"/>
        <v>0.10058577991481479</v>
      </c>
      <c r="M212" s="33">
        <f t="shared" si="72"/>
        <v>0.13612845832994369</v>
      </c>
      <c r="N212" s="8">
        <v>0</v>
      </c>
      <c r="O212" s="9">
        <v>1</v>
      </c>
      <c r="P212" s="8">
        <v>0</v>
      </c>
      <c r="Q212" s="9">
        <v>0</v>
      </c>
      <c r="R212" s="9">
        <v>1</v>
      </c>
      <c r="S212" s="9">
        <v>0</v>
      </c>
      <c r="T212" s="9">
        <v>0</v>
      </c>
      <c r="U212" s="8">
        <v>3132</v>
      </c>
      <c r="V212" s="9">
        <v>9</v>
      </c>
      <c r="W212" s="9">
        <f t="shared" si="62"/>
        <v>3122</v>
      </c>
      <c r="X212" s="9">
        <f t="shared" si="73"/>
        <v>48</v>
      </c>
      <c r="Y212" s="7">
        <v>9.8249999999999993</v>
      </c>
      <c r="Z212" s="7">
        <f t="shared" si="75"/>
        <v>24.175000000000001</v>
      </c>
      <c r="AA212" s="9">
        <v>0</v>
      </c>
      <c r="AB212" s="9">
        <v>1</v>
      </c>
      <c r="AC212" s="9">
        <v>0</v>
      </c>
      <c r="AD212" s="9">
        <v>0</v>
      </c>
      <c r="AE212" s="9">
        <v>0</v>
      </c>
      <c r="AF212" s="9">
        <v>1</v>
      </c>
      <c r="AG212" s="8">
        <v>0</v>
      </c>
      <c r="AH212" s="9">
        <v>1</v>
      </c>
      <c r="AI212" s="30">
        <v>0</v>
      </c>
      <c r="AJ212" s="9">
        <v>0</v>
      </c>
      <c r="AK212" s="30">
        <v>1</v>
      </c>
      <c r="AL212" s="21">
        <v>1992</v>
      </c>
      <c r="AM212" s="23">
        <f t="shared" si="74"/>
        <v>7.5968944381445436</v>
      </c>
      <c r="AN212" s="33">
        <f t="shared" si="76"/>
        <v>0.26250000000000001</v>
      </c>
      <c r="AO212" s="33">
        <v>0.25</v>
      </c>
      <c r="AP212" s="33">
        <v>0.22500000000000001</v>
      </c>
      <c r="AQ212" s="43">
        <f t="shared" si="77"/>
        <v>0.26250000000000001</v>
      </c>
      <c r="AR212" s="33" t="s">
        <v>108</v>
      </c>
      <c r="AS212" s="43" t="s">
        <v>108</v>
      </c>
      <c r="AT212" s="42">
        <v>0.67</v>
      </c>
      <c r="AU212" s="18">
        <v>0.33</v>
      </c>
      <c r="AV212">
        <v>0</v>
      </c>
      <c r="AW212" s="40">
        <f t="shared" si="64"/>
        <v>1</v>
      </c>
      <c r="AX212">
        <v>0.38</v>
      </c>
      <c r="AY212" s="40">
        <v>0.62</v>
      </c>
      <c r="AZ212">
        <v>0</v>
      </c>
      <c r="BA212" s="18">
        <v>1</v>
      </c>
      <c r="BB212">
        <f t="shared" si="78"/>
        <v>0.44099999999999995</v>
      </c>
      <c r="BC212" s="18">
        <v>0.55900000000000005</v>
      </c>
      <c r="BD212" s="18" t="s">
        <v>139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 s="18">
        <v>1</v>
      </c>
      <c r="BL212">
        <v>0</v>
      </c>
      <c r="BM212">
        <v>0</v>
      </c>
      <c r="BN212" s="18">
        <v>1</v>
      </c>
      <c r="BQ212" s="25">
        <v>40</v>
      </c>
      <c r="BR212">
        <v>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 s="18">
        <v>0</v>
      </c>
      <c r="BZ212">
        <v>0</v>
      </c>
      <c r="CA212">
        <v>0</v>
      </c>
      <c r="CB212">
        <v>1</v>
      </c>
      <c r="CC212" s="18">
        <v>0</v>
      </c>
      <c r="CD212">
        <v>0</v>
      </c>
      <c r="CE212">
        <v>0</v>
      </c>
      <c r="CF212">
        <v>0</v>
      </c>
      <c r="CG212">
        <v>0</v>
      </c>
      <c r="CH212" s="18">
        <v>0</v>
      </c>
      <c r="CI212">
        <v>0</v>
      </c>
      <c r="CJ212">
        <v>0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1</v>
      </c>
      <c r="CS212" s="18">
        <v>0</v>
      </c>
      <c r="CU212">
        <v>30</v>
      </c>
      <c r="DD212" s="34" t="s">
        <v>110</v>
      </c>
    </row>
    <row r="213" spans="1:108" x14ac:dyDescent="0.25">
      <c r="A213">
        <v>212</v>
      </c>
      <c r="B213">
        <v>17</v>
      </c>
      <c r="C213" s="25" t="s">
        <v>138</v>
      </c>
      <c r="D213" s="12">
        <v>7.28</v>
      </c>
      <c r="E213" s="14">
        <v>1.2072968490878939</v>
      </c>
      <c r="F213" s="7">
        <v>6.03</v>
      </c>
      <c r="G213" s="7">
        <f t="shared" si="66"/>
        <v>6.0727031509121066</v>
      </c>
      <c r="H213" s="16">
        <f t="shared" si="67"/>
        <v>8.4872968490878939</v>
      </c>
      <c r="I213" s="11">
        <f t="shared" si="68"/>
        <v>0.10729671724387244</v>
      </c>
      <c r="J213" s="33">
        <f t="shared" si="69"/>
        <v>1.7793817121703553E-2</v>
      </c>
      <c r="K213" s="33">
        <f t="shared" si="70"/>
        <v>56.199296258939043</v>
      </c>
      <c r="L213" s="33">
        <f t="shared" si="71"/>
        <v>8.9502900122168882E-2</v>
      </c>
      <c r="M213" s="33">
        <f t="shared" si="72"/>
        <v>0.12509053436557599</v>
      </c>
      <c r="N213" s="8">
        <v>0</v>
      </c>
      <c r="O213" s="9">
        <v>1</v>
      </c>
      <c r="P213" s="8">
        <v>0</v>
      </c>
      <c r="Q213" s="9">
        <v>0</v>
      </c>
      <c r="R213" s="9">
        <v>1</v>
      </c>
      <c r="S213" s="9">
        <v>0</v>
      </c>
      <c r="T213" s="9">
        <v>0</v>
      </c>
      <c r="U213" s="8">
        <v>3132</v>
      </c>
      <c r="V213" s="9">
        <v>9</v>
      </c>
      <c r="W213" s="9">
        <f t="shared" si="62"/>
        <v>3122</v>
      </c>
      <c r="X213" s="9">
        <f t="shared" si="73"/>
        <v>48</v>
      </c>
      <c r="Y213" s="7">
        <v>9.8249999999999993</v>
      </c>
      <c r="Z213" s="7">
        <f t="shared" si="75"/>
        <v>24.175000000000001</v>
      </c>
      <c r="AA213" s="9">
        <v>0</v>
      </c>
      <c r="AB213" s="9">
        <v>1</v>
      </c>
      <c r="AC213" s="9">
        <v>0</v>
      </c>
      <c r="AD213" s="9">
        <v>0</v>
      </c>
      <c r="AE213" s="9">
        <v>0</v>
      </c>
      <c r="AF213" s="9">
        <v>1</v>
      </c>
      <c r="AG213" s="8">
        <v>0</v>
      </c>
      <c r="AH213" s="9">
        <v>1</v>
      </c>
      <c r="AI213" s="30">
        <v>0</v>
      </c>
      <c r="AJ213" s="9">
        <v>0</v>
      </c>
      <c r="AK213" s="30">
        <v>1</v>
      </c>
      <c r="AL213" s="21">
        <v>1992</v>
      </c>
      <c r="AM213" s="23">
        <f t="shared" si="74"/>
        <v>7.5968944381445436</v>
      </c>
      <c r="AN213" s="33">
        <f t="shared" si="76"/>
        <v>0.26250000000000001</v>
      </c>
      <c r="AO213" s="33">
        <v>0.25</v>
      </c>
      <c r="AP213" s="33">
        <v>0.22500000000000001</v>
      </c>
      <c r="AQ213" s="43">
        <f t="shared" si="77"/>
        <v>0.26250000000000001</v>
      </c>
      <c r="AR213" s="33" t="s">
        <v>108</v>
      </c>
      <c r="AS213" s="43" t="s">
        <v>108</v>
      </c>
      <c r="AT213" s="42">
        <v>0.67</v>
      </c>
      <c r="AU213" s="18">
        <v>0.33</v>
      </c>
      <c r="AV213">
        <v>0</v>
      </c>
      <c r="AW213" s="40">
        <f t="shared" si="64"/>
        <v>1</v>
      </c>
      <c r="AX213">
        <v>0.38</v>
      </c>
      <c r="AY213" s="40">
        <v>0.62</v>
      </c>
      <c r="AZ213">
        <v>0</v>
      </c>
      <c r="BA213" s="18">
        <v>1</v>
      </c>
      <c r="BB213">
        <f t="shared" si="78"/>
        <v>0.44099999999999995</v>
      </c>
      <c r="BC213" s="18">
        <v>0.55900000000000005</v>
      </c>
      <c r="BD213" s="18" t="s">
        <v>139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 s="18">
        <v>1</v>
      </c>
      <c r="BL213">
        <v>0</v>
      </c>
      <c r="BM213">
        <v>0</v>
      </c>
      <c r="BN213" s="18">
        <v>1</v>
      </c>
      <c r="BQ213" s="25">
        <v>40</v>
      </c>
      <c r="BR213">
        <v>1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 s="18">
        <v>0</v>
      </c>
      <c r="BZ213">
        <v>0</v>
      </c>
      <c r="CA213">
        <v>0</v>
      </c>
      <c r="CB213">
        <v>1</v>
      </c>
      <c r="CC213" s="18">
        <v>0</v>
      </c>
      <c r="CD213">
        <v>0</v>
      </c>
      <c r="CE213">
        <v>0</v>
      </c>
      <c r="CF213">
        <v>0</v>
      </c>
      <c r="CG213">
        <v>0</v>
      </c>
      <c r="CH213" s="18">
        <v>0</v>
      </c>
      <c r="CI213">
        <v>0</v>
      </c>
      <c r="CJ213">
        <v>0</v>
      </c>
      <c r="CK213">
        <v>1</v>
      </c>
      <c r="CL213">
        <v>1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1</v>
      </c>
      <c r="CS213" s="18">
        <v>0</v>
      </c>
      <c r="CU213">
        <v>30</v>
      </c>
      <c r="DD213" s="34" t="s">
        <v>110</v>
      </c>
    </row>
    <row r="214" spans="1:108" x14ac:dyDescent="0.25">
      <c r="A214">
        <v>213</v>
      </c>
      <c r="B214">
        <v>17</v>
      </c>
      <c r="C214" s="25" t="s">
        <v>138</v>
      </c>
      <c r="D214" s="12">
        <v>11.4</v>
      </c>
      <c r="E214" s="14">
        <v>3.3727810650887582</v>
      </c>
      <c r="F214" s="7">
        <v>3.38</v>
      </c>
      <c r="G214" s="7">
        <f t="shared" si="66"/>
        <v>8.0272189349112431</v>
      </c>
      <c r="H214" s="16">
        <f t="shared" si="67"/>
        <v>14.772781065088758</v>
      </c>
      <c r="I214" s="11">
        <f t="shared" si="68"/>
        <v>6.0381943826493679E-2</v>
      </c>
      <c r="J214" s="33">
        <f t="shared" si="69"/>
        <v>1.7864480422039548E-2</v>
      </c>
      <c r="K214" s="33">
        <f t="shared" si="70"/>
        <v>55.976998847741029</v>
      </c>
      <c r="L214" s="33">
        <f t="shared" si="71"/>
        <v>4.2517463404454128E-2</v>
      </c>
      <c r="M214" s="33">
        <f t="shared" si="72"/>
        <v>7.8246424248533231E-2</v>
      </c>
      <c r="N214" s="8">
        <v>0</v>
      </c>
      <c r="O214" s="9">
        <v>1</v>
      </c>
      <c r="P214" s="8">
        <v>0</v>
      </c>
      <c r="Q214" s="9">
        <v>0</v>
      </c>
      <c r="R214" s="9">
        <v>1</v>
      </c>
      <c r="S214" s="9">
        <v>0</v>
      </c>
      <c r="T214" s="9">
        <v>0</v>
      </c>
      <c r="U214" s="8">
        <v>3132</v>
      </c>
      <c r="V214" s="9">
        <v>9</v>
      </c>
      <c r="W214" s="9">
        <f t="shared" si="62"/>
        <v>3122</v>
      </c>
      <c r="X214" s="9">
        <f t="shared" si="73"/>
        <v>48</v>
      </c>
      <c r="Y214" s="7">
        <v>9.8249999999999993</v>
      </c>
      <c r="Z214" s="7">
        <f t="shared" si="75"/>
        <v>24.175000000000001</v>
      </c>
      <c r="AA214" s="9">
        <v>0</v>
      </c>
      <c r="AB214" s="9">
        <v>1</v>
      </c>
      <c r="AC214" s="9">
        <v>0</v>
      </c>
      <c r="AD214" s="9">
        <v>0</v>
      </c>
      <c r="AE214" s="9">
        <v>0</v>
      </c>
      <c r="AF214" s="9">
        <v>1</v>
      </c>
      <c r="AG214" s="8">
        <v>0</v>
      </c>
      <c r="AH214" s="9">
        <v>1</v>
      </c>
      <c r="AI214" s="30">
        <v>0</v>
      </c>
      <c r="AJ214" s="9">
        <v>0</v>
      </c>
      <c r="AK214" s="30">
        <v>1</v>
      </c>
      <c r="AL214" s="21">
        <v>1992</v>
      </c>
      <c r="AM214" s="23">
        <f t="shared" si="74"/>
        <v>7.5968944381445436</v>
      </c>
      <c r="AN214" s="33">
        <f t="shared" si="76"/>
        <v>0.26250000000000001</v>
      </c>
      <c r="AO214" s="33">
        <v>0.25</v>
      </c>
      <c r="AP214" s="33">
        <v>0.22500000000000001</v>
      </c>
      <c r="AQ214" s="43">
        <f t="shared" si="77"/>
        <v>0.26250000000000001</v>
      </c>
      <c r="AR214" s="33" t="s">
        <v>108</v>
      </c>
      <c r="AS214" s="43" t="s">
        <v>108</v>
      </c>
      <c r="AT214" s="42">
        <v>0.67</v>
      </c>
      <c r="AU214" s="18">
        <v>0.33</v>
      </c>
      <c r="AV214">
        <v>0</v>
      </c>
      <c r="AW214" s="40">
        <f t="shared" si="64"/>
        <v>1</v>
      </c>
      <c r="AX214">
        <v>0.38</v>
      </c>
      <c r="AY214" s="40">
        <v>0.62</v>
      </c>
      <c r="AZ214">
        <v>0</v>
      </c>
      <c r="BA214" s="18">
        <v>1</v>
      </c>
      <c r="BB214">
        <f t="shared" si="78"/>
        <v>0.44099999999999995</v>
      </c>
      <c r="BC214" s="18">
        <v>0.55900000000000005</v>
      </c>
      <c r="BD214" s="18" t="s">
        <v>139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 s="18">
        <v>1</v>
      </c>
      <c r="BL214">
        <v>0</v>
      </c>
      <c r="BM214">
        <v>0</v>
      </c>
      <c r="BN214" s="18">
        <v>1</v>
      </c>
      <c r="BQ214" s="25">
        <v>40</v>
      </c>
      <c r="BR214">
        <v>1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 s="18">
        <v>0</v>
      </c>
      <c r="BZ214">
        <v>0</v>
      </c>
      <c r="CA214">
        <v>0</v>
      </c>
      <c r="CB214">
        <v>1</v>
      </c>
      <c r="CC214" s="18">
        <v>0</v>
      </c>
      <c r="CD214">
        <v>0</v>
      </c>
      <c r="CE214">
        <v>0</v>
      </c>
      <c r="CF214">
        <v>0</v>
      </c>
      <c r="CG214">
        <v>0</v>
      </c>
      <c r="CH214" s="18">
        <v>0</v>
      </c>
      <c r="CI214">
        <v>0</v>
      </c>
      <c r="CJ214">
        <v>0</v>
      </c>
      <c r="CK214">
        <v>1</v>
      </c>
      <c r="CL214">
        <v>1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1</v>
      </c>
      <c r="CS214" s="18">
        <v>0</v>
      </c>
      <c r="CU214">
        <v>30</v>
      </c>
      <c r="DD214" s="34" t="s">
        <v>110</v>
      </c>
    </row>
    <row r="215" spans="1:108" x14ac:dyDescent="0.25">
      <c r="A215">
        <v>214</v>
      </c>
      <c r="B215">
        <v>17</v>
      </c>
      <c r="C215" s="25" t="s">
        <v>138</v>
      </c>
      <c r="D215" s="12">
        <v>0.4</v>
      </c>
      <c r="E215" s="14">
        <v>0.83333333333333337</v>
      </c>
      <c r="F215" s="7">
        <v>0.48</v>
      </c>
      <c r="G215" s="7">
        <f t="shared" si="66"/>
        <v>-0.43333333333333335</v>
      </c>
      <c r="H215" s="16">
        <f t="shared" si="67"/>
        <v>1.2333333333333334</v>
      </c>
      <c r="I215" s="11">
        <f t="shared" si="68"/>
        <v>8.3440660789958192E-3</v>
      </c>
      <c r="J215" s="33">
        <f t="shared" si="69"/>
        <v>1.7383470997907959E-2</v>
      </c>
      <c r="K215" s="33">
        <f t="shared" si="70"/>
        <v>57.525910683795345</v>
      </c>
      <c r="L215" s="33">
        <f t="shared" si="71"/>
        <v>-9.03940491891214E-3</v>
      </c>
      <c r="M215" s="33">
        <f t="shared" si="72"/>
        <v>2.5727537076903777E-2</v>
      </c>
      <c r="N215" s="8">
        <v>0</v>
      </c>
      <c r="O215" s="9">
        <v>1</v>
      </c>
      <c r="P215" s="8">
        <v>0</v>
      </c>
      <c r="Q215" s="9">
        <v>0</v>
      </c>
      <c r="R215" s="9">
        <v>1</v>
      </c>
      <c r="S215" s="9">
        <v>0</v>
      </c>
      <c r="T215" s="9">
        <v>0</v>
      </c>
      <c r="U215" s="8">
        <v>3319</v>
      </c>
      <c r="V215" s="9">
        <v>9</v>
      </c>
      <c r="W215" s="9">
        <f t="shared" si="62"/>
        <v>3309</v>
      </c>
      <c r="X215" s="9">
        <f t="shared" si="73"/>
        <v>48</v>
      </c>
      <c r="Y215" s="7">
        <v>10.52</v>
      </c>
      <c r="Z215" s="7">
        <f t="shared" si="75"/>
        <v>23.48</v>
      </c>
      <c r="AA215" s="9">
        <v>0</v>
      </c>
      <c r="AB215" s="9">
        <v>1</v>
      </c>
      <c r="AC215" s="9">
        <v>0</v>
      </c>
      <c r="AD215" s="9">
        <v>0</v>
      </c>
      <c r="AE215" s="9">
        <v>0</v>
      </c>
      <c r="AF215" s="9">
        <v>1</v>
      </c>
      <c r="AG215" s="8">
        <v>0</v>
      </c>
      <c r="AH215" s="9">
        <v>1</v>
      </c>
      <c r="AI215" s="30">
        <v>0</v>
      </c>
      <c r="AJ215" s="9">
        <v>0</v>
      </c>
      <c r="AK215" s="30">
        <v>1</v>
      </c>
      <c r="AL215" s="21">
        <v>1992</v>
      </c>
      <c r="AM215" s="23">
        <f t="shared" si="74"/>
        <v>7.5968944381445436</v>
      </c>
      <c r="AN215" s="33">
        <f t="shared" si="76"/>
        <v>0.17</v>
      </c>
      <c r="AO215" s="33">
        <v>0.2</v>
      </c>
      <c r="AP215" s="33">
        <v>0.46</v>
      </c>
      <c r="AQ215" s="43">
        <f t="shared" si="77"/>
        <v>0.17</v>
      </c>
      <c r="AR215" s="33" t="s">
        <v>108</v>
      </c>
      <c r="AS215" s="43" t="s">
        <v>108</v>
      </c>
      <c r="AT215" s="42">
        <v>0.67</v>
      </c>
      <c r="AU215" s="18">
        <v>0.33</v>
      </c>
      <c r="AV215">
        <v>1</v>
      </c>
      <c r="AW215" s="40">
        <f t="shared" si="64"/>
        <v>0</v>
      </c>
      <c r="AX215">
        <v>0.31</v>
      </c>
      <c r="AY215" s="40">
        <v>0.69</v>
      </c>
      <c r="AZ215">
        <v>0</v>
      </c>
      <c r="BA215" s="18">
        <v>1</v>
      </c>
      <c r="BB215">
        <f t="shared" si="78"/>
        <v>0.56800000000000006</v>
      </c>
      <c r="BC215" s="18">
        <v>0.432</v>
      </c>
      <c r="BD215" s="18" t="s">
        <v>139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 s="18">
        <v>1</v>
      </c>
      <c r="BL215">
        <v>0</v>
      </c>
      <c r="BM215">
        <v>0</v>
      </c>
      <c r="BN215" s="18">
        <v>1</v>
      </c>
      <c r="BQ215" s="25">
        <v>40</v>
      </c>
      <c r="BR215">
        <v>1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 s="18">
        <v>0</v>
      </c>
      <c r="BZ215">
        <v>0</v>
      </c>
      <c r="CA215">
        <v>0</v>
      </c>
      <c r="CB215">
        <v>1</v>
      </c>
      <c r="CC215" s="18">
        <v>0</v>
      </c>
      <c r="CD215">
        <v>0</v>
      </c>
      <c r="CE215">
        <v>0</v>
      </c>
      <c r="CF215">
        <v>0</v>
      </c>
      <c r="CG215">
        <v>0</v>
      </c>
      <c r="CH215" s="18">
        <v>0</v>
      </c>
      <c r="CI215">
        <v>0</v>
      </c>
      <c r="CJ215">
        <v>0</v>
      </c>
      <c r="CK215">
        <v>1</v>
      </c>
      <c r="CL215">
        <v>1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1</v>
      </c>
      <c r="CS215" s="18">
        <v>0</v>
      </c>
      <c r="CU215">
        <v>30</v>
      </c>
      <c r="DD215" s="34" t="s">
        <v>110</v>
      </c>
    </row>
    <row r="216" spans="1:108" x14ac:dyDescent="0.25">
      <c r="A216">
        <v>215</v>
      </c>
      <c r="B216">
        <v>17</v>
      </c>
      <c r="C216" s="25" t="s">
        <v>138</v>
      </c>
      <c r="D216" s="12">
        <v>4.2250000000000014</v>
      </c>
      <c r="E216" s="14">
        <v>1.053615960099751</v>
      </c>
      <c r="F216" s="7">
        <v>4.01</v>
      </c>
      <c r="G216" s="7">
        <f t="shared" si="66"/>
        <v>3.1713840399002504</v>
      </c>
      <c r="H216" s="16">
        <f t="shared" si="67"/>
        <v>5.2786159600997529</v>
      </c>
      <c r="I216" s="11">
        <f t="shared" si="68"/>
        <v>6.9541381927090723E-2</v>
      </c>
      <c r="J216" s="33">
        <f t="shared" si="69"/>
        <v>1.7341990505508911E-2</v>
      </c>
      <c r="K216" s="33">
        <f t="shared" si="70"/>
        <v>57.663507524256623</v>
      </c>
      <c r="L216" s="33">
        <f t="shared" si="71"/>
        <v>5.2199391421581809E-2</v>
      </c>
      <c r="M216" s="33">
        <f t="shared" si="72"/>
        <v>8.6883372432599637E-2</v>
      </c>
      <c r="N216" s="8">
        <v>0</v>
      </c>
      <c r="O216" s="9">
        <v>1</v>
      </c>
      <c r="P216" s="8">
        <v>0</v>
      </c>
      <c r="Q216" s="9">
        <v>0</v>
      </c>
      <c r="R216" s="9">
        <v>1</v>
      </c>
      <c r="S216" s="9">
        <v>0</v>
      </c>
      <c r="T216" s="9">
        <v>0</v>
      </c>
      <c r="U216" s="8">
        <v>3319</v>
      </c>
      <c r="V216" s="9">
        <v>9</v>
      </c>
      <c r="W216" s="9">
        <f t="shared" si="62"/>
        <v>3309</v>
      </c>
      <c r="X216" s="9">
        <f t="shared" si="73"/>
        <v>48</v>
      </c>
      <c r="Y216" s="7">
        <v>10.52</v>
      </c>
      <c r="Z216" s="7">
        <f t="shared" si="75"/>
        <v>23.48</v>
      </c>
      <c r="AA216" s="9">
        <v>0</v>
      </c>
      <c r="AB216" s="9">
        <v>1</v>
      </c>
      <c r="AC216" s="9">
        <v>0</v>
      </c>
      <c r="AD216" s="9">
        <v>0</v>
      </c>
      <c r="AE216" s="9">
        <v>0</v>
      </c>
      <c r="AF216" s="9">
        <v>1</v>
      </c>
      <c r="AG216" s="8">
        <v>0</v>
      </c>
      <c r="AH216" s="9">
        <v>1</v>
      </c>
      <c r="AI216" s="30">
        <v>0</v>
      </c>
      <c r="AJ216" s="9">
        <v>0</v>
      </c>
      <c r="AK216" s="30">
        <v>1</v>
      </c>
      <c r="AL216" s="21">
        <v>1992</v>
      </c>
      <c r="AM216" s="23">
        <f t="shared" si="74"/>
        <v>7.5968944381445436</v>
      </c>
      <c r="AN216" s="33">
        <f t="shared" si="76"/>
        <v>0.17</v>
      </c>
      <c r="AO216" s="33">
        <v>0.2</v>
      </c>
      <c r="AP216" s="33">
        <v>0.46</v>
      </c>
      <c r="AQ216" s="43">
        <f t="shared" si="77"/>
        <v>0.17</v>
      </c>
      <c r="AR216" s="33" t="s">
        <v>108</v>
      </c>
      <c r="AS216" s="43" t="s">
        <v>108</v>
      </c>
      <c r="AT216" s="42">
        <v>0.67</v>
      </c>
      <c r="AU216" s="18">
        <v>0.33</v>
      </c>
      <c r="AV216">
        <v>1</v>
      </c>
      <c r="AW216" s="40">
        <f t="shared" si="64"/>
        <v>0</v>
      </c>
      <c r="AX216">
        <v>0.31</v>
      </c>
      <c r="AY216" s="40">
        <v>0.69</v>
      </c>
      <c r="AZ216">
        <v>0</v>
      </c>
      <c r="BA216" s="18">
        <v>1</v>
      </c>
      <c r="BB216">
        <f t="shared" si="78"/>
        <v>0.56800000000000006</v>
      </c>
      <c r="BC216" s="18">
        <v>0.432</v>
      </c>
      <c r="BD216" s="18" t="s">
        <v>139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 s="18">
        <v>1</v>
      </c>
      <c r="BL216">
        <v>0</v>
      </c>
      <c r="BM216">
        <v>0</v>
      </c>
      <c r="BN216" s="18">
        <v>1</v>
      </c>
      <c r="BQ216" s="25">
        <v>40</v>
      </c>
      <c r="BR216">
        <v>1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 s="18">
        <v>0</v>
      </c>
      <c r="BZ216">
        <v>0</v>
      </c>
      <c r="CA216">
        <v>0</v>
      </c>
      <c r="CB216">
        <v>1</v>
      </c>
      <c r="CC216" s="18">
        <v>0</v>
      </c>
      <c r="CD216">
        <v>0</v>
      </c>
      <c r="CE216">
        <v>0</v>
      </c>
      <c r="CF216">
        <v>0</v>
      </c>
      <c r="CG216">
        <v>0</v>
      </c>
      <c r="CH216" s="18">
        <v>0</v>
      </c>
      <c r="CI216">
        <v>0</v>
      </c>
      <c r="CJ216">
        <v>0</v>
      </c>
      <c r="CK216">
        <v>1</v>
      </c>
      <c r="CL216">
        <v>1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1</v>
      </c>
      <c r="CS216" s="18">
        <v>0</v>
      </c>
      <c r="CU216">
        <v>30</v>
      </c>
      <c r="DD216" s="34" t="s">
        <v>110</v>
      </c>
    </row>
    <row r="217" spans="1:108" x14ac:dyDescent="0.25">
      <c r="A217">
        <v>216</v>
      </c>
      <c r="B217">
        <v>17</v>
      </c>
      <c r="C217" s="25" t="s">
        <v>138</v>
      </c>
      <c r="D217" s="12">
        <v>7.3999999999999986</v>
      </c>
      <c r="E217" s="14">
        <v>1.1111111111111109</v>
      </c>
      <c r="F217" s="7">
        <v>6.66</v>
      </c>
      <c r="G217" s="7">
        <f t="shared" si="66"/>
        <v>6.2888888888888879</v>
      </c>
      <c r="H217" s="16">
        <f t="shared" si="67"/>
        <v>8.5111111111111093</v>
      </c>
      <c r="I217" s="11">
        <f t="shared" si="68"/>
        <v>0.1150096877331656</v>
      </c>
      <c r="J217" s="33">
        <f t="shared" si="69"/>
        <v>1.7268721881856693E-2</v>
      </c>
      <c r="K217" s="33">
        <f t="shared" si="70"/>
        <v>57.908165227366688</v>
      </c>
      <c r="L217" s="33">
        <f t="shared" si="71"/>
        <v>9.7740965851308897E-2</v>
      </c>
      <c r="M217" s="33">
        <f t="shared" si="72"/>
        <v>0.1322784096150223</v>
      </c>
      <c r="N217" s="8">
        <v>0</v>
      </c>
      <c r="O217" s="9">
        <v>1</v>
      </c>
      <c r="P217" s="8">
        <v>0</v>
      </c>
      <c r="Q217" s="9">
        <v>0</v>
      </c>
      <c r="R217" s="9">
        <v>1</v>
      </c>
      <c r="S217" s="9">
        <v>0</v>
      </c>
      <c r="T217" s="9">
        <v>0</v>
      </c>
      <c r="U217" s="8">
        <v>3319</v>
      </c>
      <c r="V217" s="9">
        <v>9</v>
      </c>
      <c r="W217" s="9">
        <f t="shared" si="62"/>
        <v>3309</v>
      </c>
      <c r="X217" s="9">
        <f t="shared" si="73"/>
        <v>48</v>
      </c>
      <c r="Y217" s="7">
        <v>10.52</v>
      </c>
      <c r="Z217" s="7">
        <f t="shared" si="75"/>
        <v>23.48</v>
      </c>
      <c r="AA217" s="9">
        <v>0</v>
      </c>
      <c r="AB217" s="9">
        <v>1</v>
      </c>
      <c r="AC217" s="9">
        <v>0</v>
      </c>
      <c r="AD217" s="9">
        <v>0</v>
      </c>
      <c r="AE217" s="9">
        <v>0</v>
      </c>
      <c r="AF217" s="9">
        <v>1</v>
      </c>
      <c r="AG217" s="8">
        <v>0</v>
      </c>
      <c r="AH217" s="9">
        <v>1</v>
      </c>
      <c r="AI217" s="30">
        <v>0</v>
      </c>
      <c r="AJ217" s="9">
        <v>0</v>
      </c>
      <c r="AK217" s="30">
        <v>1</v>
      </c>
      <c r="AL217" s="21">
        <v>1992</v>
      </c>
      <c r="AM217" s="23">
        <f t="shared" si="74"/>
        <v>7.5968944381445436</v>
      </c>
      <c r="AN217" s="33">
        <f t="shared" si="76"/>
        <v>0.17</v>
      </c>
      <c r="AO217" s="33">
        <v>0.2</v>
      </c>
      <c r="AP217" s="33">
        <v>0.46</v>
      </c>
      <c r="AQ217" s="43">
        <f t="shared" si="77"/>
        <v>0.17</v>
      </c>
      <c r="AR217" s="33" t="s">
        <v>108</v>
      </c>
      <c r="AS217" s="43" t="s">
        <v>108</v>
      </c>
      <c r="AT217" s="42">
        <v>0.67</v>
      </c>
      <c r="AU217" s="18">
        <v>0.33</v>
      </c>
      <c r="AV217">
        <v>1</v>
      </c>
      <c r="AW217" s="40">
        <f t="shared" si="64"/>
        <v>0</v>
      </c>
      <c r="AX217">
        <v>0.31</v>
      </c>
      <c r="AY217" s="40">
        <v>0.69</v>
      </c>
      <c r="AZ217">
        <v>0</v>
      </c>
      <c r="BA217" s="18">
        <v>1</v>
      </c>
      <c r="BB217">
        <f t="shared" si="78"/>
        <v>0.56800000000000006</v>
      </c>
      <c r="BC217" s="18">
        <v>0.432</v>
      </c>
      <c r="BD217" s="18" t="s">
        <v>139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 s="18">
        <v>1</v>
      </c>
      <c r="BL217">
        <v>0</v>
      </c>
      <c r="BM217">
        <v>0</v>
      </c>
      <c r="BN217" s="18">
        <v>1</v>
      </c>
      <c r="BQ217" s="25">
        <v>40</v>
      </c>
      <c r="BR217">
        <v>1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 s="18">
        <v>0</v>
      </c>
      <c r="BZ217">
        <v>0</v>
      </c>
      <c r="CA217">
        <v>0</v>
      </c>
      <c r="CB217">
        <v>1</v>
      </c>
      <c r="CC217" s="18">
        <v>0</v>
      </c>
      <c r="CD217">
        <v>0</v>
      </c>
      <c r="CE217">
        <v>0</v>
      </c>
      <c r="CF217">
        <v>0</v>
      </c>
      <c r="CG217">
        <v>0</v>
      </c>
      <c r="CH217" s="18">
        <v>0</v>
      </c>
      <c r="CI217">
        <v>0</v>
      </c>
      <c r="CJ217">
        <v>0</v>
      </c>
      <c r="CK217">
        <v>1</v>
      </c>
      <c r="CL217">
        <v>1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1</v>
      </c>
      <c r="CS217" s="18">
        <v>0</v>
      </c>
      <c r="CU217">
        <v>30</v>
      </c>
      <c r="DD217" s="34" t="s">
        <v>110</v>
      </c>
    </row>
    <row r="218" spans="1:108" x14ac:dyDescent="0.25">
      <c r="A218">
        <v>217</v>
      </c>
      <c r="B218">
        <v>17</v>
      </c>
      <c r="C218" s="25" t="s">
        <v>138</v>
      </c>
      <c r="D218" s="12">
        <v>13.233333333333331</v>
      </c>
      <c r="E218" s="14">
        <v>2.2315907813378302</v>
      </c>
      <c r="F218" s="7">
        <v>5.93</v>
      </c>
      <c r="G218" s="7">
        <f t="shared" si="66"/>
        <v>11.0017425519955</v>
      </c>
      <c r="H218" s="16">
        <f t="shared" si="67"/>
        <v>15.464924114671161</v>
      </c>
      <c r="I218" s="11">
        <f t="shared" si="68"/>
        <v>0.10254414096067127</v>
      </c>
      <c r="J218" s="33">
        <f t="shared" si="69"/>
        <v>1.7292435237887233E-2</v>
      </c>
      <c r="K218" s="33">
        <f t="shared" si="70"/>
        <v>57.828754958065623</v>
      </c>
      <c r="L218" s="33">
        <f t="shared" si="71"/>
        <v>8.5251705722784038E-2</v>
      </c>
      <c r="M218" s="33">
        <f t="shared" si="72"/>
        <v>0.1198365761985585</v>
      </c>
      <c r="N218" s="8">
        <v>0</v>
      </c>
      <c r="O218" s="9">
        <v>1</v>
      </c>
      <c r="P218" s="8">
        <v>0</v>
      </c>
      <c r="Q218" s="9">
        <v>0</v>
      </c>
      <c r="R218" s="9">
        <v>1</v>
      </c>
      <c r="S218" s="9">
        <v>0</v>
      </c>
      <c r="T218" s="9">
        <v>0</v>
      </c>
      <c r="U218" s="8">
        <v>3319</v>
      </c>
      <c r="V218" s="9">
        <v>9</v>
      </c>
      <c r="W218" s="9">
        <f t="shared" si="62"/>
        <v>3309</v>
      </c>
      <c r="X218" s="9">
        <f t="shared" si="73"/>
        <v>48</v>
      </c>
      <c r="Y218" s="7">
        <v>10.52</v>
      </c>
      <c r="Z218" s="7">
        <f t="shared" si="75"/>
        <v>23.48</v>
      </c>
      <c r="AA218" s="9">
        <v>0</v>
      </c>
      <c r="AB218" s="9">
        <v>1</v>
      </c>
      <c r="AC218" s="9">
        <v>0</v>
      </c>
      <c r="AD218" s="9">
        <v>0</v>
      </c>
      <c r="AE218" s="9">
        <v>0</v>
      </c>
      <c r="AF218" s="9">
        <v>1</v>
      </c>
      <c r="AG218" s="8">
        <v>0</v>
      </c>
      <c r="AH218" s="9">
        <v>1</v>
      </c>
      <c r="AI218" s="30">
        <v>0</v>
      </c>
      <c r="AJ218" s="9">
        <v>0</v>
      </c>
      <c r="AK218" s="30">
        <v>1</v>
      </c>
      <c r="AL218" s="21">
        <v>1992</v>
      </c>
      <c r="AM218" s="23">
        <f t="shared" si="74"/>
        <v>7.5968944381445436</v>
      </c>
      <c r="AN218" s="33">
        <f t="shared" si="76"/>
        <v>0.17</v>
      </c>
      <c r="AO218" s="33">
        <v>0.2</v>
      </c>
      <c r="AP218" s="33">
        <v>0.46</v>
      </c>
      <c r="AQ218" s="43">
        <f t="shared" si="77"/>
        <v>0.17</v>
      </c>
      <c r="AR218" s="33" t="s">
        <v>108</v>
      </c>
      <c r="AS218" s="43" t="s">
        <v>108</v>
      </c>
      <c r="AT218" s="42">
        <v>0.67</v>
      </c>
      <c r="AU218" s="18">
        <v>0.33</v>
      </c>
      <c r="AV218">
        <v>1</v>
      </c>
      <c r="AW218" s="40">
        <f t="shared" si="64"/>
        <v>0</v>
      </c>
      <c r="AX218">
        <v>0.31</v>
      </c>
      <c r="AY218" s="40">
        <v>0.69</v>
      </c>
      <c r="AZ218">
        <v>0</v>
      </c>
      <c r="BA218" s="18">
        <v>1</v>
      </c>
      <c r="BB218">
        <f t="shared" si="78"/>
        <v>0.56800000000000006</v>
      </c>
      <c r="BC218" s="18">
        <v>0.432</v>
      </c>
      <c r="BD218" s="18" t="s">
        <v>139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 s="18">
        <v>1</v>
      </c>
      <c r="BL218">
        <v>0</v>
      </c>
      <c r="BM218">
        <v>0</v>
      </c>
      <c r="BN218" s="18">
        <v>1</v>
      </c>
      <c r="BQ218" s="25">
        <v>40</v>
      </c>
      <c r="BR218">
        <v>1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 s="18">
        <v>0</v>
      </c>
      <c r="BZ218">
        <v>0</v>
      </c>
      <c r="CA218">
        <v>0</v>
      </c>
      <c r="CB218">
        <v>1</v>
      </c>
      <c r="CC218" s="18">
        <v>0</v>
      </c>
      <c r="CD218">
        <v>0</v>
      </c>
      <c r="CE218">
        <v>0</v>
      </c>
      <c r="CF218">
        <v>0</v>
      </c>
      <c r="CG218">
        <v>0</v>
      </c>
      <c r="CH218" s="18">
        <v>0</v>
      </c>
      <c r="CI218">
        <v>0</v>
      </c>
      <c r="CJ218">
        <v>0</v>
      </c>
      <c r="CK218">
        <v>1</v>
      </c>
      <c r="CL218">
        <v>1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1</v>
      </c>
      <c r="CS218" s="18">
        <v>0</v>
      </c>
      <c r="CU218">
        <v>30</v>
      </c>
      <c r="DD218" s="34" t="s">
        <v>110</v>
      </c>
    </row>
    <row r="219" spans="1:108" x14ac:dyDescent="0.25">
      <c r="A219">
        <v>218</v>
      </c>
      <c r="B219">
        <v>17</v>
      </c>
      <c r="C219" s="25" t="s">
        <v>138</v>
      </c>
      <c r="D219" s="12">
        <v>5</v>
      </c>
      <c r="E219" s="14">
        <v>1.1441647597254001</v>
      </c>
      <c r="F219" s="7">
        <v>4.37</v>
      </c>
      <c r="G219" s="7">
        <f t="shared" si="66"/>
        <v>3.8558352402746001</v>
      </c>
      <c r="H219" s="16">
        <f t="shared" si="67"/>
        <v>6.1441647597253999</v>
      </c>
      <c r="I219" s="11">
        <f t="shared" si="68"/>
        <v>9.2496418034845096E-2</v>
      </c>
      <c r="J219" s="33">
        <f t="shared" si="69"/>
        <v>2.1166228383259746E-2</v>
      </c>
      <c r="K219" s="33">
        <f t="shared" si="70"/>
        <v>47.245072758966096</v>
      </c>
      <c r="L219" s="33">
        <f t="shared" si="71"/>
        <v>7.1330189651585357E-2</v>
      </c>
      <c r="M219" s="33">
        <f t="shared" si="72"/>
        <v>0.11366264641810483</v>
      </c>
      <c r="N219" s="8">
        <v>0</v>
      </c>
      <c r="O219" s="9">
        <v>1</v>
      </c>
      <c r="P219" s="8">
        <v>0</v>
      </c>
      <c r="Q219" s="9">
        <v>0</v>
      </c>
      <c r="R219" s="9">
        <v>1</v>
      </c>
      <c r="S219" s="9">
        <v>0</v>
      </c>
      <c r="T219" s="9">
        <v>0</v>
      </c>
      <c r="U219" s="8">
        <v>2223</v>
      </c>
      <c r="V219" s="9">
        <v>9</v>
      </c>
      <c r="W219" s="9">
        <f t="shared" si="62"/>
        <v>2213</v>
      </c>
      <c r="X219" s="9">
        <f t="shared" si="73"/>
        <v>48</v>
      </c>
      <c r="Y219" s="7">
        <v>9.8450000000000006</v>
      </c>
      <c r="Z219" s="7">
        <f t="shared" si="75"/>
        <v>24.155000000000001</v>
      </c>
      <c r="AA219" s="9">
        <v>0</v>
      </c>
      <c r="AB219" s="9">
        <v>1</v>
      </c>
      <c r="AC219" s="9">
        <v>0</v>
      </c>
      <c r="AD219" s="9">
        <v>0</v>
      </c>
      <c r="AE219" s="9">
        <v>0</v>
      </c>
      <c r="AF219" s="9">
        <v>1</v>
      </c>
      <c r="AG219" s="8">
        <v>0</v>
      </c>
      <c r="AH219" s="9">
        <v>1</v>
      </c>
      <c r="AI219" s="30">
        <v>0</v>
      </c>
      <c r="AJ219" s="9">
        <v>0</v>
      </c>
      <c r="AK219" s="30">
        <v>1</v>
      </c>
      <c r="AL219" s="21">
        <v>1999</v>
      </c>
      <c r="AM219" s="23">
        <f t="shared" si="74"/>
        <v>7.6004023345003997</v>
      </c>
      <c r="AN219" s="33">
        <f t="shared" si="76"/>
        <v>0.19249999999999998</v>
      </c>
      <c r="AO219" s="33">
        <v>0.28999999999999998</v>
      </c>
      <c r="AP219" s="33">
        <v>0.32500000000000001</v>
      </c>
      <c r="AQ219" s="43">
        <f t="shared" si="77"/>
        <v>0.19249999999999998</v>
      </c>
      <c r="AR219" s="33" t="s">
        <v>108</v>
      </c>
      <c r="AS219" s="43" t="s">
        <v>108</v>
      </c>
      <c r="AT219" s="42">
        <v>0.67</v>
      </c>
      <c r="AU219" s="18">
        <v>0.33</v>
      </c>
      <c r="AV219">
        <v>0</v>
      </c>
      <c r="AW219" s="40">
        <f t="shared" si="64"/>
        <v>1</v>
      </c>
      <c r="AX219">
        <v>0.38</v>
      </c>
      <c r="AY219" s="40">
        <v>0.62</v>
      </c>
      <c r="AZ219">
        <v>0</v>
      </c>
      <c r="BA219" s="18">
        <v>1</v>
      </c>
      <c r="BB219">
        <f t="shared" si="78"/>
        <v>0.48099999999999998</v>
      </c>
      <c r="BC219" s="18">
        <v>0.51900000000000002</v>
      </c>
      <c r="BD219" s="18" t="s">
        <v>139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 s="18">
        <v>1</v>
      </c>
      <c r="BL219">
        <v>0</v>
      </c>
      <c r="BM219">
        <v>0</v>
      </c>
      <c r="BN219" s="18">
        <v>1</v>
      </c>
      <c r="BQ219" s="25">
        <v>40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 s="18">
        <v>0</v>
      </c>
      <c r="BZ219">
        <v>0</v>
      </c>
      <c r="CA219">
        <v>0</v>
      </c>
      <c r="CB219">
        <v>1</v>
      </c>
      <c r="CC219" s="18">
        <v>0</v>
      </c>
      <c r="CD219">
        <v>0</v>
      </c>
      <c r="CE219">
        <v>0</v>
      </c>
      <c r="CF219">
        <v>0</v>
      </c>
      <c r="CG219">
        <v>0</v>
      </c>
      <c r="CH219" s="18">
        <v>0</v>
      </c>
      <c r="CI219">
        <v>0</v>
      </c>
      <c r="CJ219">
        <v>0</v>
      </c>
      <c r="CK219">
        <v>1</v>
      </c>
      <c r="CL219">
        <v>1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1</v>
      </c>
      <c r="CS219" s="18">
        <v>0</v>
      </c>
      <c r="CU219">
        <v>30</v>
      </c>
      <c r="DD219" s="34" t="s">
        <v>110</v>
      </c>
    </row>
    <row r="220" spans="1:108" x14ac:dyDescent="0.25">
      <c r="A220">
        <v>219</v>
      </c>
      <c r="B220">
        <v>17</v>
      </c>
      <c r="C220" s="25" t="s">
        <v>138</v>
      </c>
      <c r="D220" s="12">
        <v>4.0250000000000004</v>
      </c>
      <c r="E220" s="14">
        <v>0.60254491017964085</v>
      </c>
      <c r="F220" s="7">
        <v>6.6799999999999988</v>
      </c>
      <c r="G220" s="7">
        <f t="shared" si="66"/>
        <v>3.4224550898203594</v>
      </c>
      <c r="H220" s="16">
        <f t="shared" si="67"/>
        <v>4.6275449101796413</v>
      </c>
      <c r="I220" s="11">
        <f t="shared" si="68"/>
        <v>0.1405888277505167</v>
      </c>
      <c r="J220" s="33">
        <f t="shared" si="69"/>
        <v>2.1046231699179154E-2</v>
      </c>
      <c r="K220" s="33">
        <f t="shared" si="70"/>
        <v>47.514444119656922</v>
      </c>
      <c r="L220" s="33">
        <f t="shared" si="71"/>
        <v>0.11954259605133755</v>
      </c>
      <c r="M220" s="33">
        <f t="shared" si="72"/>
        <v>0.16163505944969586</v>
      </c>
      <c r="N220" s="8">
        <v>0</v>
      </c>
      <c r="O220" s="9">
        <v>1</v>
      </c>
      <c r="P220" s="8">
        <v>0</v>
      </c>
      <c r="Q220" s="9">
        <v>0</v>
      </c>
      <c r="R220" s="9">
        <v>1</v>
      </c>
      <c r="S220" s="9">
        <v>0</v>
      </c>
      <c r="T220" s="9">
        <v>0</v>
      </c>
      <c r="U220" s="8">
        <v>2223</v>
      </c>
      <c r="V220" s="9">
        <v>9</v>
      </c>
      <c r="W220" s="9">
        <f t="shared" si="62"/>
        <v>2213</v>
      </c>
      <c r="X220" s="9">
        <f t="shared" si="73"/>
        <v>48</v>
      </c>
      <c r="Y220" s="7">
        <v>9.8450000000000006</v>
      </c>
      <c r="Z220" s="7">
        <f t="shared" si="75"/>
        <v>24.155000000000001</v>
      </c>
      <c r="AA220" s="9">
        <v>0</v>
      </c>
      <c r="AB220" s="9">
        <v>1</v>
      </c>
      <c r="AC220" s="9">
        <v>0</v>
      </c>
      <c r="AD220" s="9">
        <v>0</v>
      </c>
      <c r="AE220" s="9">
        <v>0</v>
      </c>
      <c r="AF220" s="9">
        <v>1</v>
      </c>
      <c r="AG220" s="8">
        <v>0</v>
      </c>
      <c r="AH220" s="9">
        <v>1</v>
      </c>
      <c r="AI220" s="30">
        <v>0</v>
      </c>
      <c r="AJ220" s="9">
        <v>0</v>
      </c>
      <c r="AK220" s="30">
        <v>1</v>
      </c>
      <c r="AL220" s="21">
        <v>1999</v>
      </c>
      <c r="AM220" s="23">
        <f t="shared" si="74"/>
        <v>7.6004023345003997</v>
      </c>
      <c r="AN220" s="33">
        <f t="shared" si="76"/>
        <v>0.19249999999999998</v>
      </c>
      <c r="AO220" s="33">
        <v>0.28999999999999998</v>
      </c>
      <c r="AP220" s="33">
        <v>0.32500000000000001</v>
      </c>
      <c r="AQ220" s="43">
        <f t="shared" si="77"/>
        <v>0.19249999999999998</v>
      </c>
      <c r="AR220" s="33" t="s">
        <v>108</v>
      </c>
      <c r="AS220" s="43" t="s">
        <v>108</v>
      </c>
      <c r="AT220" s="42">
        <v>0.67</v>
      </c>
      <c r="AU220" s="18">
        <v>0.33</v>
      </c>
      <c r="AV220">
        <v>0</v>
      </c>
      <c r="AW220" s="40">
        <f t="shared" si="64"/>
        <v>1</v>
      </c>
      <c r="AX220">
        <v>0.38</v>
      </c>
      <c r="AY220" s="40">
        <v>0.62</v>
      </c>
      <c r="AZ220">
        <v>0</v>
      </c>
      <c r="BA220" s="18">
        <v>1</v>
      </c>
      <c r="BB220">
        <f t="shared" si="78"/>
        <v>0.48099999999999998</v>
      </c>
      <c r="BC220" s="18">
        <v>0.51900000000000002</v>
      </c>
      <c r="BD220" s="18" t="s">
        <v>139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 s="18">
        <v>1</v>
      </c>
      <c r="BL220">
        <v>0</v>
      </c>
      <c r="BM220">
        <v>0</v>
      </c>
      <c r="BN220" s="18">
        <v>1</v>
      </c>
      <c r="BQ220" s="25">
        <v>40</v>
      </c>
      <c r="BR220">
        <v>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 s="18">
        <v>0</v>
      </c>
      <c r="BZ220">
        <v>0</v>
      </c>
      <c r="CA220">
        <v>0</v>
      </c>
      <c r="CB220">
        <v>1</v>
      </c>
      <c r="CC220" s="18">
        <v>0</v>
      </c>
      <c r="CD220">
        <v>0</v>
      </c>
      <c r="CE220">
        <v>0</v>
      </c>
      <c r="CF220">
        <v>0</v>
      </c>
      <c r="CG220">
        <v>0</v>
      </c>
      <c r="CH220" s="18">
        <v>0</v>
      </c>
      <c r="CI220">
        <v>0</v>
      </c>
      <c r="CJ220">
        <v>0</v>
      </c>
      <c r="CK220">
        <v>1</v>
      </c>
      <c r="CL220">
        <v>1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1</v>
      </c>
      <c r="CS220" s="18">
        <v>0</v>
      </c>
      <c r="CU220">
        <v>30</v>
      </c>
      <c r="DD220" s="34" t="s">
        <v>110</v>
      </c>
    </row>
    <row r="221" spans="1:108" x14ac:dyDescent="0.25">
      <c r="A221">
        <v>220</v>
      </c>
      <c r="B221">
        <v>17</v>
      </c>
      <c r="C221" s="25" t="s">
        <v>138</v>
      </c>
      <c r="D221" s="12">
        <v>12.28</v>
      </c>
      <c r="E221" s="14">
        <v>2.2615101289134429</v>
      </c>
      <c r="F221" s="7">
        <v>5.43</v>
      </c>
      <c r="G221" s="7">
        <f t="shared" si="66"/>
        <v>10.018489871086556</v>
      </c>
      <c r="H221" s="16">
        <f t="shared" si="67"/>
        <v>14.541510128913442</v>
      </c>
      <c r="I221" s="11">
        <f t="shared" si="68"/>
        <v>0.11466610641194247</v>
      </c>
      <c r="J221" s="33">
        <f t="shared" si="69"/>
        <v>2.1117146668866014E-2</v>
      </c>
      <c r="K221" s="33">
        <f t="shared" si="70"/>
        <v>47.354882536017342</v>
      </c>
      <c r="L221" s="33">
        <f t="shared" si="71"/>
        <v>9.3548959743076449E-2</v>
      </c>
      <c r="M221" s="33">
        <f t="shared" si="72"/>
        <v>0.13578325308080849</v>
      </c>
      <c r="N221" s="8">
        <v>0</v>
      </c>
      <c r="O221" s="9">
        <v>1</v>
      </c>
      <c r="P221" s="8">
        <v>0</v>
      </c>
      <c r="Q221" s="9">
        <v>0</v>
      </c>
      <c r="R221" s="9">
        <v>1</v>
      </c>
      <c r="S221" s="9">
        <v>0</v>
      </c>
      <c r="T221" s="9">
        <v>0</v>
      </c>
      <c r="U221" s="8">
        <v>2223</v>
      </c>
      <c r="V221" s="9">
        <v>9</v>
      </c>
      <c r="W221" s="9">
        <f t="shared" si="62"/>
        <v>2213</v>
      </c>
      <c r="X221" s="9">
        <f t="shared" si="73"/>
        <v>48</v>
      </c>
      <c r="Y221" s="7">
        <v>9.8450000000000006</v>
      </c>
      <c r="Z221" s="7">
        <f t="shared" si="75"/>
        <v>24.155000000000001</v>
      </c>
      <c r="AA221" s="9">
        <v>0</v>
      </c>
      <c r="AB221" s="9">
        <v>1</v>
      </c>
      <c r="AC221" s="9">
        <v>0</v>
      </c>
      <c r="AD221" s="9">
        <v>0</v>
      </c>
      <c r="AE221" s="9">
        <v>0</v>
      </c>
      <c r="AF221" s="9">
        <v>1</v>
      </c>
      <c r="AG221" s="8">
        <v>0</v>
      </c>
      <c r="AH221" s="9">
        <v>1</v>
      </c>
      <c r="AI221" s="30">
        <v>0</v>
      </c>
      <c r="AJ221" s="9">
        <v>0</v>
      </c>
      <c r="AK221" s="30">
        <v>1</v>
      </c>
      <c r="AL221" s="21">
        <v>1999</v>
      </c>
      <c r="AM221" s="23">
        <f t="shared" si="74"/>
        <v>7.6004023345003997</v>
      </c>
      <c r="AN221" s="33">
        <f t="shared" si="76"/>
        <v>0.19249999999999998</v>
      </c>
      <c r="AO221" s="33">
        <v>0.28999999999999998</v>
      </c>
      <c r="AP221" s="33">
        <v>0.32500000000000001</v>
      </c>
      <c r="AQ221" s="43">
        <f t="shared" si="77"/>
        <v>0.19249999999999998</v>
      </c>
      <c r="AR221" s="33" t="s">
        <v>108</v>
      </c>
      <c r="AS221" s="43" t="s">
        <v>108</v>
      </c>
      <c r="AT221" s="42">
        <v>0.67</v>
      </c>
      <c r="AU221" s="18">
        <v>0.33</v>
      </c>
      <c r="AV221">
        <v>0</v>
      </c>
      <c r="AW221" s="40">
        <f t="shared" si="64"/>
        <v>1</v>
      </c>
      <c r="AX221">
        <v>0.38</v>
      </c>
      <c r="AY221" s="40">
        <v>0.62</v>
      </c>
      <c r="AZ221">
        <v>0</v>
      </c>
      <c r="BA221" s="18">
        <v>1</v>
      </c>
      <c r="BB221">
        <f t="shared" si="78"/>
        <v>0.48099999999999998</v>
      </c>
      <c r="BC221" s="18">
        <v>0.51900000000000002</v>
      </c>
      <c r="BD221" s="18" t="s">
        <v>139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 s="18">
        <v>1</v>
      </c>
      <c r="BL221">
        <v>0</v>
      </c>
      <c r="BM221">
        <v>0</v>
      </c>
      <c r="BN221" s="18">
        <v>1</v>
      </c>
      <c r="BQ221" s="25">
        <v>40</v>
      </c>
      <c r="BR221">
        <v>1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 s="18">
        <v>0</v>
      </c>
      <c r="BZ221">
        <v>0</v>
      </c>
      <c r="CA221">
        <v>0</v>
      </c>
      <c r="CB221">
        <v>1</v>
      </c>
      <c r="CC221" s="18">
        <v>0</v>
      </c>
      <c r="CD221">
        <v>0</v>
      </c>
      <c r="CE221">
        <v>0</v>
      </c>
      <c r="CF221">
        <v>0</v>
      </c>
      <c r="CG221">
        <v>0</v>
      </c>
      <c r="CH221" s="18">
        <v>0</v>
      </c>
      <c r="CI221">
        <v>0</v>
      </c>
      <c r="CJ221">
        <v>0</v>
      </c>
      <c r="CK221">
        <v>1</v>
      </c>
      <c r="CL221">
        <v>1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1</v>
      </c>
      <c r="CS221" s="18">
        <v>0</v>
      </c>
      <c r="CU221">
        <v>30</v>
      </c>
      <c r="DD221" s="34" t="s">
        <v>110</v>
      </c>
    </row>
    <row r="222" spans="1:108" x14ac:dyDescent="0.25">
      <c r="A222">
        <v>221</v>
      </c>
      <c r="B222">
        <v>17</v>
      </c>
      <c r="C222" s="25" t="s">
        <v>138</v>
      </c>
      <c r="D222" s="12">
        <v>18.350000000000001</v>
      </c>
      <c r="E222" s="14">
        <v>5.2881844380403464</v>
      </c>
      <c r="F222" s="7">
        <v>3.4700000000000011</v>
      </c>
      <c r="G222" s="7">
        <f t="shared" si="66"/>
        <v>13.061815561959655</v>
      </c>
      <c r="H222" s="16">
        <f t="shared" si="67"/>
        <v>23.638184438040348</v>
      </c>
      <c r="I222" s="11">
        <f t="shared" si="68"/>
        <v>7.3563176755564369E-2</v>
      </c>
      <c r="J222" s="33">
        <f t="shared" si="69"/>
        <v>2.1199762753764943E-2</v>
      </c>
      <c r="K222" s="33">
        <f t="shared" si="70"/>
        <v>47.17033919742363</v>
      </c>
      <c r="L222" s="33">
        <f t="shared" si="71"/>
        <v>5.2363414001799426E-2</v>
      </c>
      <c r="M222" s="33">
        <f t="shared" si="72"/>
        <v>9.4762939509329319E-2</v>
      </c>
      <c r="N222" s="8">
        <v>0</v>
      </c>
      <c r="O222" s="9">
        <v>1</v>
      </c>
      <c r="P222" s="8">
        <v>0</v>
      </c>
      <c r="Q222" s="9">
        <v>0</v>
      </c>
      <c r="R222" s="9">
        <v>1</v>
      </c>
      <c r="S222" s="9">
        <v>0</v>
      </c>
      <c r="T222" s="9">
        <v>0</v>
      </c>
      <c r="U222" s="8">
        <v>2223</v>
      </c>
      <c r="V222" s="9">
        <v>9</v>
      </c>
      <c r="W222" s="9">
        <f t="shared" si="62"/>
        <v>2213</v>
      </c>
      <c r="X222" s="9">
        <f t="shared" si="73"/>
        <v>48</v>
      </c>
      <c r="Y222" s="7">
        <v>9.8450000000000006</v>
      </c>
      <c r="Z222" s="7">
        <f t="shared" si="75"/>
        <v>24.155000000000001</v>
      </c>
      <c r="AA222" s="9">
        <v>0</v>
      </c>
      <c r="AB222" s="9">
        <v>1</v>
      </c>
      <c r="AC222" s="9">
        <v>0</v>
      </c>
      <c r="AD222" s="9">
        <v>0</v>
      </c>
      <c r="AE222" s="9">
        <v>0</v>
      </c>
      <c r="AF222" s="9">
        <v>1</v>
      </c>
      <c r="AG222" s="8">
        <v>0</v>
      </c>
      <c r="AH222" s="9">
        <v>1</v>
      </c>
      <c r="AI222" s="30">
        <v>0</v>
      </c>
      <c r="AJ222" s="9">
        <v>0</v>
      </c>
      <c r="AK222" s="30">
        <v>1</v>
      </c>
      <c r="AL222" s="21">
        <v>1999</v>
      </c>
      <c r="AM222" s="23">
        <f t="shared" si="74"/>
        <v>7.6004023345003997</v>
      </c>
      <c r="AN222" s="33">
        <f t="shared" si="76"/>
        <v>0.19249999999999998</v>
      </c>
      <c r="AO222" s="33">
        <v>0.28999999999999998</v>
      </c>
      <c r="AP222" s="33">
        <v>0.32500000000000001</v>
      </c>
      <c r="AQ222" s="43">
        <f t="shared" si="77"/>
        <v>0.19249999999999998</v>
      </c>
      <c r="AR222" s="33" t="s">
        <v>108</v>
      </c>
      <c r="AS222" s="43" t="s">
        <v>108</v>
      </c>
      <c r="AT222" s="42">
        <v>0.67</v>
      </c>
      <c r="AU222" s="18">
        <v>0.33</v>
      </c>
      <c r="AV222">
        <v>0</v>
      </c>
      <c r="AW222" s="40">
        <f t="shared" si="64"/>
        <v>1</v>
      </c>
      <c r="AX222">
        <v>0.38</v>
      </c>
      <c r="AY222" s="40">
        <v>0.62</v>
      </c>
      <c r="AZ222">
        <v>0</v>
      </c>
      <c r="BA222" s="18">
        <v>1</v>
      </c>
      <c r="BB222">
        <f t="shared" si="78"/>
        <v>0.48099999999999998</v>
      </c>
      <c r="BC222" s="18">
        <v>0.51900000000000002</v>
      </c>
      <c r="BD222" s="18" t="s">
        <v>139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 s="18">
        <v>1</v>
      </c>
      <c r="BL222">
        <v>0</v>
      </c>
      <c r="BM222">
        <v>0</v>
      </c>
      <c r="BN222" s="18">
        <v>1</v>
      </c>
      <c r="BQ222" s="25">
        <v>40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 s="18">
        <v>0</v>
      </c>
      <c r="BZ222">
        <v>0</v>
      </c>
      <c r="CA222">
        <v>0</v>
      </c>
      <c r="CB222">
        <v>1</v>
      </c>
      <c r="CC222" s="18">
        <v>0</v>
      </c>
      <c r="CD222">
        <v>0</v>
      </c>
      <c r="CE222">
        <v>0</v>
      </c>
      <c r="CF222">
        <v>0</v>
      </c>
      <c r="CG222">
        <v>0</v>
      </c>
      <c r="CH222" s="18">
        <v>0</v>
      </c>
      <c r="CI222">
        <v>0</v>
      </c>
      <c r="CJ222">
        <v>0</v>
      </c>
      <c r="CK222">
        <v>1</v>
      </c>
      <c r="CL222">
        <v>1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1</v>
      </c>
      <c r="CS222" s="18">
        <v>0</v>
      </c>
      <c r="CU222">
        <v>30</v>
      </c>
      <c r="DD222" s="34" t="s">
        <v>110</v>
      </c>
    </row>
    <row r="223" spans="1:108" x14ac:dyDescent="0.25">
      <c r="A223">
        <v>222</v>
      </c>
      <c r="B223">
        <v>17</v>
      </c>
      <c r="C223" s="25" t="s">
        <v>138</v>
      </c>
      <c r="D223" s="12">
        <v>1.3</v>
      </c>
      <c r="E223" s="14">
        <v>1.428571428571429</v>
      </c>
      <c r="F223" s="7">
        <v>0.91</v>
      </c>
      <c r="G223" s="7">
        <f t="shared" si="66"/>
        <v>-0.128571428571429</v>
      </c>
      <c r="H223" s="16">
        <f t="shared" si="67"/>
        <v>2.7285714285714291</v>
      </c>
      <c r="I223" s="11">
        <f t="shared" si="68"/>
        <v>2.1987937949940178E-2</v>
      </c>
      <c r="J223" s="33">
        <f t="shared" si="69"/>
        <v>2.4162569175758434E-2</v>
      </c>
      <c r="K223" s="33">
        <f t="shared" si="70"/>
        <v>41.386327452432887</v>
      </c>
      <c r="L223" s="33">
        <f t="shared" si="71"/>
        <v>-2.1746312258182562E-3</v>
      </c>
      <c r="M223" s="33">
        <f t="shared" si="72"/>
        <v>4.6150507125698612E-2</v>
      </c>
      <c r="N223" s="8">
        <v>0</v>
      </c>
      <c r="O223" s="9">
        <v>1</v>
      </c>
      <c r="P223" s="8">
        <v>0</v>
      </c>
      <c r="Q223" s="9">
        <v>0</v>
      </c>
      <c r="R223" s="9">
        <v>1</v>
      </c>
      <c r="S223" s="9">
        <v>0</v>
      </c>
      <c r="T223" s="9">
        <v>0</v>
      </c>
      <c r="U223" s="8">
        <v>1722</v>
      </c>
      <c r="V223" s="9">
        <v>9</v>
      </c>
      <c r="W223" s="9">
        <f t="shared" si="62"/>
        <v>1712</v>
      </c>
      <c r="X223" s="9">
        <f t="shared" si="73"/>
        <v>48</v>
      </c>
      <c r="Y223" s="7">
        <v>10.525</v>
      </c>
      <c r="Z223" s="7">
        <f t="shared" si="75"/>
        <v>23.475000000000001</v>
      </c>
      <c r="AA223" s="9">
        <v>0</v>
      </c>
      <c r="AB223" s="9">
        <v>1</v>
      </c>
      <c r="AC223" s="9">
        <v>0</v>
      </c>
      <c r="AD223" s="9">
        <v>0</v>
      </c>
      <c r="AE223" s="9">
        <v>0</v>
      </c>
      <c r="AF223" s="9">
        <v>1</v>
      </c>
      <c r="AG223" s="8">
        <v>0</v>
      </c>
      <c r="AH223" s="9">
        <v>1</v>
      </c>
      <c r="AI223" s="30">
        <v>0</v>
      </c>
      <c r="AJ223" s="9">
        <v>0</v>
      </c>
      <c r="AK223" s="30">
        <v>1</v>
      </c>
      <c r="AL223" s="21">
        <v>1999</v>
      </c>
      <c r="AM223" s="23">
        <f t="shared" si="74"/>
        <v>7.6004023345003997</v>
      </c>
      <c r="AN223" s="33">
        <f t="shared" si="76"/>
        <v>0.12</v>
      </c>
      <c r="AO223" s="33">
        <v>0.23</v>
      </c>
      <c r="AP223" s="33">
        <v>0.53</v>
      </c>
      <c r="AQ223" s="43">
        <f t="shared" si="77"/>
        <v>0.12</v>
      </c>
      <c r="AR223" s="33" t="s">
        <v>108</v>
      </c>
      <c r="AS223" s="43" t="s">
        <v>108</v>
      </c>
      <c r="AT223" s="42">
        <v>0.67</v>
      </c>
      <c r="AU223" s="18">
        <v>0.33</v>
      </c>
      <c r="AV223">
        <v>1</v>
      </c>
      <c r="AW223" s="40">
        <f t="shared" ref="AW223:AW254" si="79">1-AV223</f>
        <v>0</v>
      </c>
      <c r="AX223">
        <v>0.31</v>
      </c>
      <c r="AY223" s="40">
        <v>0.69</v>
      </c>
      <c r="AZ223">
        <v>0</v>
      </c>
      <c r="BA223" s="18">
        <v>1</v>
      </c>
      <c r="BB223">
        <f t="shared" si="78"/>
        <v>0.41400000000000003</v>
      </c>
      <c r="BC223" s="18">
        <v>0.58599999999999997</v>
      </c>
      <c r="BD223" s="18" t="s">
        <v>139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 s="18">
        <v>1</v>
      </c>
      <c r="BL223">
        <v>0</v>
      </c>
      <c r="BM223">
        <v>0</v>
      </c>
      <c r="BN223" s="18">
        <v>1</v>
      </c>
      <c r="BQ223" s="25">
        <v>40</v>
      </c>
      <c r="BR223">
        <v>1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 s="18">
        <v>0</v>
      </c>
      <c r="BZ223">
        <v>0</v>
      </c>
      <c r="CA223">
        <v>0</v>
      </c>
      <c r="CB223">
        <v>1</v>
      </c>
      <c r="CC223" s="18">
        <v>0</v>
      </c>
      <c r="CD223">
        <v>0</v>
      </c>
      <c r="CE223">
        <v>0</v>
      </c>
      <c r="CF223">
        <v>0</v>
      </c>
      <c r="CG223">
        <v>0</v>
      </c>
      <c r="CH223" s="18">
        <v>0</v>
      </c>
      <c r="CI223">
        <v>0</v>
      </c>
      <c r="CJ223">
        <v>0</v>
      </c>
      <c r="CK223">
        <v>1</v>
      </c>
      <c r="CL223">
        <v>1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 s="18">
        <v>0</v>
      </c>
      <c r="CU223">
        <v>30</v>
      </c>
      <c r="DD223" s="34" t="s">
        <v>110</v>
      </c>
    </row>
    <row r="224" spans="1:108" x14ac:dyDescent="0.25">
      <c r="A224">
        <v>223</v>
      </c>
      <c r="B224">
        <v>17</v>
      </c>
      <c r="C224" s="25" t="s">
        <v>138</v>
      </c>
      <c r="D224" s="12">
        <v>5.5749999999999993</v>
      </c>
      <c r="E224" s="14">
        <v>1.4443005181347151</v>
      </c>
      <c r="F224" s="7">
        <v>3.86</v>
      </c>
      <c r="G224" s="7">
        <f t="shared" si="66"/>
        <v>4.1306994818652845</v>
      </c>
      <c r="H224" s="16">
        <f t="shared" si="67"/>
        <v>7.0193005181347141</v>
      </c>
      <c r="I224" s="11">
        <f t="shared" si="68"/>
        <v>9.2886748403319508E-2</v>
      </c>
      <c r="J224" s="33">
        <f t="shared" si="69"/>
        <v>2.4063924456818524E-2</v>
      </c>
      <c r="K224" s="33">
        <f t="shared" si="70"/>
        <v>41.555981518910123</v>
      </c>
      <c r="L224" s="33">
        <f t="shared" si="71"/>
        <v>6.882282394650098E-2</v>
      </c>
      <c r="M224" s="33">
        <f t="shared" si="72"/>
        <v>0.11695067286013804</v>
      </c>
      <c r="N224" s="8">
        <v>0</v>
      </c>
      <c r="O224" s="9">
        <v>1</v>
      </c>
      <c r="P224" s="8">
        <v>0</v>
      </c>
      <c r="Q224" s="9">
        <v>0</v>
      </c>
      <c r="R224" s="9">
        <v>1</v>
      </c>
      <c r="S224" s="9">
        <v>0</v>
      </c>
      <c r="T224" s="9">
        <v>0</v>
      </c>
      <c r="U224" s="8">
        <v>1722</v>
      </c>
      <c r="V224" s="9">
        <v>9</v>
      </c>
      <c r="W224" s="9">
        <f t="shared" si="62"/>
        <v>1712</v>
      </c>
      <c r="X224" s="9">
        <f t="shared" si="73"/>
        <v>48</v>
      </c>
      <c r="Y224" s="7">
        <v>10.525</v>
      </c>
      <c r="Z224" s="7">
        <f t="shared" si="75"/>
        <v>23.475000000000001</v>
      </c>
      <c r="AA224" s="9">
        <v>0</v>
      </c>
      <c r="AB224" s="9">
        <v>1</v>
      </c>
      <c r="AC224" s="9">
        <v>0</v>
      </c>
      <c r="AD224" s="9">
        <v>0</v>
      </c>
      <c r="AE224" s="9">
        <v>0</v>
      </c>
      <c r="AF224" s="9">
        <v>1</v>
      </c>
      <c r="AG224" s="8">
        <v>0</v>
      </c>
      <c r="AH224" s="9">
        <v>1</v>
      </c>
      <c r="AI224" s="30">
        <v>0</v>
      </c>
      <c r="AJ224" s="9">
        <v>0</v>
      </c>
      <c r="AK224" s="30">
        <v>1</v>
      </c>
      <c r="AL224" s="21">
        <v>1999</v>
      </c>
      <c r="AM224" s="23">
        <f t="shared" si="74"/>
        <v>7.6004023345003997</v>
      </c>
      <c r="AN224" s="33">
        <f t="shared" si="76"/>
        <v>0.12</v>
      </c>
      <c r="AO224" s="33">
        <v>0.23</v>
      </c>
      <c r="AP224" s="33">
        <v>0.53</v>
      </c>
      <c r="AQ224" s="43">
        <f t="shared" si="77"/>
        <v>0.12</v>
      </c>
      <c r="AR224" s="33" t="s">
        <v>108</v>
      </c>
      <c r="AS224" s="43" t="s">
        <v>108</v>
      </c>
      <c r="AT224" s="42">
        <v>0.67</v>
      </c>
      <c r="AU224" s="18">
        <v>0.33</v>
      </c>
      <c r="AV224">
        <v>1</v>
      </c>
      <c r="AW224" s="40">
        <f t="shared" si="79"/>
        <v>0</v>
      </c>
      <c r="AX224">
        <v>0.31</v>
      </c>
      <c r="AY224" s="40">
        <v>0.69</v>
      </c>
      <c r="AZ224">
        <v>0</v>
      </c>
      <c r="BA224" s="18">
        <v>1</v>
      </c>
      <c r="BB224">
        <f t="shared" si="78"/>
        <v>0.41400000000000003</v>
      </c>
      <c r="BC224" s="18">
        <v>0.58599999999999997</v>
      </c>
      <c r="BD224" s="18" t="s">
        <v>139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 s="18">
        <v>1</v>
      </c>
      <c r="BL224">
        <v>0</v>
      </c>
      <c r="BM224">
        <v>0</v>
      </c>
      <c r="BN224" s="18">
        <v>1</v>
      </c>
      <c r="BQ224" s="25">
        <v>40</v>
      </c>
      <c r="BR224">
        <v>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 s="18">
        <v>0</v>
      </c>
      <c r="BZ224">
        <v>0</v>
      </c>
      <c r="CA224">
        <v>0</v>
      </c>
      <c r="CB224">
        <v>1</v>
      </c>
      <c r="CC224" s="18">
        <v>0</v>
      </c>
      <c r="CD224">
        <v>0</v>
      </c>
      <c r="CE224">
        <v>0</v>
      </c>
      <c r="CF224">
        <v>0</v>
      </c>
      <c r="CG224">
        <v>0</v>
      </c>
      <c r="CH224" s="18">
        <v>0</v>
      </c>
      <c r="CI224">
        <v>0</v>
      </c>
      <c r="CJ224">
        <v>0</v>
      </c>
      <c r="CK224">
        <v>1</v>
      </c>
      <c r="CL224">
        <v>1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1</v>
      </c>
      <c r="CS224" s="18">
        <v>0</v>
      </c>
      <c r="CU224">
        <v>30</v>
      </c>
      <c r="DD224" s="34" t="s">
        <v>110</v>
      </c>
    </row>
    <row r="225" spans="1:108" x14ac:dyDescent="0.25">
      <c r="A225">
        <v>224</v>
      </c>
      <c r="B225">
        <v>17</v>
      </c>
      <c r="C225" s="25" t="s">
        <v>138</v>
      </c>
      <c r="D225" s="12">
        <v>5.6999999999999993</v>
      </c>
      <c r="E225" s="14">
        <v>1.331775700934579</v>
      </c>
      <c r="F225" s="7">
        <v>4.28</v>
      </c>
      <c r="G225" s="7">
        <f t="shared" si="66"/>
        <v>4.3682242990654201</v>
      </c>
      <c r="H225" s="16">
        <f t="shared" si="67"/>
        <v>7.0317757009345785</v>
      </c>
      <c r="I225" s="11">
        <f t="shared" si="68"/>
        <v>0.10289179789375939</v>
      </c>
      <c r="J225" s="33">
        <f t="shared" si="69"/>
        <v>2.4040139694803595E-2</v>
      </c>
      <c r="K225" s="33">
        <f t="shared" si="70"/>
        <v>41.59709605248905</v>
      </c>
      <c r="L225" s="33">
        <f t="shared" si="71"/>
        <v>7.8851658198955801E-2</v>
      </c>
      <c r="M225" s="33">
        <f t="shared" si="72"/>
        <v>0.126931937588563</v>
      </c>
      <c r="N225" s="8">
        <v>0</v>
      </c>
      <c r="O225" s="9">
        <v>1</v>
      </c>
      <c r="P225" s="8">
        <v>0</v>
      </c>
      <c r="Q225" s="9">
        <v>0</v>
      </c>
      <c r="R225" s="9">
        <v>1</v>
      </c>
      <c r="S225" s="9">
        <v>0</v>
      </c>
      <c r="T225" s="9">
        <v>0</v>
      </c>
      <c r="U225" s="8">
        <v>1722</v>
      </c>
      <c r="V225" s="9">
        <v>9</v>
      </c>
      <c r="W225" s="9">
        <f t="shared" si="62"/>
        <v>1712</v>
      </c>
      <c r="X225" s="9">
        <f t="shared" si="73"/>
        <v>48</v>
      </c>
      <c r="Y225" s="7">
        <v>10.525</v>
      </c>
      <c r="Z225" s="7">
        <f t="shared" si="75"/>
        <v>23.475000000000001</v>
      </c>
      <c r="AA225" s="9">
        <v>0</v>
      </c>
      <c r="AB225" s="9">
        <v>1</v>
      </c>
      <c r="AC225" s="9">
        <v>0</v>
      </c>
      <c r="AD225" s="9">
        <v>0</v>
      </c>
      <c r="AE225" s="9">
        <v>0</v>
      </c>
      <c r="AF225" s="9">
        <v>1</v>
      </c>
      <c r="AG225" s="8">
        <v>0</v>
      </c>
      <c r="AH225" s="9">
        <v>1</v>
      </c>
      <c r="AI225" s="30">
        <v>0</v>
      </c>
      <c r="AJ225" s="9">
        <v>0</v>
      </c>
      <c r="AK225" s="30">
        <v>1</v>
      </c>
      <c r="AL225" s="21">
        <v>1999</v>
      </c>
      <c r="AM225" s="23">
        <f t="shared" si="74"/>
        <v>7.6004023345003997</v>
      </c>
      <c r="AN225" s="33">
        <f t="shared" si="76"/>
        <v>0.12</v>
      </c>
      <c r="AO225" s="33">
        <v>0.23</v>
      </c>
      <c r="AP225" s="33">
        <v>0.53</v>
      </c>
      <c r="AQ225" s="43">
        <f t="shared" si="77"/>
        <v>0.12</v>
      </c>
      <c r="AR225" s="33" t="s">
        <v>108</v>
      </c>
      <c r="AS225" s="43" t="s">
        <v>108</v>
      </c>
      <c r="AT225" s="42">
        <v>0.67</v>
      </c>
      <c r="AU225" s="18">
        <v>0.33</v>
      </c>
      <c r="AV225">
        <v>1</v>
      </c>
      <c r="AW225" s="40">
        <f t="shared" si="79"/>
        <v>0</v>
      </c>
      <c r="AX225">
        <v>0.31</v>
      </c>
      <c r="AY225" s="40">
        <v>0.69</v>
      </c>
      <c r="AZ225">
        <v>0</v>
      </c>
      <c r="BA225" s="18">
        <v>1</v>
      </c>
      <c r="BB225">
        <f t="shared" si="78"/>
        <v>0.41400000000000003</v>
      </c>
      <c r="BC225" s="18">
        <v>0.58599999999999997</v>
      </c>
      <c r="BD225" s="18" t="s">
        <v>139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 s="18">
        <v>1</v>
      </c>
      <c r="BL225">
        <v>0</v>
      </c>
      <c r="BM225">
        <v>0</v>
      </c>
      <c r="BN225" s="18">
        <v>1</v>
      </c>
      <c r="BQ225" s="25">
        <v>40</v>
      </c>
      <c r="BR225">
        <v>1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 s="18">
        <v>0</v>
      </c>
      <c r="BZ225">
        <v>0</v>
      </c>
      <c r="CA225">
        <v>0</v>
      </c>
      <c r="CB225">
        <v>1</v>
      </c>
      <c r="CC225" s="18">
        <v>0</v>
      </c>
      <c r="CD225">
        <v>0</v>
      </c>
      <c r="CE225">
        <v>0</v>
      </c>
      <c r="CF225">
        <v>0</v>
      </c>
      <c r="CG225">
        <v>0</v>
      </c>
      <c r="CH225" s="18">
        <v>0</v>
      </c>
      <c r="CI225">
        <v>0</v>
      </c>
      <c r="CJ225">
        <v>0</v>
      </c>
      <c r="CK225">
        <v>1</v>
      </c>
      <c r="CL225">
        <v>1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1</v>
      </c>
      <c r="CS225" s="18">
        <v>0</v>
      </c>
      <c r="CU225">
        <v>30</v>
      </c>
      <c r="DD225" s="34" t="s">
        <v>110</v>
      </c>
    </row>
    <row r="226" spans="1:108" x14ac:dyDescent="0.25">
      <c r="A226">
        <v>225</v>
      </c>
      <c r="B226">
        <v>17</v>
      </c>
      <c r="C226" s="25" t="s">
        <v>138</v>
      </c>
      <c r="D226" s="12">
        <v>18.866666666666671</v>
      </c>
      <c r="E226" s="14">
        <v>4.0573476702508957</v>
      </c>
      <c r="F226" s="7">
        <v>4.6500000000000004</v>
      </c>
      <c r="G226" s="7">
        <f t="shared" si="66"/>
        <v>14.809318996415776</v>
      </c>
      <c r="H226" s="16">
        <f t="shared" si="67"/>
        <v>22.924014336917566</v>
      </c>
      <c r="I226" s="11">
        <f t="shared" si="68"/>
        <v>0.11168007204614576</v>
      </c>
      <c r="J226" s="33">
        <f t="shared" si="69"/>
        <v>2.4017219794870051E-2</v>
      </c>
      <c r="K226" s="33">
        <f t="shared" si="70"/>
        <v>41.636792623832115</v>
      </c>
      <c r="L226" s="33">
        <f t="shared" si="71"/>
        <v>8.7662852251275708E-2</v>
      </c>
      <c r="M226" s="33">
        <f t="shared" si="72"/>
        <v>0.13569729184101581</v>
      </c>
      <c r="N226" s="8">
        <v>0</v>
      </c>
      <c r="O226" s="9">
        <v>1</v>
      </c>
      <c r="P226" s="8">
        <v>0</v>
      </c>
      <c r="Q226" s="9">
        <v>0</v>
      </c>
      <c r="R226" s="9">
        <v>1</v>
      </c>
      <c r="S226" s="9">
        <v>0</v>
      </c>
      <c r="T226" s="9">
        <v>0</v>
      </c>
      <c r="U226" s="8">
        <v>1722</v>
      </c>
      <c r="V226" s="9">
        <v>9</v>
      </c>
      <c r="W226" s="9">
        <f t="shared" si="62"/>
        <v>1712</v>
      </c>
      <c r="X226" s="9">
        <f t="shared" si="73"/>
        <v>48</v>
      </c>
      <c r="Y226" s="7">
        <v>10.53</v>
      </c>
      <c r="Z226" s="7">
        <f t="shared" si="75"/>
        <v>23.47</v>
      </c>
      <c r="AA226" s="9">
        <v>0</v>
      </c>
      <c r="AB226" s="9">
        <v>1</v>
      </c>
      <c r="AC226" s="9">
        <v>0</v>
      </c>
      <c r="AD226" s="9">
        <v>0</v>
      </c>
      <c r="AE226" s="9">
        <v>0</v>
      </c>
      <c r="AF226" s="9">
        <v>1</v>
      </c>
      <c r="AG226" s="8">
        <v>0</v>
      </c>
      <c r="AH226" s="9">
        <v>1</v>
      </c>
      <c r="AI226" s="30">
        <v>0</v>
      </c>
      <c r="AJ226" s="9">
        <v>0</v>
      </c>
      <c r="AK226" s="30">
        <v>1</v>
      </c>
      <c r="AL226" s="21">
        <v>1999</v>
      </c>
      <c r="AM226" s="23">
        <f t="shared" si="74"/>
        <v>7.6004023345003997</v>
      </c>
      <c r="AN226" s="33">
        <f t="shared" si="76"/>
        <v>0.12</v>
      </c>
      <c r="AO226" s="33">
        <v>0.23</v>
      </c>
      <c r="AP226" s="33">
        <v>0.53</v>
      </c>
      <c r="AQ226" s="43">
        <f t="shared" si="77"/>
        <v>0.12</v>
      </c>
      <c r="AR226" s="33" t="s">
        <v>108</v>
      </c>
      <c r="AS226" s="43" t="s">
        <v>108</v>
      </c>
      <c r="AT226" s="42">
        <v>0.67</v>
      </c>
      <c r="AU226" s="18">
        <v>0.33</v>
      </c>
      <c r="AV226">
        <v>1</v>
      </c>
      <c r="AW226" s="40">
        <f t="shared" si="79"/>
        <v>0</v>
      </c>
      <c r="AX226">
        <v>0.31</v>
      </c>
      <c r="AY226" s="40">
        <v>0.69</v>
      </c>
      <c r="AZ226">
        <v>0</v>
      </c>
      <c r="BA226" s="18">
        <v>1</v>
      </c>
      <c r="BB226">
        <f t="shared" si="78"/>
        <v>0.41400000000000003</v>
      </c>
      <c r="BC226" s="18">
        <v>0.58599999999999997</v>
      </c>
      <c r="BD226" s="18" t="s">
        <v>139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 s="18">
        <v>1</v>
      </c>
      <c r="BL226">
        <v>0</v>
      </c>
      <c r="BM226">
        <v>0</v>
      </c>
      <c r="BN226" s="18">
        <v>1</v>
      </c>
      <c r="BQ226" s="25">
        <v>40</v>
      </c>
      <c r="BR226">
        <v>1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 s="18">
        <v>0</v>
      </c>
      <c r="BZ226">
        <v>0</v>
      </c>
      <c r="CA226">
        <v>0</v>
      </c>
      <c r="CB226">
        <v>1</v>
      </c>
      <c r="CC226" s="18">
        <v>0</v>
      </c>
      <c r="CD226">
        <v>0</v>
      </c>
      <c r="CE226">
        <v>0</v>
      </c>
      <c r="CF226">
        <v>0</v>
      </c>
      <c r="CG226">
        <v>0</v>
      </c>
      <c r="CH226" s="18">
        <v>0</v>
      </c>
      <c r="CI226">
        <v>0</v>
      </c>
      <c r="CJ226">
        <v>0</v>
      </c>
      <c r="CK226">
        <v>1</v>
      </c>
      <c r="CL226">
        <v>1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1</v>
      </c>
      <c r="CS226" s="18">
        <v>0</v>
      </c>
      <c r="CU226">
        <v>30</v>
      </c>
      <c r="DD226" s="34" t="s">
        <v>110</v>
      </c>
    </row>
    <row r="227" spans="1:108" x14ac:dyDescent="0.25">
      <c r="A227">
        <v>226</v>
      </c>
      <c r="B227">
        <v>17</v>
      </c>
      <c r="C227" s="25" t="s">
        <v>138</v>
      </c>
      <c r="D227" s="12">
        <v>3.2166666666666668</v>
      </c>
      <c r="E227" s="14">
        <v>0.87647593097184384</v>
      </c>
      <c r="F227" s="7">
        <v>3.67</v>
      </c>
      <c r="G227" s="7">
        <f t="shared" si="66"/>
        <v>2.3401907356948231</v>
      </c>
      <c r="H227" s="16">
        <f t="shared" si="67"/>
        <v>4.0931425976385105</v>
      </c>
      <c r="I227" s="11">
        <f t="shared" si="68"/>
        <v>6.5656535286206769E-2</v>
      </c>
      <c r="J227" s="33">
        <f t="shared" si="69"/>
        <v>1.7890064110683043E-2</v>
      </c>
      <c r="K227" s="33">
        <f t="shared" si="70"/>
        <v>55.896948932835322</v>
      </c>
      <c r="L227" s="33">
        <f t="shared" si="71"/>
        <v>4.7766471175523725E-2</v>
      </c>
      <c r="M227" s="33">
        <f t="shared" si="72"/>
        <v>8.3546599396889812E-2</v>
      </c>
      <c r="N227" s="8">
        <v>0</v>
      </c>
      <c r="O227" s="9">
        <v>1</v>
      </c>
      <c r="P227" s="8">
        <v>0</v>
      </c>
      <c r="Q227" s="9">
        <v>0</v>
      </c>
      <c r="R227" s="9">
        <v>1</v>
      </c>
      <c r="S227" s="9">
        <v>0</v>
      </c>
      <c r="T227" s="9">
        <v>0</v>
      </c>
      <c r="U227" s="8">
        <v>3124</v>
      </c>
      <c r="V227" s="9">
        <v>12</v>
      </c>
      <c r="W227" s="9">
        <f t="shared" si="62"/>
        <v>3111</v>
      </c>
      <c r="X227" s="9">
        <f t="shared" si="73"/>
        <v>48</v>
      </c>
      <c r="Y227" s="7">
        <v>9.8249999999999993</v>
      </c>
      <c r="Z227" s="7">
        <f t="shared" si="75"/>
        <v>24.175000000000001</v>
      </c>
      <c r="AA227" s="9">
        <v>0</v>
      </c>
      <c r="AB227" s="9">
        <v>1</v>
      </c>
      <c r="AC227" s="9">
        <v>0</v>
      </c>
      <c r="AD227" s="9">
        <v>0</v>
      </c>
      <c r="AE227" s="9">
        <v>0</v>
      </c>
      <c r="AF227" s="9">
        <v>1</v>
      </c>
      <c r="AG227" s="8">
        <v>0</v>
      </c>
      <c r="AH227" s="9">
        <v>1</v>
      </c>
      <c r="AI227" s="30">
        <v>0</v>
      </c>
      <c r="AJ227" s="9">
        <v>0</v>
      </c>
      <c r="AK227" s="30">
        <v>1</v>
      </c>
      <c r="AL227" s="21">
        <v>1992</v>
      </c>
      <c r="AM227" s="23">
        <f t="shared" si="74"/>
        <v>7.5968944381445436</v>
      </c>
      <c r="AN227" s="33">
        <f t="shared" si="76"/>
        <v>0.26250000000000001</v>
      </c>
      <c r="AO227" s="33">
        <v>0.25</v>
      </c>
      <c r="AP227" s="33">
        <v>0.22500000000000001</v>
      </c>
      <c r="AQ227" s="43">
        <f t="shared" si="77"/>
        <v>0.26250000000000001</v>
      </c>
      <c r="AR227" s="33" t="s">
        <v>108</v>
      </c>
      <c r="AS227" s="43" t="s">
        <v>108</v>
      </c>
      <c r="AT227" s="42">
        <v>0.67</v>
      </c>
      <c r="AU227" s="18">
        <v>0.33</v>
      </c>
      <c r="AV227">
        <v>0</v>
      </c>
      <c r="AW227" s="40">
        <f t="shared" si="79"/>
        <v>1</v>
      </c>
      <c r="AX227">
        <v>0.38</v>
      </c>
      <c r="AY227" s="40">
        <v>0.62</v>
      </c>
      <c r="AZ227">
        <v>0</v>
      </c>
      <c r="BA227" s="18">
        <v>1</v>
      </c>
      <c r="BB227">
        <f t="shared" si="78"/>
        <v>0.44099999999999995</v>
      </c>
      <c r="BC227" s="18">
        <v>0.55900000000000005</v>
      </c>
      <c r="BD227" s="18" t="s">
        <v>139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 s="18">
        <v>1</v>
      </c>
      <c r="BL227">
        <v>0</v>
      </c>
      <c r="BM227">
        <v>0</v>
      </c>
      <c r="BN227" s="18">
        <v>1</v>
      </c>
      <c r="BQ227" s="25">
        <v>40</v>
      </c>
      <c r="BR227">
        <v>1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 s="18">
        <v>0</v>
      </c>
      <c r="BZ227">
        <v>0</v>
      </c>
      <c r="CA227">
        <v>1</v>
      </c>
      <c r="CB227">
        <v>0</v>
      </c>
      <c r="CC227" s="18">
        <v>0</v>
      </c>
      <c r="CD227">
        <v>1</v>
      </c>
      <c r="CE227">
        <v>0</v>
      </c>
      <c r="CF227">
        <v>0</v>
      </c>
      <c r="CG227">
        <v>0</v>
      </c>
      <c r="CH227" s="18">
        <v>0</v>
      </c>
      <c r="CI227">
        <v>0</v>
      </c>
      <c r="CJ227">
        <v>0</v>
      </c>
      <c r="CK227">
        <v>1</v>
      </c>
      <c r="CL227">
        <v>1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1</v>
      </c>
      <c r="CS227" s="18">
        <v>0</v>
      </c>
      <c r="CU227">
        <v>30</v>
      </c>
      <c r="DD227" s="34" t="s">
        <v>110</v>
      </c>
    </row>
    <row r="228" spans="1:108" x14ac:dyDescent="0.25">
      <c r="A228">
        <v>227</v>
      </c>
      <c r="B228">
        <v>17</v>
      </c>
      <c r="C228" s="25" t="s">
        <v>138</v>
      </c>
      <c r="D228" s="12">
        <v>3.6750000000000012</v>
      </c>
      <c r="E228" s="14">
        <v>0.61661073825503365</v>
      </c>
      <c r="F228" s="7">
        <v>5.96</v>
      </c>
      <c r="G228" s="7">
        <f t="shared" si="66"/>
        <v>3.0583892617449675</v>
      </c>
      <c r="H228" s="16">
        <f t="shared" si="67"/>
        <v>4.2916107382550344</v>
      </c>
      <c r="I228" s="11">
        <f t="shared" si="68"/>
        <v>0.10625048008086853</v>
      </c>
      <c r="J228" s="33">
        <f t="shared" si="69"/>
        <v>1.7827261758534989E-2</v>
      </c>
      <c r="K228" s="33">
        <f t="shared" si="70"/>
        <v>56.093864192084325</v>
      </c>
      <c r="L228" s="33">
        <f t="shared" si="71"/>
        <v>8.8423218322333547E-2</v>
      </c>
      <c r="M228" s="33">
        <f t="shared" si="72"/>
        <v>0.12407774183940351</v>
      </c>
      <c r="N228" s="8">
        <v>0</v>
      </c>
      <c r="O228" s="9">
        <v>1</v>
      </c>
      <c r="P228" s="8">
        <v>0</v>
      </c>
      <c r="Q228" s="9">
        <v>0</v>
      </c>
      <c r="R228" s="9">
        <v>1</v>
      </c>
      <c r="S228" s="9">
        <v>0</v>
      </c>
      <c r="T228" s="9">
        <v>0</v>
      </c>
      <c r="U228" s="8">
        <v>3124</v>
      </c>
      <c r="V228" s="9">
        <v>12</v>
      </c>
      <c r="W228" s="9">
        <f t="shared" si="62"/>
        <v>3111</v>
      </c>
      <c r="X228" s="9">
        <f t="shared" si="73"/>
        <v>48</v>
      </c>
      <c r="Y228" s="7">
        <v>9.8249999999999993</v>
      </c>
      <c r="Z228" s="7">
        <f t="shared" si="75"/>
        <v>24.175000000000001</v>
      </c>
      <c r="AA228" s="9">
        <v>0</v>
      </c>
      <c r="AB228" s="9">
        <v>1</v>
      </c>
      <c r="AC228" s="9">
        <v>0</v>
      </c>
      <c r="AD228" s="9">
        <v>0</v>
      </c>
      <c r="AE228" s="9">
        <v>0</v>
      </c>
      <c r="AF228" s="9">
        <v>1</v>
      </c>
      <c r="AG228" s="8">
        <v>0</v>
      </c>
      <c r="AH228" s="9">
        <v>1</v>
      </c>
      <c r="AI228" s="30">
        <v>0</v>
      </c>
      <c r="AJ228" s="9">
        <v>0</v>
      </c>
      <c r="AK228" s="30">
        <v>1</v>
      </c>
      <c r="AL228" s="21">
        <v>1992</v>
      </c>
      <c r="AM228" s="23">
        <f t="shared" si="74"/>
        <v>7.5968944381445436</v>
      </c>
      <c r="AN228" s="33">
        <f t="shared" si="76"/>
        <v>0.26250000000000001</v>
      </c>
      <c r="AO228" s="33">
        <v>0.25</v>
      </c>
      <c r="AP228" s="33">
        <v>0.22500000000000001</v>
      </c>
      <c r="AQ228" s="43">
        <f t="shared" si="77"/>
        <v>0.26250000000000001</v>
      </c>
      <c r="AR228" s="33" t="s">
        <v>108</v>
      </c>
      <c r="AS228" s="43" t="s">
        <v>108</v>
      </c>
      <c r="AT228" s="42">
        <v>0.67</v>
      </c>
      <c r="AU228" s="18">
        <v>0.33</v>
      </c>
      <c r="AV228">
        <v>0</v>
      </c>
      <c r="AW228" s="40">
        <f t="shared" si="79"/>
        <v>1</v>
      </c>
      <c r="AX228">
        <v>0.38</v>
      </c>
      <c r="AY228" s="40">
        <v>0.62</v>
      </c>
      <c r="AZ228">
        <v>0</v>
      </c>
      <c r="BA228" s="18">
        <v>1</v>
      </c>
      <c r="BB228">
        <f t="shared" si="78"/>
        <v>0.44099999999999995</v>
      </c>
      <c r="BC228" s="18">
        <v>0.55900000000000005</v>
      </c>
      <c r="BD228" s="18" t="s">
        <v>139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 s="18">
        <v>1</v>
      </c>
      <c r="BL228">
        <v>0</v>
      </c>
      <c r="BM228">
        <v>0</v>
      </c>
      <c r="BN228" s="18">
        <v>1</v>
      </c>
      <c r="BQ228" s="25">
        <v>40</v>
      </c>
      <c r="BR228">
        <v>1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 s="18">
        <v>0</v>
      </c>
      <c r="BZ228">
        <v>0</v>
      </c>
      <c r="CA228">
        <v>1</v>
      </c>
      <c r="CB228">
        <v>0</v>
      </c>
      <c r="CC228" s="18">
        <v>0</v>
      </c>
      <c r="CD228">
        <v>1</v>
      </c>
      <c r="CE228">
        <v>0</v>
      </c>
      <c r="CF228">
        <v>0</v>
      </c>
      <c r="CG228">
        <v>0</v>
      </c>
      <c r="CH228" s="18">
        <v>0</v>
      </c>
      <c r="CI228">
        <v>0</v>
      </c>
      <c r="CJ228">
        <v>0</v>
      </c>
      <c r="CK228">
        <v>1</v>
      </c>
      <c r="CL228">
        <v>1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1</v>
      </c>
      <c r="CS228" s="18">
        <v>0</v>
      </c>
      <c r="CU228">
        <v>30</v>
      </c>
      <c r="DD228" s="34" t="s">
        <v>110</v>
      </c>
    </row>
    <row r="229" spans="1:108" x14ac:dyDescent="0.25">
      <c r="A229">
        <v>228</v>
      </c>
      <c r="B229">
        <v>17</v>
      </c>
      <c r="C229" s="25" t="s">
        <v>138</v>
      </c>
      <c r="D229" s="12">
        <v>6.9999999999999982</v>
      </c>
      <c r="E229" s="14">
        <v>1.2635379061371841</v>
      </c>
      <c r="F229" s="7">
        <v>5.54</v>
      </c>
      <c r="G229" s="7">
        <f t="shared" si="66"/>
        <v>5.7364620938628139</v>
      </c>
      <c r="H229" s="16">
        <f t="shared" si="67"/>
        <v>8.2635379061371825</v>
      </c>
      <c r="I229" s="11">
        <f t="shared" si="68"/>
        <v>9.8838919550565105E-2</v>
      </c>
      <c r="J229" s="33">
        <f t="shared" si="69"/>
        <v>1.7840960207683235E-2</v>
      </c>
      <c r="K229" s="33">
        <f t="shared" si="70"/>
        <v>56.050794820412669</v>
      </c>
      <c r="L229" s="33">
        <f t="shared" si="71"/>
        <v>8.099795934288187E-2</v>
      </c>
      <c r="M229" s="33">
        <f t="shared" si="72"/>
        <v>0.11667987975824834</v>
      </c>
      <c r="N229" s="8">
        <v>0</v>
      </c>
      <c r="O229" s="9">
        <v>1</v>
      </c>
      <c r="P229" s="8">
        <v>0</v>
      </c>
      <c r="Q229" s="9">
        <v>0</v>
      </c>
      <c r="R229" s="9">
        <v>1</v>
      </c>
      <c r="S229" s="9">
        <v>0</v>
      </c>
      <c r="T229" s="9">
        <v>0</v>
      </c>
      <c r="U229" s="8">
        <v>3124</v>
      </c>
      <c r="V229" s="9">
        <v>12</v>
      </c>
      <c r="W229" s="9">
        <f t="shared" si="62"/>
        <v>3111</v>
      </c>
      <c r="X229" s="9">
        <f t="shared" si="73"/>
        <v>48</v>
      </c>
      <c r="Y229" s="7">
        <v>9.8249999999999993</v>
      </c>
      <c r="Z229" s="7">
        <f t="shared" si="75"/>
        <v>24.175000000000001</v>
      </c>
      <c r="AA229" s="9">
        <v>0</v>
      </c>
      <c r="AB229" s="9">
        <v>1</v>
      </c>
      <c r="AC229" s="9">
        <v>0</v>
      </c>
      <c r="AD229" s="9">
        <v>0</v>
      </c>
      <c r="AE229" s="9">
        <v>0</v>
      </c>
      <c r="AF229" s="9">
        <v>1</v>
      </c>
      <c r="AG229" s="8">
        <v>0</v>
      </c>
      <c r="AH229" s="9">
        <v>1</v>
      </c>
      <c r="AI229" s="30">
        <v>0</v>
      </c>
      <c r="AJ229" s="9">
        <v>0</v>
      </c>
      <c r="AK229" s="30">
        <v>1</v>
      </c>
      <c r="AL229" s="21">
        <v>1992</v>
      </c>
      <c r="AM229" s="23">
        <f t="shared" si="74"/>
        <v>7.5968944381445436</v>
      </c>
      <c r="AN229" s="33">
        <f t="shared" si="76"/>
        <v>0.26250000000000001</v>
      </c>
      <c r="AO229" s="33">
        <v>0.25</v>
      </c>
      <c r="AP229" s="33">
        <v>0.22500000000000001</v>
      </c>
      <c r="AQ229" s="43">
        <f t="shared" si="77"/>
        <v>0.26250000000000001</v>
      </c>
      <c r="AR229" s="33" t="s">
        <v>108</v>
      </c>
      <c r="AS229" s="43" t="s">
        <v>108</v>
      </c>
      <c r="AT229" s="42">
        <v>0.67</v>
      </c>
      <c r="AU229" s="18">
        <v>0.33</v>
      </c>
      <c r="AV229">
        <v>0</v>
      </c>
      <c r="AW229" s="40">
        <f t="shared" si="79"/>
        <v>1</v>
      </c>
      <c r="AX229">
        <v>0.38</v>
      </c>
      <c r="AY229" s="40">
        <v>0.62</v>
      </c>
      <c r="AZ229">
        <v>0</v>
      </c>
      <c r="BA229" s="18">
        <v>1</v>
      </c>
      <c r="BB229">
        <f t="shared" si="78"/>
        <v>0.44099999999999995</v>
      </c>
      <c r="BC229" s="18">
        <v>0.55900000000000005</v>
      </c>
      <c r="BD229" s="18" t="s">
        <v>139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 s="18">
        <v>1</v>
      </c>
      <c r="BL229">
        <v>0</v>
      </c>
      <c r="BM229">
        <v>0</v>
      </c>
      <c r="BN229" s="18">
        <v>1</v>
      </c>
      <c r="BQ229" s="25">
        <v>40</v>
      </c>
      <c r="BR229">
        <v>1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 s="18">
        <v>0</v>
      </c>
      <c r="BZ229">
        <v>0</v>
      </c>
      <c r="CA229">
        <v>1</v>
      </c>
      <c r="CB229">
        <v>0</v>
      </c>
      <c r="CC229" s="18">
        <v>0</v>
      </c>
      <c r="CD229">
        <v>1</v>
      </c>
      <c r="CE229">
        <v>0</v>
      </c>
      <c r="CF229">
        <v>0</v>
      </c>
      <c r="CG229">
        <v>0</v>
      </c>
      <c r="CH229" s="18">
        <v>0</v>
      </c>
      <c r="CI229">
        <v>0</v>
      </c>
      <c r="CJ229">
        <v>0</v>
      </c>
      <c r="CK229">
        <v>1</v>
      </c>
      <c r="CL229">
        <v>1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1</v>
      </c>
      <c r="CS229" s="18">
        <v>0</v>
      </c>
      <c r="CU229">
        <v>30</v>
      </c>
      <c r="DD229" s="34" t="s">
        <v>110</v>
      </c>
    </row>
    <row r="230" spans="1:108" x14ac:dyDescent="0.25">
      <c r="A230">
        <v>229</v>
      </c>
      <c r="B230">
        <v>17</v>
      </c>
      <c r="C230" s="25" t="s">
        <v>138</v>
      </c>
      <c r="D230" s="12">
        <v>11.28333333333333</v>
      </c>
      <c r="E230" s="14">
        <v>3.461145194274029</v>
      </c>
      <c r="F230" s="7">
        <v>3.26</v>
      </c>
      <c r="G230" s="7">
        <f t="shared" si="66"/>
        <v>7.8221881390593007</v>
      </c>
      <c r="H230" s="16">
        <f t="shared" si="67"/>
        <v>14.74447852760736</v>
      </c>
      <c r="I230" s="11">
        <f t="shared" si="68"/>
        <v>5.834814507735156E-2</v>
      </c>
      <c r="J230" s="33">
        <f t="shared" si="69"/>
        <v>1.7898204011457534E-2</v>
      </c>
      <c r="K230" s="33">
        <f t="shared" si="70"/>
        <v>55.871527632596546</v>
      </c>
      <c r="L230" s="33">
        <f t="shared" si="71"/>
        <v>4.0449941065894029E-2</v>
      </c>
      <c r="M230" s="33">
        <f t="shared" si="72"/>
        <v>7.624634908880909E-2</v>
      </c>
      <c r="N230" s="8">
        <v>0</v>
      </c>
      <c r="O230" s="9">
        <v>1</v>
      </c>
      <c r="P230" s="8">
        <v>0</v>
      </c>
      <c r="Q230" s="9">
        <v>0</v>
      </c>
      <c r="R230" s="9">
        <v>1</v>
      </c>
      <c r="S230" s="9">
        <v>0</v>
      </c>
      <c r="T230" s="9">
        <v>0</v>
      </c>
      <c r="U230" s="8">
        <v>3124</v>
      </c>
      <c r="V230" s="9">
        <v>12</v>
      </c>
      <c r="W230" s="9">
        <f t="shared" si="62"/>
        <v>3111</v>
      </c>
      <c r="X230" s="9">
        <f t="shared" si="73"/>
        <v>48</v>
      </c>
      <c r="Y230" s="7">
        <v>9.8249999999999993</v>
      </c>
      <c r="Z230" s="7">
        <f t="shared" si="75"/>
        <v>24.175000000000001</v>
      </c>
      <c r="AA230" s="9">
        <v>0</v>
      </c>
      <c r="AB230" s="9">
        <v>1</v>
      </c>
      <c r="AC230" s="9">
        <v>0</v>
      </c>
      <c r="AD230" s="9">
        <v>0</v>
      </c>
      <c r="AE230" s="9">
        <v>0</v>
      </c>
      <c r="AF230" s="9">
        <v>1</v>
      </c>
      <c r="AG230" s="8">
        <v>0</v>
      </c>
      <c r="AH230" s="9">
        <v>1</v>
      </c>
      <c r="AI230" s="30">
        <v>0</v>
      </c>
      <c r="AJ230" s="9">
        <v>0</v>
      </c>
      <c r="AK230" s="30">
        <v>1</v>
      </c>
      <c r="AL230" s="21">
        <v>1992</v>
      </c>
      <c r="AM230" s="23">
        <f t="shared" si="74"/>
        <v>7.5968944381445436</v>
      </c>
      <c r="AN230" s="33">
        <f t="shared" si="76"/>
        <v>0.26250000000000001</v>
      </c>
      <c r="AO230" s="33">
        <v>0.25</v>
      </c>
      <c r="AP230" s="33">
        <v>0.22500000000000001</v>
      </c>
      <c r="AQ230" s="43">
        <f t="shared" si="77"/>
        <v>0.26250000000000001</v>
      </c>
      <c r="AR230" s="33" t="s">
        <v>108</v>
      </c>
      <c r="AS230" s="43" t="s">
        <v>108</v>
      </c>
      <c r="AT230" s="42">
        <v>0.67</v>
      </c>
      <c r="AU230" s="18">
        <v>0.33</v>
      </c>
      <c r="AV230">
        <v>0</v>
      </c>
      <c r="AW230" s="40">
        <f t="shared" si="79"/>
        <v>1</v>
      </c>
      <c r="AX230">
        <v>0.38</v>
      </c>
      <c r="AY230" s="40">
        <v>0.62</v>
      </c>
      <c r="AZ230">
        <v>0</v>
      </c>
      <c r="BA230" s="18">
        <v>1</v>
      </c>
      <c r="BB230">
        <f t="shared" si="78"/>
        <v>0.44099999999999995</v>
      </c>
      <c r="BC230" s="18">
        <v>0.55900000000000005</v>
      </c>
      <c r="BD230" s="18" t="s">
        <v>139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 s="18">
        <v>1</v>
      </c>
      <c r="BL230">
        <v>0</v>
      </c>
      <c r="BM230">
        <v>0</v>
      </c>
      <c r="BN230" s="18">
        <v>1</v>
      </c>
      <c r="BQ230" s="25">
        <v>40</v>
      </c>
      <c r="BR230">
        <v>1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 s="18">
        <v>0</v>
      </c>
      <c r="BZ230">
        <v>0</v>
      </c>
      <c r="CA230">
        <v>1</v>
      </c>
      <c r="CB230">
        <v>0</v>
      </c>
      <c r="CC230" s="18">
        <v>0</v>
      </c>
      <c r="CD230">
        <v>1</v>
      </c>
      <c r="CE230">
        <v>0</v>
      </c>
      <c r="CF230">
        <v>0</v>
      </c>
      <c r="CG230">
        <v>0</v>
      </c>
      <c r="CH230" s="18">
        <v>0</v>
      </c>
      <c r="CI230">
        <v>0</v>
      </c>
      <c r="CJ230">
        <v>0</v>
      </c>
      <c r="CK230">
        <v>1</v>
      </c>
      <c r="CL230">
        <v>1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1</v>
      </c>
      <c r="CS230" s="18">
        <v>0</v>
      </c>
      <c r="CU230">
        <v>30</v>
      </c>
      <c r="DD230" s="34" t="s">
        <v>110</v>
      </c>
    </row>
    <row r="231" spans="1:108" x14ac:dyDescent="0.25">
      <c r="A231">
        <v>230</v>
      </c>
      <c r="B231">
        <v>17</v>
      </c>
      <c r="C231" s="25" t="s">
        <v>138</v>
      </c>
      <c r="D231" s="12">
        <v>3.3666666666666671</v>
      </c>
      <c r="E231" s="14">
        <v>0.86769759450171835</v>
      </c>
      <c r="F231" s="7">
        <v>3.88</v>
      </c>
      <c r="G231" s="7">
        <f t="shared" si="66"/>
        <v>2.4989690721649489</v>
      </c>
      <c r="H231" s="16">
        <f t="shared" si="67"/>
        <v>4.2343642611683858</v>
      </c>
      <c r="I231" s="11">
        <f t="shared" si="68"/>
        <v>6.9307217002947966E-2</v>
      </c>
      <c r="J231" s="33">
        <f t="shared" si="69"/>
        <v>1.7862684794574219E-2</v>
      </c>
      <c r="K231" s="33">
        <f t="shared" si="70"/>
        <v>55.982625876248427</v>
      </c>
      <c r="L231" s="33">
        <f t="shared" si="71"/>
        <v>5.144453220837375E-2</v>
      </c>
      <c r="M231" s="33">
        <f t="shared" si="72"/>
        <v>8.7169901797522181E-2</v>
      </c>
      <c r="N231" s="8">
        <v>0</v>
      </c>
      <c r="O231" s="9">
        <v>1</v>
      </c>
      <c r="P231" s="8">
        <v>0</v>
      </c>
      <c r="Q231" s="9">
        <v>0</v>
      </c>
      <c r="R231" s="9">
        <v>1</v>
      </c>
      <c r="S231" s="9">
        <v>0</v>
      </c>
      <c r="T231" s="9">
        <v>0</v>
      </c>
      <c r="U231" s="8">
        <v>3132</v>
      </c>
      <c r="V231" s="9">
        <v>12</v>
      </c>
      <c r="W231" s="9">
        <f t="shared" si="62"/>
        <v>3119</v>
      </c>
      <c r="X231" s="9">
        <f t="shared" si="73"/>
        <v>48</v>
      </c>
      <c r="Y231" s="7">
        <v>9.8249999999999993</v>
      </c>
      <c r="Z231" s="7">
        <f t="shared" si="75"/>
        <v>24.175000000000001</v>
      </c>
      <c r="AA231" s="9">
        <v>0</v>
      </c>
      <c r="AB231" s="9">
        <v>1</v>
      </c>
      <c r="AC231" s="9">
        <v>0</v>
      </c>
      <c r="AD231" s="9">
        <v>0</v>
      </c>
      <c r="AE231" s="9">
        <v>0</v>
      </c>
      <c r="AF231" s="9">
        <v>1</v>
      </c>
      <c r="AG231" s="8">
        <v>0</v>
      </c>
      <c r="AH231" s="9">
        <v>1</v>
      </c>
      <c r="AI231" s="30">
        <v>0</v>
      </c>
      <c r="AJ231" s="9">
        <v>0</v>
      </c>
      <c r="AK231" s="30">
        <v>1</v>
      </c>
      <c r="AL231" s="21">
        <v>1992</v>
      </c>
      <c r="AM231" s="23">
        <f t="shared" si="74"/>
        <v>7.5968944381445436</v>
      </c>
      <c r="AN231" s="33">
        <f t="shared" si="76"/>
        <v>0.26250000000000001</v>
      </c>
      <c r="AO231" s="33">
        <v>0.25</v>
      </c>
      <c r="AP231" s="33">
        <v>0.22500000000000001</v>
      </c>
      <c r="AQ231" s="43">
        <f t="shared" si="77"/>
        <v>0.26250000000000001</v>
      </c>
      <c r="AR231" s="33" t="s">
        <v>108</v>
      </c>
      <c r="AS231" s="43" t="s">
        <v>108</v>
      </c>
      <c r="AT231" s="42">
        <v>0.67</v>
      </c>
      <c r="AU231" s="18">
        <v>0.33</v>
      </c>
      <c r="AV231">
        <v>0</v>
      </c>
      <c r="AW231" s="40">
        <f t="shared" si="79"/>
        <v>1</v>
      </c>
      <c r="AX231">
        <v>0.38</v>
      </c>
      <c r="AY231" s="40">
        <v>0.62</v>
      </c>
      <c r="AZ231">
        <v>0</v>
      </c>
      <c r="BA231" s="18">
        <v>1</v>
      </c>
      <c r="BB231">
        <f t="shared" si="78"/>
        <v>0.44099999999999995</v>
      </c>
      <c r="BC231" s="18">
        <v>0.55900000000000005</v>
      </c>
      <c r="BD231" s="18" t="s">
        <v>139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 s="18">
        <v>1</v>
      </c>
      <c r="BL231">
        <v>0</v>
      </c>
      <c r="BM231">
        <v>0</v>
      </c>
      <c r="BN231" s="18">
        <v>1</v>
      </c>
      <c r="BQ231" s="25">
        <v>40</v>
      </c>
      <c r="BR231">
        <v>1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 s="18">
        <v>0</v>
      </c>
      <c r="BZ231">
        <v>0</v>
      </c>
      <c r="CA231">
        <v>1</v>
      </c>
      <c r="CB231">
        <v>0</v>
      </c>
      <c r="CC231" s="18">
        <v>0</v>
      </c>
      <c r="CD231">
        <v>1</v>
      </c>
      <c r="CE231">
        <v>0</v>
      </c>
      <c r="CF231">
        <v>0</v>
      </c>
      <c r="CG231">
        <v>0</v>
      </c>
      <c r="CH231" s="18">
        <v>0</v>
      </c>
      <c r="CI231">
        <v>0</v>
      </c>
      <c r="CJ231">
        <v>0</v>
      </c>
      <c r="CK231">
        <v>1</v>
      </c>
      <c r="CL231">
        <v>1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1</v>
      </c>
      <c r="CS231" s="18">
        <v>0</v>
      </c>
      <c r="CU231">
        <v>30</v>
      </c>
      <c r="DD231" s="34" t="s">
        <v>110</v>
      </c>
    </row>
    <row r="232" spans="1:108" x14ac:dyDescent="0.25">
      <c r="A232">
        <v>231</v>
      </c>
      <c r="B232">
        <v>17</v>
      </c>
      <c r="C232" s="25" t="s">
        <v>138</v>
      </c>
      <c r="D232" s="12">
        <v>3.5999999999999992</v>
      </c>
      <c r="E232" s="14">
        <v>0.5806451612903224</v>
      </c>
      <c r="F232" s="7">
        <v>6.2</v>
      </c>
      <c r="G232" s="7">
        <f t="shared" si="66"/>
        <v>3.0193548387096767</v>
      </c>
      <c r="H232" s="16">
        <f t="shared" si="67"/>
        <v>4.1806451612903217</v>
      </c>
      <c r="I232" s="11">
        <f t="shared" si="68"/>
        <v>0.11033775320857062</v>
      </c>
      <c r="J232" s="33">
        <f t="shared" si="69"/>
        <v>1.7796411807833971E-2</v>
      </c>
      <c r="K232" s="33">
        <f t="shared" si="70"/>
        <v>56.191102498527286</v>
      </c>
      <c r="L232" s="33">
        <f t="shared" si="71"/>
        <v>9.2541341400736638E-2</v>
      </c>
      <c r="M232" s="33">
        <f t="shared" si="72"/>
        <v>0.12813416501640459</v>
      </c>
      <c r="N232" s="8">
        <v>0</v>
      </c>
      <c r="O232" s="9">
        <v>1</v>
      </c>
      <c r="P232" s="8">
        <v>0</v>
      </c>
      <c r="Q232" s="9">
        <v>0</v>
      </c>
      <c r="R232" s="9">
        <v>1</v>
      </c>
      <c r="S232" s="9">
        <v>0</v>
      </c>
      <c r="T232" s="9">
        <v>0</v>
      </c>
      <c r="U232" s="8">
        <v>3132</v>
      </c>
      <c r="V232" s="9">
        <v>12</v>
      </c>
      <c r="W232" s="9">
        <f t="shared" si="62"/>
        <v>3119</v>
      </c>
      <c r="X232" s="9">
        <f t="shared" si="73"/>
        <v>48</v>
      </c>
      <c r="Y232" s="7">
        <v>9.8249999999999993</v>
      </c>
      <c r="Z232" s="7">
        <f t="shared" si="75"/>
        <v>24.175000000000001</v>
      </c>
      <c r="AA232" s="9">
        <v>0</v>
      </c>
      <c r="AB232" s="9">
        <v>1</v>
      </c>
      <c r="AC232" s="9">
        <v>0</v>
      </c>
      <c r="AD232" s="9">
        <v>0</v>
      </c>
      <c r="AE232" s="9">
        <v>0</v>
      </c>
      <c r="AF232" s="9">
        <v>1</v>
      </c>
      <c r="AG232" s="8">
        <v>0</v>
      </c>
      <c r="AH232" s="9">
        <v>1</v>
      </c>
      <c r="AI232" s="30">
        <v>0</v>
      </c>
      <c r="AJ232" s="9">
        <v>0</v>
      </c>
      <c r="AK232" s="30">
        <v>1</v>
      </c>
      <c r="AL232" s="21">
        <v>1992</v>
      </c>
      <c r="AM232" s="23">
        <f t="shared" si="74"/>
        <v>7.5968944381445436</v>
      </c>
      <c r="AN232" s="33">
        <f t="shared" si="76"/>
        <v>0.26250000000000001</v>
      </c>
      <c r="AO232" s="33">
        <v>0.25</v>
      </c>
      <c r="AP232" s="33">
        <v>0.22500000000000001</v>
      </c>
      <c r="AQ232" s="43">
        <f t="shared" si="77"/>
        <v>0.26250000000000001</v>
      </c>
      <c r="AR232" s="33" t="s">
        <v>108</v>
      </c>
      <c r="AS232" s="43" t="s">
        <v>108</v>
      </c>
      <c r="AT232" s="42">
        <v>0.67</v>
      </c>
      <c r="AU232" s="18">
        <v>0.33</v>
      </c>
      <c r="AV232">
        <v>0</v>
      </c>
      <c r="AW232" s="40">
        <f t="shared" si="79"/>
        <v>1</v>
      </c>
      <c r="AX232">
        <v>0.38</v>
      </c>
      <c r="AY232" s="40">
        <v>0.62</v>
      </c>
      <c r="AZ232">
        <v>0</v>
      </c>
      <c r="BA232" s="18">
        <v>1</v>
      </c>
      <c r="BB232">
        <f t="shared" si="78"/>
        <v>0.44099999999999995</v>
      </c>
      <c r="BC232" s="18">
        <v>0.55900000000000005</v>
      </c>
      <c r="BD232" s="18" t="s">
        <v>139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 s="18">
        <v>1</v>
      </c>
      <c r="BL232">
        <v>0</v>
      </c>
      <c r="BM232">
        <v>0</v>
      </c>
      <c r="BN232" s="18">
        <v>1</v>
      </c>
      <c r="BQ232" s="25">
        <v>40</v>
      </c>
      <c r="BR232">
        <v>1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 s="18">
        <v>0</v>
      </c>
      <c r="BZ232">
        <v>0</v>
      </c>
      <c r="CA232">
        <v>1</v>
      </c>
      <c r="CB232">
        <v>0</v>
      </c>
      <c r="CC232" s="18">
        <v>0</v>
      </c>
      <c r="CD232">
        <v>1</v>
      </c>
      <c r="CE232">
        <v>0</v>
      </c>
      <c r="CF232">
        <v>0</v>
      </c>
      <c r="CG232">
        <v>0</v>
      </c>
      <c r="CH232" s="18">
        <v>0</v>
      </c>
      <c r="CI232">
        <v>0</v>
      </c>
      <c r="CJ232">
        <v>0</v>
      </c>
      <c r="CK232">
        <v>1</v>
      </c>
      <c r="CL232">
        <v>1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1</v>
      </c>
      <c r="CS232" s="18">
        <v>0</v>
      </c>
      <c r="CU232">
        <v>30</v>
      </c>
      <c r="DD232" s="34" t="s">
        <v>110</v>
      </c>
    </row>
    <row r="233" spans="1:108" x14ac:dyDescent="0.25">
      <c r="A233">
        <v>232</v>
      </c>
      <c r="B233">
        <v>17</v>
      </c>
      <c r="C233" s="25" t="s">
        <v>138</v>
      </c>
      <c r="D233" s="12">
        <v>6.9399999999999986</v>
      </c>
      <c r="E233" s="14">
        <v>1.232682060390764</v>
      </c>
      <c r="F233" s="7">
        <v>5.63</v>
      </c>
      <c r="G233" s="7">
        <f t="shared" si="66"/>
        <v>5.7073179396092346</v>
      </c>
      <c r="H233" s="16">
        <f t="shared" si="67"/>
        <v>8.1726820603907626</v>
      </c>
      <c r="I233" s="11">
        <f t="shared" si="68"/>
        <v>0.10030095821492577</v>
      </c>
      <c r="J233" s="33">
        <f t="shared" si="69"/>
        <v>1.7815445508867808E-2</v>
      </c>
      <c r="K233" s="33">
        <f t="shared" si="70"/>
        <v>56.131068936908733</v>
      </c>
      <c r="L233" s="33">
        <f t="shared" si="71"/>
        <v>8.2485512706057959E-2</v>
      </c>
      <c r="M233" s="33">
        <f t="shared" si="72"/>
        <v>0.11811640372379358</v>
      </c>
      <c r="N233" s="8">
        <v>0</v>
      </c>
      <c r="O233" s="9">
        <v>1</v>
      </c>
      <c r="P233" s="8">
        <v>0</v>
      </c>
      <c r="Q233" s="9">
        <v>0</v>
      </c>
      <c r="R233" s="9">
        <v>1</v>
      </c>
      <c r="S233" s="9">
        <v>0</v>
      </c>
      <c r="T233" s="9">
        <v>0</v>
      </c>
      <c r="U233" s="8">
        <v>3132</v>
      </c>
      <c r="V233" s="9">
        <v>12</v>
      </c>
      <c r="W233" s="9">
        <f t="shared" si="62"/>
        <v>3119</v>
      </c>
      <c r="X233" s="9">
        <f t="shared" si="73"/>
        <v>48</v>
      </c>
      <c r="Y233" s="7">
        <v>9.8249999999999993</v>
      </c>
      <c r="Z233" s="7">
        <f t="shared" si="75"/>
        <v>24.175000000000001</v>
      </c>
      <c r="AA233" s="9">
        <v>0</v>
      </c>
      <c r="AB233" s="9">
        <v>1</v>
      </c>
      <c r="AC233" s="9">
        <v>0</v>
      </c>
      <c r="AD233" s="9">
        <v>0</v>
      </c>
      <c r="AE233" s="9">
        <v>0</v>
      </c>
      <c r="AF233" s="9">
        <v>1</v>
      </c>
      <c r="AG233" s="8">
        <v>0</v>
      </c>
      <c r="AH233" s="9">
        <v>1</v>
      </c>
      <c r="AI233" s="30">
        <v>0</v>
      </c>
      <c r="AJ233" s="9">
        <v>0</v>
      </c>
      <c r="AK233" s="30">
        <v>1</v>
      </c>
      <c r="AL233" s="21">
        <v>1992</v>
      </c>
      <c r="AM233" s="23">
        <f t="shared" si="74"/>
        <v>7.5968944381445436</v>
      </c>
      <c r="AN233" s="33">
        <f t="shared" si="76"/>
        <v>0.26250000000000001</v>
      </c>
      <c r="AO233" s="33">
        <v>0.25</v>
      </c>
      <c r="AP233" s="33">
        <v>0.22500000000000001</v>
      </c>
      <c r="AQ233" s="43">
        <f t="shared" si="77"/>
        <v>0.26250000000000001</v>
      </c>
      <c r="AR233" s="33" t="s">
        <v>108</v>
      </c>
      <c r="AS233" s="43" t="s">
        <v>108</v>
      </c>
      <c r="AT233" s="42">
        <v>0.67</v>
      </c>
      <c r="AU233" s="18">
        <v>0.33</v>
      </c>
      <c r="AV233">
        <v>0</v>
      </c>
      <c r="AW233" s="40">
        <f t="shared" si="79"/>
        <v>1</v>
      </c>
      <c r="AX233">
        <v>0.38</v>
      </c>
      <c r="AY233" s="40">
        <v>0.62</v>
      </c>
      <c r="AZ233">
        <v>0</v>
      </c>
      <c r="BA233" s="18">
        <v>1</v>
      </c>
      <c r="BB233">
        <f t="shared" si="78"/>
        <v>0.44099999999999995</v>
      </c>
      <c r="BC233" s="18">
        <v>0.55900000000000005</v>
      </c>
      <c r="BD233" s="18" t="s">
        <v>139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 s="18">
        <v>1</v>
      </c>
      <c r="BL233">
        <v>0</v>
      </c>
      <c r="BM233">
        <v>0</v>
      </c>
      <c r="BN233" s="18">
        <v>1</v>
      </c>
      <c r="BQ233" s="25">
        <v>40</v>
      </c>
      <c r="BR233">
        <v>1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 s="18">
        <v>0</v>
      </c>
      <c r="BZ233">
        <v>0</v>
      </c>
      <c r="CA233">
        <v>1</v>
      </c>
      <c r="CB233">
        <v>0</v>
      </c>
      <c r="CC233" s="18">
        <v>0</v>
      </c>
      <c r="CD233">
        <v>1</v>
      </c>
      <c r="CE233">
        <v>0</v>
      </c>
      <c r="CF233">
        <v>0</v>
      </c>
      <c r="CG233">
        <v>0</v>
      </c>
      <c r="CH233" s="18">
        <v>0</v>
      </c>
      <c r="CI233">
        <v>0</v>
      </c>
      <c r="CJ233">
        <v>0</v>
      </c>
      <c r="CK233">
        <v>1</v>
      </c>
      <c r="CL233">
        <v>1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1</v>
      </c>
      <c r="CS233" s="18">
        <v>0</v>
      </c>
      <c r="CU233">
        <v>30</v>
      </c>
      <c r="DD233" s="34" t="s">
        <v>110</v>
      </c>
    </row>
    <row r="234" spans="1:108" x14ac:dyDescent="0.25">
      <c r="A234">
        <v>233</v>
      </c>
      <c r="B234">
        <v>17</v>
      </c>
      <c r="C234" s="25" t="s">
        <v>138</v>
      </c>
      <c r="D234" s="12">
        <v>11.483333333333331</v>
      </c>
      <c r="E234" s="14">
        <v>3.4692849949647528</v>
      </c>
      <c r="F234" s="7">
        <v>3.31</v>
      </c>
      <c r="G234" s="7">
        <f t="shared" si="66"/>
        <v>8.0140483383685783</v>
      </c>
      <c r="H234" s="16">
        <f t="shared" si="67"/>
        <v>14.952618328298083</v>
      </c>
      <c r="I234" s="11">
        <f t="shared" si="68"/>
        <v>5.9164182853938298E-2</v>
      </c>
      <c r="J234" s="33">
        <f t="shared" si="69"/>
        <v>1.7874375484573501E-2</v>
      </c>
      <c r="K234" s="33">
        <f t="shared" si="70"/>
        <v>55.946010581631292</v>
      </c>
      <c r="L234" s="33">
        <f t="shared" si="71"/>
        <v>4.12898073693648E-2</v>
      </c>
      <c r="M234" s="33">
        <f t="shared" si="72"/>
        <v>7.7038558338511795E-2</v>
      </c>
      <c r="N234" s="8">
        <v>0</v>
      </c>
      <c r="O234" s="9">
        <v>1</v>
      </c>
      <c r="P234" s="8">
        <v>0</v>
      </c>
      <c r="Q234" s="9">
        <v>0</v>
      </c>
      <c r="R234" s="9">
        <v>1</v>
      </c>
      <c r="S234" s="9">
        <v>0</v>
      </c>
      <c r="T234" s="9">
        <v>0</v>
      </c>
      <c r="U234" s="8">
        <v>3132</v>
      </c>
      <c r="V234" s="9">
        <v>12</v>
      </c>
      <c r="W234" s="9">
        <f t="shared" si="62"/>
        <v>3119</v>
      </c>
      <c r="X234" s="9">
        <f t="shared" si="73"/>
        <v>48</v>
      </c>
      <c r="Y234" s="7">
        <v>9.8249999999999993</v>
      </c>
      <c r="Z234" s="7">
        <f t="shared" si="75"/>
        <v>24.175000000000001</v>
      </c>
      <c r="AA234" s="9">
        <v>0</v>
      </c>
      <c r="AB234" s="9">
        <v>1</v>
      </c>
      <c r="AC234" s="9">
        <v>0</v>
      </c>
      <c r="AD234" s="9">
        <v>0</v>
      </c>
      <c r="AE234" s="9">
        <v>0</v>
      </c>
      <c r="AF234" s="9">
        <v>1</v>
      </c>
      <c r="AG234" s="8">
        <v>0</v>
      </c>
      <c r="AH234" s="9">
        <v>1</v>
      </c>
      <c r="AI234" s="30">
        <v>0</v>
      </c>
      <c r="AJ234" s="9">
        <v>0</v>
      </c>
      <c r="AK234" s="30">
        <v>1</v>
      </c>
      <c r="AL234" s="21">
        <v>1992</v>
      </c>
      <c r="AM234" s="23">
        <f t="shared" si="74"/>
        <v>7.5968944381445436</v>
      </c>
      <c r="AN234" s="33">
        <f t="shared" si="76"/>
        <v>0.26250000000000001</v>
      </c>
      <c r="AO234" s="33">
        <v>0.25</v>
      </c>
      <c r="AP234" s="33">
        <v>0.22500000000000001</v>
      </c>
      <c r="AQ234" s="43">
        <f t="shared" si="77"/>
        <v>0.26250000000000001</v>
      </c>
      <c r="AR234" s="33" t="s">
        <v>108</v>
      </c>
      <c r="AS234" s="43" t="s">
        <v>108</v>
      </c>
      <c r="AT234" s="42">
        <v>0.67</v>
      </c>
      <c r="AU234" s="18">
        <v>0.33</v>
      </c>
      <c r="AV234">
        <v>0</v>
      </c>
      <c r="AW234" s="40">
        <f t="shared" si="79"/>
        <v>1</v>
      </c>
      <c r="AX234">
        <v>0.38</v>
      </c>
      <c r="AY234" s="40">
        <v>0.62</v>
      </c>
      <c r="AZ234">
        <v>0</v>
      </c>
      <c r="BA234" s="18">
        <v>1</v>
      </c>
      <c r="BB234">
        <f t="shared" si="78"/>
        <v>0.44099999999999995</v>
      </c>
      <c r="BC234" s="18">
        <v>0.55900000000000005</v>
      </c>
      <c r="BD234" s="18" t="s">
        <v>139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 s="18">
        <v>1</v>
      </c>
      <c r="BL234">
        <v>0</v>
      </c>
      <c r="BM234">
        <v>0</v>
      </c>
      <c r="BN234" s="18">
        <v>1</v>
      </c>
      <c r="BQ234" s="25">
        <v>40</v>
      </c>
      <c r="BR234">
        <v>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 s="18">
        <v>0</v>
      </c>
      <c r="BZ234">
        <v>0</v>
      </c>
      <c r="CA234">
        <v>1</v>
      </c>
      <c r="CB234">
        <v>0</v>
      </c>
      <c r="CC234" s="18">
        <v>0</v>
      </c>
      <c r="CD234">
        <v>1</v>
      </c>
      <c r="CE234">
        <v>0</v>
      </c>
      <c r="CF234">
        <v>0</v>
      </c>
      <c r="CG234">
        <v>0</v>
      </c>
      <c r="CH234" s="18">
        <v>0</v>
      </c>
      <c r="CI234">
        <v>0</v>
      </c>
      <c r="CJ234">
        <v>0</v>
      </c>
      <c r="CK234">
        <v>1</v>
      </c>
      <c r="CL234">
        <v>1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1</v>
      </c>
      <c r="CS234" s="18">
        <v>0</v>
      </c>
      <c r="CU234">
        <v>30</v>
      </c>
      <c r="DD234" s="34" t="s">
        <v>110</v>
      </c>
    </row>
    <row r="235" spans="1:108" x14ac:dyDescent="0.25">
      <c r="A235">
        <v>234</v>
      </c>
      <c r="B235">
        <v>17</v>
      </c>
      <c r="C235" s="25" t="s">
        <v>138</v>
      </c>
      <c r="D235" s="12">
        <v>0.28333333333333333</v>
      </c>
      <c r="E235" s="14">
        <v>0.83333333333333326</v>
      </c>
      <c r="F235" s="7">
        <v>0.34</v>
      </c>
      <c r="G235" s="7">
        <f t="shared" si="66"/>
        <v>-0.54999999999999993</v>
      </c>
      <c r="H235" s="16">
        <f t="shared" si="67"/>
        <v>1.1166666666666667</v>
      </c>
      <c r="I235" s="11">
        <f t="shared" si="68"/>
        <v>5.9239242863641309E-3</v>
      </c>
      <c r="J235" s="33">
        <f t="shared" si="69"/>
        <v>1.7423306724600386E-2</v>
      </c>
      <c r="K235" s="33">
        <f t="shared" si="70"/>
        <v>57.394386485091026</v>
      </c>
      <c r="L235" s="33">
        <f t="shared" si="71"/>
        <v>-1.1499382438236255E-2</v>
      </c>
      <c r="M235" s="33">
        <f t="shared" si="72"/>
        <v>2.3347231010964517E-2</v>
      </c>
      <c r="N235" s="8">
        <v>0</v>
      </c>
      <c r="O235" s="9">
        <v>1</v>
      </c>
      <c r="P235" s="8">
        <v>0</v>
      </c>
      <c r="Q235" s="9">
        <v>0</v>
      </c>
      <c r="R235" s="9">
        <v>1</v>
      </c>
      <c r="S235" s="9">
        <v>0</v>
      </c>
      <c r="T235" s="9">
        <v>0</v>
      </c>
      <c r="U235" s="8">
        <v>3307</v>
      </c>
      <c r="V235" s="9">
        <v>12</v>
      </c>
      <c r="W235" s="9">
        <f t="shared" si="62"/>
        <v>3294</v>
      </c>
      <c r="X235" s="9">
        <f t="shared" si="73"/>
        <v>48</v>
      </c>
      <c r="Y235" s="7">
        <v>10.52</v>
      </c>
      <c r="Z235" s="7">
        <f t="shared" si="75"/>
        <v>23.48</v>
      </c>
      <c r="AA235" s="9">
        <v>0</v>
      </c>
      <c r="AB235" s="9">
        <v>1</v>
      </c>
      <c r="AC235" s="9">
        <v>0</v>
      </c>
      <c r="AD235" s="9">
        <v>0</v>
      </c>
      <c r="AE235" s="9">
        <v>0</v>
      </c>
      <c r="AF235" s="9">
        <v>1</v>
      </c>
      <c r="AG235" s="8">
        <v>0</v>
      </c>
      <c r="AH235" s="9">
        <v>1</v>
      </c>
      <c r="AI235" s="30">
        <v>0</v>
      </c>
      <c r="AJ235" s="9">
        <v>0</v>
      </c>
      <c r="AK235" s="30">
        <v>1</v>
      </c>
      <c r="AL235" s="21">
        <v>1992</v>
      </c>
      <c r="AM235" s="23">
        <f t="shared" si="74"/>
        <v>7.5968944381445436</v>
      </c>
      <c r="AN235" s="33">
        <f t="shared" si="76"/>
        <v>0.17</v>
      </c>
      <c r="AO235" s="33">
        <v>0.2</v>
      </c>
      <c r="AP235" s="33">
        <v>0.46</v>
      </c>
      <c r="AQ235" s="43">
        <f t="shared" si="77"/>
        <v>0.17</v>
      </c>
      <c r="AR235" s="33" t="s">
        <v>108</v>
      </c>
      <c r="AS235" s="43" t="s">
        <v>108</v>
      </c>
      <c r="AT235" s="42">
        <v>0.67</v>
      </c>
      <c r="AU235" s="18">
        <v>0.33</v>
      </c>
      <c r="AV235">
        <v>1</v>
      </c>
      <c r="AW235" s="40">
        <f t="shared" si="79"/>
        <v>0</v>
      </c>
      <c r="AX235">
        <v>0.31</v>
      </c>
      <c r="AY235" s="40">
        <v>0.69</v>
      </c>
      <c r="AZ235">
        <v>0</v>
      </c>
      <c r="BA235" s="18">
        <v>1</v>
      </c>
      <c r="BB235">
        <f t="shared" si="78"/>
        <v>0.56800000000000006</v>
      </c>
      <c r="BC235" s="18">
        <v>0.432</v>
      </c>
      <c r="BD235" s="18" t="s">
        <v>139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 s="18">
        <v>1</v>
      </c>
      <c r="BL235">
        <v>0</v>
      </c>
      <c r="BM235">
        <v>0</v>
      </c>
      <c r="BN235" s="18">
        <v>1</v>
      </c>
      <c r="BQ235" s="25">
        <v>40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 s="18">
        <v>0</v>
      </c>
      <c r="BZ235">
        <v>0</v>
      </c>
      <c r="CA235">
        <v>1</v>
      </c>
      <c r="CB235">
        <v>0</v>
      </c>
      <c r="CC235" s="18">
        <v>0</v>
      </c>
      <c r="CD235">
        <v>1</v>
      </c>
      <c r="CE235">
        <v>0</v>
      </c>
      <c r="CF235">
        <v>0</v>
      </c>
      <c r="CG235">
        <v>0</v>
      </c>
      <c r="CH235" s="18">
        <v>0</v>
      </c>
      <c r="CI235">
        <v>0</v>
      </c>
      <c r="CJ235">
        <v>0</v>
      </c>
      <c r="CK235">
        <v>1</v>
      </c>
      <c r="CL235">
        <v>1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1</v>
      </c>
      <c r="CS235" s="18">
        <v>0</v>
      </c>
      <c r="CU235">
        <v>30</v>
      </c>
      <c r="DD235" s="34" t="s">
        <v>110</v>
      </c>
    </row>
    <row r="236" spans="1:108" x14ac:dyDescent="0.25">
      <c r="A236">
        <v>235</v>
      </c>
      <c r="B236">
        <v>17</v>
      </c>
      <c r="C236" s="25" t="s">
        <v>138</v>
      </c>
      <c r="D236" s="12">
        <v>4.2749999999999986</v>
      </c>
      <c r="E236" s="14">
        <v>1.11038961038961</v>
      </c>
      <c r="F236" s="7">
        <v>3.85</v>
      </c>
      <c r="G236" s="7">
        <f t="shared" si="66"/>
        <v>3.1646103896103885</v>
      </c>
      <c r="H236" s="16">
        <f t="shared" si="67"/>
        <v>5.3853896103896091</v>
      </c>
      <c r="I236" s="11">
        <f t="shared" si="68"/>
        <v>6.6930488438157312E-2</v>
      </c>
      <c r="J236" s="33">
        <f t="shared" si="69"/>
        <v>1.7384542451469431E-2</v>
      </c>
      <c r="K236" s="33">
        <f t="shared" si="70"/>
        <v>57.522365215627225</v>
      </c>
      <c r="L236" s="33">
        <f t="shared" si="71"/>
        <v>4.9545945986687878E-2</v>
      </c>
      <c r="M236" s="33">
        <f t="shared" si="72"/>
        <v>8.4315030889626746E-2</v>
      </c>
      <c r="N236" s="8">
        <v>0</v>
      </c>
      <c r="O236" s="9">
        <v>1</v>
      </c>
      <c r="P236" s="8">
        <v>0</v>
      </c>
      <c r="Q236" s="9">
        <v>0</v>
      </c>
      <c r="R236" s="9">
        <v>1</v>
      </c>
      <c r="S236" s="9">
        <v>0</v>
      </c>
      <c r="T236" s="9">
        <v>0</v>
      </c>
      <c r="U236" s="8">
        <v>3307</v>
      </c>
      <c r="V236" s="9">
        <v>12</v>
      </c>
      <c r="W236" s="9">
        <f t="shared" si="62"/>
        <v>3294</v>
      </c>
      <c r="X236" s="9">
        <f t="shared" si="73"/>
        <v>48</v>
      </c>
      <c r="Y236" s="7">
        <v>10.52</v>
      </c>
      <c r="Z236" s="7">
        <f t="shared" si="75"/>
        <v>23.48</v>
      </c>
      <c r="AA236" s="9">
        <v>0</v>
      </c>
      <c r="AB236" s="9">
        <v>1</v>
      </c>
      <c r="AC236" s="9">
        <v>0</v>
      </c>
      <c r="AD236" s="9">
        <v>0</v>
      </c>
      <c r="AE236" s="9">
        <v>0</v>
      </c>
      <c r="AF236" s="9">
        <v>1</v>
      </c>
      <c r="AG236" s="8">
        <v>0</v>
      </c>
      <c r="AH236" s="9">
        <v>1</v>
      </c>
      <c r="AI236" s="30">
        <v>0</v>
      </c>
      <c r="AJ236" s="9">
        <v>0</v>
      </c>
      <c r="AK236" s="30">
        <v>1</v>
      </c>
      <c r="AL236" s="21">
        <v>1992</v>
      </c>
      <c r="AM236" s="23">
        <f t="shared" si="74"/>
        <v>7.5968944381445436</v>
      </c>
      <c r="AN236" s="33">
        <f t="shared" si="76"/>
        <v>0.17</v>
      </c>
      <c r="AO236" s="33">
        <v>0.2</v>
      </c>
      <c r="AP236" s="33">
        <v>0.46</v>
      </c>
      <c r="AQ236" s="43">
        <f t="shared" si="77"/>
        <v>0.17</v>
      </c>
      <c r="AR236" s="33" t="s">
        <v>108</v>
      </c>
      <c r="AS236" s="43" t="s">
        <v>108</v>
      </c>
      <c r="AT236" s="42">
        <v>0.67</v>
      </c>
      <c r="AU236" s="18">
        <v>0.33</v>
      </c>
      <c r="AV236">
        <v>1</v>
      </c>
      <c r="AW236" s="40">
        <f t="shared" si="79"/>
        <v>0</v>
      </c>
      <c r="AX236">
        <v>0.31</v>
      </c>
      <c r="AY236" s="40">
        <v>0.69</v>
      </c>
      <c r="AZ236">
        <v>0</v>
      </c>
      <c r="BA236" s="18">
        <v>1</v>
      </c>
      <c r="BB236">
        <f t="shared" si="78"/>
        <v>0.56800000000000006</v>
      </c>
      <c r="BC236" s="18">
        <v>0.432</v>
      </c>
      <c r="BD236" s="18" t="s">
        <v>139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 s="18">
        <v>1</v>
      </c>
      <c r="BL236">
        <v>0</v>
      </c>
      <c r="BM236">
        <v>0</v>
      </c>
      <c r="BN236" s="18">
        <v>1</v>
      </c>
      <c r="BQ236" s="25">
        <v>40</v>
      </c>
      <c r="BR236">
        <v>1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 s="18">
        <v>0</v>
      </c>
      <c r="BZ236">
        <v>0</v>
      </c>
      <c r="CA236">
        <v>1</v>
      </c>
      <c r="CB236">
        <v>0</v>
      </c>
      <c r="CC236" s="18">
        <v>0</v>
      </c>
      <c r="CD236">
        <v>1</v>
      </c>
      <c r="CE236">
        <v>0</v>
      </c>
      <c r="CF236">
        <v>0</v>
      </c>
      <c r="CG236">
        <v>0</v>
      </c>
      <c r="CH236" s="18">
        <v>0</v>
      </c>
      <c r="CI236">
        <v>0</v>
      </c>
      <c r="CJ236">
        <v>0</v>
      </c>
      <c r="CK236">
        <v>1</v>
      </c>
      <c r="CL236">
        <v>1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1</v>
      </c>
      <c r="CS236" s="18">
        <v>0</v>
      </c>
      <c r="CU236">
        <v>30</v>
      </c>
      <c r="DD236" s="34" t="s">
        <v>110</v>
      </c>
    </row>
    <row r="237" spans="1:108" x14ac:dyDescent="0.25">
      <c r="A237">
        <v>236</v>
      </c>
      <c r="B237">
        <v>17</v>
      </c>
      <c r="C237" s="25" t="s">
        <v>138</v>
      </c>
      <c r="D237" s="12">
        <v>7.4999999999999982</v>
      </c>
      <c r="E237" s="14">
        <v>1.150306748466257</v>
      </c>
      <c r="F237" s="7">
        <v>6.52</v>
      </c>
      <c r="G237" s="7">
        <f t="shared" si="66"/>
        <v>6.3496932515337416</v>
      </c>
      <c r="H237" s="16">
        <f t="shared" si="67"/>
        <v>8.6503067484662548</v>
      </c>
      <c r="I237" s="11">
        <f t="shared" si="68"/>
        <v>0.1128759333102024</v>
      </c>
      <c r="J237" s="33">
        <f t="shared" si="69"/>
        <v>1.7312259710153745E-2</v>
      </c>
      <c r="K237" s="33">
        <f t="shared" si="70"/>
        <v>57.762534570428954</v>
      </c>
      <c r="L237" s="33">
        <f t="shared" si="71"/>
        <v>9.5563673600048665E-2</v>
      </c>
      <c r="M237" s="33">
        <f t="shared" si="72"/>
        <v>0.13018819302035614</v>
      </c>
      <c r="N237" s="8">
        <v>0</v>
      </c>
      <c r="O237" s="9">
        <v>1</v>
      </c>
      <c r="P237" s="8">
        <v>0</v>
      </c>
      <c r="Q237" s="9">
        <v>0</v>
      </c>
      <c r="R237" s="9">
        <v>1</v>
      </c>
      <c r="S237" s="9">
        <v>0</v>
      </c>
      <c r="T237" s="9">
        <v>0</v>
      </c>
      <c r="U237" s="8">
        <v>3307</v>
      </c>
      <c r="V237" s="9">
        <v>12</v>
      </c>
      <c r="W237" s="9">
        <f t="shared" si="62"/>
        <v>3294</v>
      </c>
      <c r="X237" s="9">
        <f t="shared" si="73"/>
        <v>48</v>
      </c>
      <c r="Y237" s="7">
        <v>10.52</v>
      </c>
      <c r="Z237" s="7">
        <f t="shared" si="75"/>
        <v>23.48</v>
      </c>
      <c r="AA237" s="9">
        <v>0</v>
      </c>
      <c r="AB237" s="9">
        <v>1</v>
      </c>
      <c r="AC237" s="9">
        <v>0</v>
      </c>
      <c r="AD237" s="9">
        <v>0</v>
      </c>
      <c r="AE237" s="9">
        <v>0</v>
      </c>
      <c r="AF237" s="9">
        <v>1</v>
      </c>
      <c r="AG237" s="8">
        <v>0</v>
      </c>
      <c r="AH237" s="9">
        <v>1</v>
      </c>
      <c r="AI237" s="30">
        <v>0</v>
      </c>
      <c r="AJ237" s="9">
        <v>0</v>
      </c>
      <c r="AK237" s="30">
        <v>1</v>
      </c>
      <c r="AL237" s="21">
        <v>1992</v>
      </c>
      <c r="AM237" s="23">
        <f t="shared" si="74"/>
        <v>7.5968944381445436</v>
      </c>
      <c r="AN237" s="33">
        <f t="shared" si="76"/>
        <v>0.17</v>
      </c>
      <c r="AO237" s="33">
        <v>0.2</v>
      </c>
      <c r="AP237" s="33">
        <v>0.46</v>
      </c>
      <c r="AQ237" s="43">
        <f t="shared" si="77"/>
        <v>0.17</v>
      </c>
      <c r="AR237" s="33" t="s">
        <v>108</v>
      </c>
      <c r="AS237" s="43" t="s">
        <v>108</v>
      </c>
      <c r="AT237" s="42">
        <v>0.67</v>
      </c>
      <c r="AU237" s="18">
        <v>0.33</v>
      </c>
      <c r="AV237">
        <v>1</v>
      </c>
      <c r="AW237" s="40">
        <f t="shared" si="79"/>
        <v>0</v>
      </c>
      <c r="AX237">
        <v>0.31</v>
      </c>
      <c r="AY237" s="40">
        <v>0.69</v>
      </c>
      <c r="AZ237">
        <v>0</v>
      </c>
      <c r="BA237" s="18">
        <v>1</v>
      </c>
      <c r="BB237">
        <f t="shared" si="78"/>
        <v>0.56800000000000006</v>
      </c>
      <c r="BC237" s="18">
        <v>0.432</v>
      </c>
      <c r="BD237" s="18" t="s">
        <v>139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 s="18">
        <v>1</v>
      </c>
      <c r="BL237">
        <v>0</v>
      </c>
      <c r="BM237">
        <v>0</v>
      </c>
      <c r="BN237" s="18">
        <v>1</v>
      </c>
      <c r="BQ237" s="25">
        <v>40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 s="18">
        <v>0</v>
      </c>
      <c r="BZ237">
        <v>0</v>
      </c>
      <c r="CA237">
        <v>1</v>
      </c>
      <c r="CB237">
        <v>0</v>
      </c>
      <c r="CC237" s="18">
        <v>0</v>
      </c>
      <c r="CD237">
        <v>1</v>
      </c>
      <c r="CE237">
        <v>0</v>
      </c>
      <c r="CF237">
        <v>0</v>
      </c>
      <c r="CG237">
        <v>0</v>
      </c>
      <c r="CH237" s="18">
        <v>0</v>
      </c>
      <c r="CI237">
        <v>0</v>
      </c>
      <c r="CJ237">
        <v>0</v>
      </c>
      <c r="CK237">
        <v>1</v>
      </c>
      <c r="CL237">
        <v>1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1</v>
      </c>
      <c r="CS237" s="18">
        <v>0</v>
      </c>
      <c r="CU237">
        <v>30</v>
      </c>
      <c r="DD237" s="34" t="s">
        <v>110</v>
      </c>
    </row>
    <row r="238" spans="1:108" x14ac:dyDescent="0.25">
      <c r="A238">
        <v>237</v>
      </c>
      <c r="B238">
        <v>17</v>
      </c>
      <c r="C238" s="25" t="s">
        <v>138</v>
      </c>
      <c r="D238" s="12">
        <v>13.4</v>
      </c>
      <c r="E238" s="14">
        <v>2.252100840336134</v>
      </c>
      <c r="F238" s="7">
        <v>5.95</v>
      </c>
      <c r="G238" s="7">
        <f t="shared" si="66"/>
        <v>11.147899159663867</v>
      </c>
      <c r="H238" s="16">
        <f t="shared" si="67"/>
        <v>15.652100840336134</v>
      </c>
      <c r="I238" s="11">
        <f t="shared" si="68"/>
        <v>0.10311784184327458</v>
      </c>
      <c r="J238" s="33">
        <f t="shared" si="69"/>
        <v>1.7330729721558753E-2</v>
      </c>
      <c r="K238" s="33">
        <f t="shared" si="70"/>
        <v>57.700974861782015</v>
      </c>
      <c r="L238" s="33">
        <f t="shared" si="71"/>
        <v>8.5787112121715831E-2</v>
      </c>
      <c r="M238" s="33">
        <f t="shared" si="72"/>
        <v>0.12044857156483332</v>
      </c>
      <c r="N238" s="8">
        <v>0</v>
      </c>
      <c r="O238" s="9">
        <v>1</v>
      </c>
      <c r="P238" s="8">
        <v>0</v>
      </c>
      <c r="Q238" s="9">
        <v>0</v>
      </c>
      <c r="R238" s="9">
        <v>1</v>
      </c>
      <c r="S238" s="9">
        <v>0</v>
      </c>
      <c r="T238" s="9">
        <v>0</v>
      </c>
      <c r="U238" s="8">
        <v>3307</v>
      </c>
      <c r="V238" s="9">
        <v>12</v>
      </c>
      <c r="W238" s="9">
        <f t="shared" si="62"/>
        <v>3294</v>
      </c>
      <c r="X238" s="9">
        <f t="shared" si="73"/>
        <v>48</v>
      </c>
      <c r="Y238" s="7">
        <v>10.52</v>
      </c>
      <c r="Z238" s="7">
        <f t="shared" si="75"/>
        <v>23.48</v>
      </c>
      <c r="AA238" s="9">
        <v>0</v>
      </c>
      <c r="AB238" s="9">
        <v>1</v>
      </c>
      <c r="AC238" s="9">
        <v>0</v>
      </c>
      <c r="AD238" s="9">
        <v>0</v>
      </c>
      <c r="AE238" s="9">
        <v>0</v>
      </c>
      <c r="AF238" s="9">
        <v>1</v>
      </c>
      <c r="AG238" s="8">
        <v>0</v>
      </c>
      <c r="AH238" s="9">
        <v>1</v>
      </c>
      <c r="AI238" s="30">
        <v>0</v>
      </c>
      <c r="AJ238" s="9">
        <v>0</v>
      </c>
      <c r="AK238" s="30">
        <v>1</v>
      </c>
      <c r="AL238" s="21">
        <v>1992</v>
      </c>
      <c r="AM238" s="23">
        <f t="shared" si="74"/>
        <v>7.5968944381445436</v>
      </c>
      <c r="AN238" s="33">
        <f t="shared" si="76"/>
        <v>0.17</v>
      </c>
      <c r="AO238" s="33">
        <v>0.2</v>
      </c>
      <c r="AP238" s="33">
        <v>0.46</v>
      </c>
      <c r="AQ238" s="43">
        <f t="shared" si="77"/>
        <v>0.17</v>
      </c>
      <c r="AR238" s="33" t="s">
        <v>108</v>
      </c>
      <c r="AS238" s="43" t="s">
        <v>108</v>
      </c>
      <c r="AT238" s="42">
        <v>0.67</v>
      </c>
      <c r="AU238" s="18">
        <v>0.33</v>
      </c>
      <c r="AV238">
        <v>1</v>
      </c>
      <c r="AW238" s="40">
        <f t="shared" si="79"/>
        <v>0</v>
      </c>
      <c r="AX238">
        <v>0.31</v>
      </c>
      <c r="AY238" s="40">
        <v>0.69</v>
      </c>
      <c r="AZ238">
        <v>0</v>
      </c>
      <c r="BA238" s="18">
        <v>1</v>
      </c>
      <c r="BB238">
        <f t="shared" si="78"/>
        <v>0.56800000000000006</v>
      </c>
      <c r="BC238" s="18">
        <v>0.432</v>
      </c>
      <c r="BD238" s="18" t="s">
        <v>139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 s="18">
        <v>1</v>
      </c>
      <c r="BL238">
        <v>0</v>
      </c>
      <c r="BM238">
        <v>0</v>
      </c>
      <c r="BN238" s="18">
        <v>1</v>
      </c>
      <c r="BQ238" s="25">
        <v>40</v>
      </c>
      <c r="BR238">
        <v>1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 s="18">
        <v>0</v>
      </c>
      <c r="BZ238">
        <v>0</v>
      </c>
      <c r="CA238">
        <v>1</v>
      </c>
      <c r="CB238">
        <v>0</v>
      </c>
      <c r="CC238" s="18">
        <v>0</v>
      </c>
      <c r="CD238">
        <v>1</v>
      </c>
      <c r="CE238">
        <v>0</v>
      </c>
      <c r="CF238">
        <v>0</v>
      </c>
      <c r="CG238">
        <v>0</v>
      </c>
      <c r="CH238" s="18">
        <v>0</v>
      </c>
      <c r="CI238">
        <v>0</v>
      </c>
      <c r="CJ238">
        <v>0</v>
      </c>
      <c r="CK238">
        <v>1</v>
      </c>
      <c r="CL238">
        <v>1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1</v>
      </c>
      <c r="CS238" s="18">
        <v>0</v>
      </c>
      <c r="CU238">
        <v>30</v>
      </c>
      <c r="DD238" s="34" t="s">
        <v>110</v>
      </c>
    </row>
    <row r="239" spans="1:108" x14ac:dyDescent="0.25">
      <c r="A239">
        <v>238</v>
      </c>
      <c r="B239">
        <v>17</v>
      </c>
      <c r="C239" s="25" t="s">
        <v>138</v>
      </c>
      <c r="D239" s="12">
        <v>0.3833333333333333</v>
      </c>
      <c r="E239" s="14">
        <v>0.85185185185185175</v>
      </c>
      <c r="F239" s="7">
        <v>0.45</v>
      </c>
      <c r="G239" s="7">
        <f t="shared" si="66"/>
        <v>-0.46851851851851845</v>
      </c>
      <c r="H239" s="16">
        <f t="shared" si="67"/>
        <v>1.2351851851851849</v>
      </c>
      <c r="I239" s="11">
        <f t="shared" si="68"/>
        <v>7.8296962571316932E-3</v>
      </c>
      <c r="J239" s="33">
        <f t="shared" si="69"/>
        <v>1.7399325015848205E-2</v>
      </c>
      <c r="K239" s="33">
        <f t="shared" si="70"/>
        <v>57.473493890662326</v>
      </c>
      <c r="L239" s="33">
        <f t="shared" si="71"/>
        <v>-9.5696287587165117E-3</v>
      </c>
      <c r="M239" s="33">
        <f t="shared" si="72"/>
        <v>2.52290212729799E-2</v>
      </c>
      <c r="N239" s="8">
        <v>0</v>
      </c>
      <c r="O239" s="9">
        <v>1</v>
      </c>
      <c r="P239" s="8">
        <v>0</v>
      </c>
      <c r="Q239" s="9">
        <v>0</v>
      </c>
      <c r="R239" s="9">
        <v>1</v>
      </c>
      <c r="S239" s="9">
        <v>0</v>
      </c>
      <c r="T239" s="9">
        <v>0</v>
      </c>
      <c r="U239" s="8">
        <v>3316</v>
      </c>
      <c r="V239" s="9">
        <v>12</v>
      </c>
      <c r="W239" s="9">
        <f t="shared" si="62"/>
        <v>3303</v>
      </c>
      <c r="X239" s="9">
        <f t="shared" si="73"/>
        <v>48</v>
      </c>
      <c r="Y239" s="7">
        <v>10.52</v>
      </c>
      <c r="Z239" s="7">
        <f t="shared" si="75"/>
        <v>23.48</v>
      </c>
      <c r="AA239" s="9">
        <v>0</v>
      </c>
      <c r="AB239" s="9">
        <v>1</v>
      </c>
      <c r="AC239" s="9">
        <v>0</v>
      </c>
      <c r="AD239" s="9">
        <v>0</v>
      </c>
      <c r="AE239" s="9">
        <v>0</v>
      </c>
      <c r="AF239" s="9">
        <v>1</v>
      </c>
      <c r="AG239" s="8">
        <v>0</v>
      </c>
      <c r="AH239" s="9">
        <v>1</v>
      </c>
      <c r="AI239" s="30">
        <v>0</v>
      </c>
      <c r="AJ239" s="9">
        <v>0</v>
      </c>
      <c r="AK239" s="30">
        <v>1</v>
      </c>
      <c r="AL239" s="21">
        <v>1992</v>
      </c>
      <c r="AM239" s="23">
        <f t="shared" si="74"/>
        <v>7.5968944381445436</v>
      </c>
      <c r="AN239" s="33">
        <f t="shared" si="76"/>
        <v>0.17</v>
      </c>
      <c r="AO239" s="33">
        <v>0.2</v>
      </c>
      <c r="AP239" s="33">
        <v>0.46</v>
      </c>
      <c r="AQ239" s="43">
        <f t="shared" si="77"/>
        <v>0.17</v>
      </c>
      <c r="AR239" s="33" t="s">
        <v>108</v>
      </c>
      <c r="AS239" s="43" t="s">
        <v>108</v>
      </c>
      <c r="AT239" s="42">
        <v>0.67</v>
      </c>
      <c r="AU239" s="18">
        <v>0.33</v>
      </c>
      <c r="AV239">
        <v>1</v>
      </c>
      <c r="AW239" s="40">
        <f t="shared" si="79"/>
        <v>0</v>
      </c>
      <c r="AX239">
        <v>0.31</v>
      </c>
      <c r="AY239" s="40">
        <v>0.69</v>
      </c>
      <c r="AZ239">
        <v>0</v>
      </c>
      <c r="BA239" s="18">
        <v>1</v>
      </c>
      <c r="BB239">
        <f t="shared" si="78"/>
        <v>0.56800000000000006</v>
      </c>
      <c r="BC239" s="18">
        <v>0.432</v>
      </c>
      <c r="BD239" s="18" t="s">
        <v>139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 s="18">
        <v>1</v>
      </c>
      <c r="BL239">
        <v>0</v>
      </c>
      <c r="BM239">
        <v>0</v>
      </c>
      <c r="BN239" s="18">
        <v>1</v>
      </c>
      <c r="BQ239" s="25">
        <v>40</v>
      </c>
      <c r="BR239">
        <v>1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 s="18">
        <v>0</v>
      </c>
      <c r="BZ239">
        <v>0</v>
      </c>
      <c r="CA239">
        <v>1</v>
      </c>
      <c r="CB239">
        <v>0</v>
      </c>
      <c r="CC239" s="18">
        <v>0</v>
      </c>
      <c r="CD239">
        <v>1</v>
      </c>
      <c r="CE239">
        <v>0</v>
      </c>
      <c r="CF239">
        <v>0</v>
      </c>
      <c r="CG239">
        <v>0</v>
      </c>
      <c r="CH239" s="18">
        <v>0</v>
      </c>
      <c r="CI239">
        <v>0</v>
      </c>
      <c r="CJ239">
        <v>0</v>
      </c>
      <c r="CK239">
        <v>1</v>
      </c>
      <c r="CL239">
        <v>1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1</v>
      </c>
      <c r="CS239" s="18">
        <v>0</v>
      </c>
      <c r="CU239">
        <v>30</v>
      </c>
      <c r="DD239" s="34" t="s">
        <v>110</v>
      </c>
    </row>
    <row r="240" spans="1:108" x14ac:dyDescent="0.25">
      <c r="A240">
        <v>239</v>
      </c>
      <c r="B240">
        <v>17</v>
      </c>
      <c r="C240" s="25" t="s">
        <v>138</v>
      </c>
      <c r="D240" s="12">
        <v>4.25</v>
      </c>
      <c r="E240" s="14">
        <v>1.0625</v>
      </c>
      <c r="F240" s="7">
        <v>4</v>
      </c>
      <c r="G240" s="7">
        <f t="shared" si="66"/>
        <v>3.1875</v>
      </c>
      <c r="H240" s="16">
        <f t="shared" si="67"/>
        <v>5.3125</v>
      </c>
      <c r="I240" s="11">
        <f t="shared" si="68"/>
        <v>6.9431470784376378E-2</v>
      </c>
      <c r="J240" s="33">
        <f t="shared" si="69"/>
        <v>1.7357867696094095E-2</v>
      </c>
      <c r="K240" s="33">
        <f t="shared" si="70"/>
        <v>57.610762883336307</v>
      </c>
      <c r="L240" s="33">
        <f t="shared" si="71"/>
        <v>5.207360308828228E-2</v>
      </c>
      <c r="M240" s="33">
        <f t="shared" si="72"/>
        <v>8.6789338480470477E-2</v>
      </c>
      <c r="N240" s="8">
        <v>0</v>
      </c>
      <c r="O240" s="9">
        <v>1</v>
      </c>
      <c r="P240" s="8">
        <v>0</v>
      </c>
      <c r="Q240" s="9">
        <v>0</v>
      </c>
      <c r="R240" s="9">
        <v>1</v>
      </c>
      <c r="S240" s="9">
        <v>0</v>
      </c>
      <c r="T240" s="9">
        <v>0</v>
      </c>
      <c r="U240" s="8">
        <v>3316</v>
      </c>
      <c r="V240" s="9">
        <v>12</v>
      </c>
      <c r="W240" s="9">
        <f t="shared" si="62"/>
        <v>3303</v>
      </c>
      <c r="X240" s="9">
        <f t="shared" si="73"/>
        <v>48</v>
      </c>
      <c r="Y240" s="7">
        <v>10.52</v>
      </c>
      <c r="Z240" s="7">
        <f t="shared" si="75"/>
        <v>23.48</v>
      </c>
      <c r="AA240" s="9">
        <v>0</v>
      </c>
      <c r="AB240" s="9">
        <v>1</v>
      </c>
      <c r="AC240" s="9">
        <v>0</v>
      </c>
      <c r="AD240" s="9">
        <v>0</v>
      </c>
      <c r="AE240" s="9">
        <v>0</v>
      </c>
      <c r="AF240" s="9">
        <v>1</v>
      </c>
      <c r="AG240" s="8">
        <v>0</v>
      </c>
      <c r="AH240" s="9">
        <v>1</v>
      </c>
      <c r="AI240" s="30">
        <v>0</v>
      </c>
      <c r="AJ240" s="9">
        <v>0</v>
      </c>
      <c r="AK240" s="30">
        <v>1</v>
      </c>
      <c r="AL240" s="21">
        <v>1992</v>
      </c>
      <c r="AM240" s="23">
        <f t="shared" si="74"/>
        <v>7.5968944381445436</v>
      </c>
      <c r="AN240" s="33">
        <f t="shared" si="76"/>
        <v>0.17</v>
      </c>
      <c r="AO240" s="33">
        <v>0.2</v>
      </c>
      <c r="AP240" s="33">
        <v>0.46</v>
      </c>
      <c r="AQ240" s="43">
        <f t="shared" si="77"/>
        <v>0.17</v>
      </c>
      <c r="AR240" s="33" t="s">
        <v>108</v>
      </c>
      <c r="AS240" s="43" t="s">
        <v>108</v>
      </c>
      <c r="AT240" s="42">
        <v>0.67</v>
      </c>
      <c r="AU240" s="18">
        <v>0.33</v>
      </c>
      <c r="AV240">
        <v>1</v>
      </c>
      <c r="AW240" s="40">
        <f t="shared" si="79"/>
        <v>0</v>
      </c>
      <c r="AX240">
        <v>0.31</v>
      </c>
      <c r="AY240" s="40">
        <v>0.69</v>
      </c>
      <c r="AZ240">
        <v>0</v>
      </c>
      <c r="BA240" s="18">
        <v>1</v>
      </c>
      <c r="BB240">
        <f t="shared" si="78"/>
        <v>0.56800000000000006</v>
      </c>
      <c r="BC240" s="18">
        <v>0.432</v>
      </c>
      <c r="BD240" s="18" t="s">
        <v>139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 s="18">
        <v>1</v>
      </c>
      <c r="BL240">
        <v>0</v>
      </c>
      <c r="BM240">
        <v>0</v>
      </c>
      <c r="BN240" s="18">
        <v>1</v>
      </c>
      <c r="BQ240" s="25">
        <v>40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 s="18">
        <v>0</v>
      </c>
      <c r="BZ240">
        <v>0</v>
      </c>
      <c r="CA240">
        <v>1</v>
      </c>
      <c r="CB240">
        <v>0</v>
      </c>
      <c r="CC240" s="18">
        <v>0</v>
      </c>
      <c r="CD240">
        <v>1</v>
      </c>
      <c r="CE240">
        <v>0</v>
      </c>
      <c r="CF240">
        <v>0</v>
      </c>
      <c r="CG240">
        <v>0</v>
      </c>
      <c r="CH240" s="18">
        <v>0</v>
      </c>
      <c r="CI240">
        <v>0</v>
      </c>
      <c r="CJ240">
        <v>0</v>
      </c>
      <c r="CK240">
        <v>1</v>
      </c>
      <c r="CL240">
        <v>1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1</v>
      </c>
      <c r="CS240" s="18">
        <v>0</v>
      </c>
      <c r="CU240">
        <v>30</v>
      </c>
      <c r="DD240" s="34" t="s">
        <v>110</v>
      </c>
    </row>
    <row r="241" spans="1:108" x14ac:dyDescent="0.25">
      <c r="A241">
        <v>240</v>
      </c>
      <c r="B241">
        <v>17</v>
      </c>
      <c r="C241" s="25" t="s">
        <v>138</v>
      </c>
      <c r="D241" s="12">
        <v>7.3200000000000012</v>
      </c>
      <c r="E241" s="14">
        <v>1.1141552511415529</v>
      </c>
      <c r="F241" s="7">
        <v>6.57</v>
      </c>
      <c r="G241" s="7">
        <f t="shared" si="66"/>
        <v>6.2058447488584481</v>
      </c>
      <c r="H241" s="16">
        <f t="shared" si="67"/>
        <v>8.4341552511415543</v>
      </c>
      <c r="I241" s="11">
        <f t="shared" si="68"/>
        <v>0.11357734174803634</v>
      </c>
      <c r="J241" s="33">
        <f t="shared" si="69"/>
        <v>1.7287266628316034E-2</v>
      </c>
      <c r="K241" s="33">
        <f t="shared" si="70"/>
        <v>57.846044808612454</v>
      </c>
      <c r="L241" s="33">
        <f t="shared" si="71"/>
        <v>9.6290075119720306E-2</v>
      </c>
      <c r="M241" s="33">
        <f t="shared" si="72"/>
        <v>0.13086460837635239</v>
      </c>
      <c r="N241" s="8">
        <v>0</v>
      </c>
      <c r="O241" s="9">
        <v>1</v>
      </c>
      <c r="P241" s="8">
        <v>0</v>
      </c>
      <c r="Q241" s="9">
        <v>0</v>
      </c>
      <c r="R241" s="9">
        <v>1</v>
      </c>
      <c r="S241" s="9">
        <v>0</v>
      </c>
      <c r="T241" s="9">
        <v>0</v>
      </c>
      <c r="U241" s="8">
        <v>3316</v>
      </c>
      <c r="V241" s="9">
        <v>12</v>
      </c>
      <c r="W241" s="9">
        <f t="shared" si="62"/>
        <v>3303</v>
      </c>
      <c r="X241" s="9">
        <f t="shared" si="73"/>
        <v>48</v>
      </c>
      <c r="Y241" s="7">
        <v>10.52</v>
      </c>
      <c r="Z241" s="7">
        <f t="shared" si="75"/>
        <v>23.48</v>
      </c>
      <c r="AA241" s="9">
        <v>0</v>
      </c>
      <c r="AB241" s="9">
        <v>1</v>
      </c>
      <c r="AC241" s="9">
        <v>0</v>
      </c>
      <c r="AD241" s="9">
        <v>0</v>
      </c>
      <c r="AE241" s="9">
        <v>0</v>
      </c>
      <c r="AF241" s="9">
        <v>1</v>
      </c>
      <c r="AG241" s="8">
        <v>0</v>
      </c>
      <c r="AH241" s="9">
        <v>1</v>
      </c>
      <c r="AI241" s="30">
        <v>0</v>
      </c>
      <c r="AJ241" s="9">
        <v>0</v>
      </c>
      <c r="AK241" s="30">
        <v>1</v>
      </c>
      <c r="AL241" s="21">
        <v>1992</v>
      </c>
      <c r="AM241" s="23">
        <f t="shared" si="74"/>
        <v>7.5968944381445436</v>
      </c>
      <c r="AN241" s="33">
        <f t="shared" si="76"/>
        <v>0.17</v>
      </c>
      <c r="AO241" s="33">
        <v>0.2</v>
      </c>
      <c r="AP241" s="33">
        <v>0.46</v>
      </c>
      <c r="AQ241" s="43">
        <f t="shared" si="77"/>
        <v>0.17</v>
      </c>
      <c r="AR241" s="33" t="s">
        <v>108</v>
      </c>
      <c r="AS241" s="43" t="s">
        <v>108</v>
      </c>
      <c r="AT241" s="42">
        <v>0.67</v>
      </c>
      <c r="AU241" s="18">
        <v>0.33</v>
      </c>
      <c r="AV241">
        <v>1</v>
      </c>
      <c r="AW241" s="40">
        <f t="shared" si="79"/>
        <v>0</v>
      </c>
      <c r="AX241">
        <v>0.31</v>
      </c>
      <c r="AY241" s="40">
        <v>0.69</v>
      </c>
      <c r="AZ241">
        <v>0</v>
      </c>
      <c r="BA241" s="18">
        <v>1</v>
      </c>
      <c r="BB241">
        <f t="shared" si="78"/>
        <v>0.56800000000000006</v>
      </c>
      <c r="BC241" s="18">
        <v>0.432</v>
      </c>
      <c r="BD241" s="18" t="s">
        <v>139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 s="18">
        <v>1</v>
      </c>
      <c r="BL241">
        <v>0</v>
      </c>
      <c r="BM241">
        <v>0</v>
      </c>
      <c r="BN241" s="18">
        <v>1</v>
      </c>
      <c r="BQ241" s="25">
        <v>40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 s="18">
        <v>0</v>
      </c>
      <c r="BZ241">
        <v>0</v>
      </c>
      <c r="CA241">
        <v>1</v>
      </c>
      <c r="CB241">
        <v>0</v>
      </c>
      <c r="CC241" s="18">
        <v>0</v>
      </c>
      <c r="CD241">
        <v>1</v>
      </c>
      <c r="CE241">
        <v>0</v>
      </c>
      <c r="CF241">
        <v>0</v>
      </c>
      <c r="CG241">
        <v>0</v>
      </c>
      <c r="CH241" s="18">
        <v>0</v>
      </c>
      <c r="CI241">
        <v>0</v>
      </c>
      <c r="CJ241">
        <v>0</v>
      </c>
      <c r="CK241">
        <v>1</v>
      </c>
      <c r="CL241">
        <v>1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1</v>
      </c>
      <c r="CS241" s="18">
        <v>0</v>
      </c>
      <c r="CU241">
        <v>30</v>
      </c>
      <c r="DD241" s="34" t="s">
        <v>110</v>
      </c>
    </row>
    <row r="242" spans="1:108" x14ac:dyDescent="0.25">
      <c r="A242">
        <v>241</v>
      </c>
      <c r="B242">
        <v>17</v>
      </c>
      <c r="C242" s="25" t="s">
        <v>138</v>
      </c>
      <c r="D242" s="12">
        <v>13</v>
      </c>
      <c r="E242" s="14">
        <v>2.2336769759450168</v>
      </c>
      <c r="F242" s="7">
        <v>5.82</v>
      </c>
      <c r="G242" s="7">
        <f t="shared" si="66"/>
        <v>10.766323024054984</v>
      </c>
      <c r="H242" s="16">
        <f t="shared" si="67"/>
        <v>15.233676975945016</v>
      </c>
      <c r="I242" s="11">
        <f t="shared" si="68"/>
        <v>0.10075188604331468</v>
      </c>
      <c r="J242" s="33">
        <f t="shared" si="69"/>
        <v>1.7311320625999084E-2</v>
      </c>
      <c r="K242" s="33">
        <f t="shared" si="70"/>
        <v>57.765668004447072</v>
      </c>
      <c r="L242" s="33">
        <f t="shared" si="71"/>
        <v>8.3440565417315593E-2</v>
      </c>
      <c r="M242" s="33">
        <f t="shared" si="72"/>
        <v>0.11806320666931377</v>
      </c>
      <c r="N242" s="8">
        <v>0</v>
      </c>
      <c r="O242" s="9">
        <v>1</v>
      </c>
      <c r="P242" s="8">
        <v>0</v>
      </c>
      <c r="Q242" s="9">
        <v>0</v>
      </c>
      <c r="R242" s="9">
        <v>1</v>
      </c>
      <c r="S242" s="9">
        <v>0</v>
      </c>
      <c r="T242" s="9">
        <v>0</v>
      </c>
      <c r="U242" s="8">
        <v>3316</v>
      </c>
      <c r="V242" s="9">
        <v>12</v>
      </c>
      <c r="W242" s="9">
        <f t="shared" si="62"/>
        <v>3303</v>
      </c>
      <c r="X242" s="9">
        <f t="shared" si="73"/>
        <v>48</v>
      </c>
      <c r="Y242" s="7">
        <v>10.52</v>
      </c>
      <c r="Z242" s="7">
        <f t="shared" si="75"/>
        <v>23.48</v>
      </c>
      <c r="AA242" s="9">
        <v>0</v>
      </c>
      <c r="AB242" s="9">
        <v>1</v>
      </c>
      <c r="AC242" s="9">
        <v>0</v>
      </c>
      <c r="AD242" s="9">
        <v>0</v>
      </c>
      <c r="AE242" s="9">
        <v>0</v>
      </c>
      <c r="AF242" s="9">
        <v>1</v>
      </c>
      <c r="AG242" s="8">
        <v>0</v>
      </c>
      <c r="AH242" s="9">
        <v>1</v>
      </c>
      <c r="AI242" s="30">
        <v>0</v>
      </c>
      <c r="AJ242" s="9">
        <v>0</v>
      </c>
      <c r="AK242" s="30">
        <v>1</v>
      </c>
      <c r="AL242" s="21">
        <v>1992</v>
      </c>
      <c r="AM242" s="23">
        <f t="shared" si="74"/>
        <v>7.5968944381445436</v>
      </c>
      <c r="AN242" s="33">
        <f t="shared" si="76"/>
        <v>0.17</v>
      </c>
      <c r="AO242" s="33">
        <v>0.2</v>
      </c>
      <c r="AP242" s="33">
        <v>0.46</v>
      </c>
      <c r="AQ242" s="43">
        <f t="shared" si="77"/>
        <v>0.17</v>
      </c>
      <c r="AR242" s="33" t="s">
        <v>108</v>
      </c>
      <c r="AS242" s="43" t="s">
        <v>108</v>
      </c>
      <c r="AT242" s="42">
        <v>0.67</v>
      </c>
      <c r="AU242" s="18">
        <v>0.33</v>
      </c>
      <c r="AV242">
        <v>1</v>
      </c>
      <c r="AW242" s="40">
        <f t="shared" si="79"/>
        <v>0</v>
      </c>
      <c r="AX242">
        <v>0.31</v>
      </c>
      <c r="AY242" s="40">
        <v>0.69</v>
      </c>
      <c r="AZ242">
        <v>0</v>
      </c>
      <c r="BA242" s="18">
        <v>1</v>
      </c>
      <c r="BB242">
        <f t="shared" si="78"/>
        <v>0.56800000000000006</v>
      </c>
      <c r="BC242" s="18">
        <v>0.432</v>
      </c>
      <c r="BD242" s="18" t="s">
        <v>139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 s="18">
        <v>1</v>
      </c>
      <c r="BL242">
        <v>0</v>
      </c>
      <c r="BM242">
        <v>0</v>
      </c>
      <c r="BN242" s="18">
        <v>1</v>
      </c>
      <c r="BQ242" s="25">
        <v>40</v>
      </c>
      <c r="BR242">
        <v>1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 s="18">
        <v>0</v>
      </c>
      <c r="BZ242">
        <v>0</v>
      </c>
      <c r="CA242">
        <v>1</v>
      </c>
      <c r="CB242">
        <v>0</v>
      </c>
      <c r="CC242" s="18">
        <v>0</v>
      </c>
      <c r="CD242">
        <v>1</v>
      </c>
      <c r="CE242">
        <v>0</v>
      </c>
      <c r="CF242">
        <v>0</v>
      </c>
      <c r="CG242">
        <v>0</v>
      </c>
      <c r="CH242" s="18">
        <v>0</v>
      </c>
      <c r="CI242">
        <v>0</v>
      </c>
      <c r="CJ242">
        <v>0</v>
      </c>
      <c r="CK242">
        <v>1</v>
      </c>
      <c r="CL242">
        <v>1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1</v>
      </c>
      <c r="CS242" s="18">
        <v>0</v>
      </c>
      <c r="CU242">
        <v>30</v>
      </c>
      <c r="DD242" s="34" t="s">
        <v>110</v>
      </c>
    </row>
    <row r="243" spans="1:108" x14ac:dyDescent="0.25">
      <c r="A243">
        <v>242</v>
      </c>
      <c r="B243">
        <v>17</v>
      </c>
      <c r="C243" s="25" t="s">
        <v>138</v>
      </c>
      <c r="D243" s="12">
        <v>4.9833333333333334</v>
      </c>
      <c r="E243" s="14">
        <v>1.175314465408805</v>
      </c>
      <c r="F243" s="7">
        <v>4.24</v>
      </c>
      <c r="G243" s="7">
        <f t="shared" si="66"/>
        <v>3.8080188679245284</v>
      </c>
      <c r="H243" s="16">
        <f t="shared" si="67"/>
        <v>6.1586477987421384</v>
      </c>
      <c r="I243" s="11">
        <f t="shared" si="68"/>
        <v>9.0111297961682588E-2</v>
      </c>
      <c r="J243" s="33">
        <f t="shared" si="69"/>
        <v>2.1252664613604384E-2</v>
      </c>
      <c r="K243" s="33">
        <f t="shared" si="70"/>
        <v>47.05292339483276</v>
      </c>
      <c r="L243" s="33">
        <f t="shared" si="71"/>
        <v>6.8858633348078208E-2</v>
      </c>
      <c r="M243" s="33">
        <f t="shared" si="72"/>
        <v>0.11136396257528697</v>
      </c>
      <c r="N243" s="8">
        <v>0</v>
      </c>
      <c r="O243" s="9">
        <v>1</v>
      </c>
      <c r="P243" s="8">
        <v>0</v>
      </c>
      <c r="Q243" s="9">
        <v>0</v>
      </c>
      <c r="R243" s="9">
        <v>1</v>
      </c>
      <c r="S243" s="9">
        <v>0</v>
      </c>
      <c r="T243" s="9">
        <v>0</v>
      </c>
      <c r="U243" s="8">
        <v>2209</v>
      </c>
      <c r="V243" s="9">
        <v>12</v>
      </c>
      <c r="W243" s="9">
        <f t="shared" si="62"/>
        <v>2196</v>
      </c>
      <c r="X243" s="9">
        <f t="shared" si="73"/>
        <v>48</v>
      </c>
      <c r="Y243" s="7">
        <v>9.8450000000000006</v>
      </c>
      <c r="Z243" s="7">
        <f t="shared" si="75"/>
        <v>24.155000000000001</v>
      </c>
      <c r="AA243" s="9">
        <v>0</v>
      </c>
      <c r="AB243" s="9">
        <v>1</v>
      </c>
      <c r="AC243" s="9">
        <v>0</v>
      </c>
      <c r="AD243" s="9">
        <v>0</v>
      </c>
      <c r="AE243" s="9">
        <v>0</v>
      </c>
      <c r="AF243" s="9">
        <v>1</v>
      </c>
      <c r="AG243" s="8">
        <v>0</v>
      </c>
      <c r="AH243" s="9">
        <v>1</v>
      </c>
      <c r="AI243" s="30">
        <v>0</v>
      </c>
      <c r="AJ243" s="9">
        <v>0</v>
      </c>
      <c r="AK243" s="30">
        <v>1</v>
      </c>
      <c r="AL243" s="21">
        <v>1999</v>
      </c>
      <c r="AM243" s="23">
        <f t="shared" si="74"/>
        <v>7.6004023345003997</v>
      </c>
      <c r="AN243" s="33">
        <f t="shared" si="76"/>
        <v>0.19249999999999998</v>
      </c>
      <c r="AO243" s="33">
        <v>0.28999999999999998</v>
      </c>
      <c r="AP243" s="33">
        <v>0.32500000000000001</v>
      </c>
      <c r="AQ243" s="43">
        <f t="shared" si="77"/>
        <v>0.19249999999999998</v>
      </c>
      <c r="AR243" s="33" t="s">
        <v>108</v>
      </c>
      <c r="AS243" s="43" t="s">
        <v>108</v>
      </c>
      <c r="AT243" s="42">
        <v>0.67</v>
      </c>
      <c r="AU243" s="18">
        <v>0.33</v>
      </c>
      <c r="AV243">
        <v>0</v>
      </c>
      <c r="AW243" s="40">
        <f t="shared" si="79"/>
        <v>1</v>
      </c>
      <c r="AX243">
        <v>0.38</v>
      </c>
      <c r="AY243" s="40">
        <v>0.62</v>
      </c>
      <c r="AZ243">
        <v>0</v>
      </c>
      <c r="BA243" s="18">
        <v>1</v>
      </c>
      <c r="BB243">
        <f t="shared" si="78"/>
        <v>0.48099999999999998</v>
      </c>
      <c r="BC243" s="18">
        <v>0.51900000000000002</v>
      </c>
      <c r="BD243" s="18" t="s">
        <v>139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 s="18">
        <v>1</v>
      </c>
      <c r="BL243">
        <v>0</v>
      </c>
      <c r="BM243">
        <v>0</v>
      </c>
      <c r="BN243" s="18">
        <v>1</v>
      </c>
      <c r="BQ243" s="25">
        <v>40</v>
      </c>
      <c r="BR243">
        <v>1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 s="18">
        <v>0</v>
      </c>
      <c r="BZ243">
        <v>0</v>
      </c>
      <c r="CA243">
        <v>1</v>
      </c>
      <c r="CB243">
        <v>0</v>
      </c>
      <c r="CC243" s="18">
        <v>0</v>
      </c>
      <c r="CD243">
        <v>1</v>
      </c>
      <c r="CE243">
        <v>0</v>
      </c>
      <c r="CF243">
        <v>0</v>
      </c>
      <c r="CG243">
        <v>0</v>
      </c>
      <c r="CH243" s="18">
        <v>0</v>
      </c>
      <c r="CI243">
        <v>0</v>
      </c>
      <c r="CJ243">
        <v>0</v>
      </c>
      <c r="CK243">
        <v>1</v>
      </c>
      <c r="CL243">
        <v>1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1</v>
      </c>
      <c r="CS243" s="18">
        <v>0</v>
      </c>
      <c r="CU243">
        <v>30</v>
      </c>
      <c r="DD243" s="34" t="s">
        <v>110</v>
      </c>
    </row>
    <row r="244" spans="1:108" x14ac:dyDescent="0.25">
      <c r="A244">
        <v>243</v>
      </c>
      <c r="B244">
        <v>17</v>
      </c>
      <c r="C244" s="25" t="s">
        <v>138</v>
      </c>
      <c r="D244" s="12">
        <v>4.1500000000000012</v>
      </c>
      <c r="E244" s="14">
        <v>0.64341085271317844</v>
      </c>
      <c r="F244" s="7">
        <v>6.45</v>
      </c>
      <c r="G244" s="7">
        <f t="shared" si="66"/>
        <v>3.5065891472868227</v>
      </c>
      <c r="H244" s="16">
        <f t="shared" si="67"/>
        <v>4.7934108527131798</v>
      </c>
      <c r="I244" s="11">
        <f t="shared" si="68"/>
        <v>0.13635411386705673</v>
      </c>
      <c r="J244" s="33">
        <f t="shared" si="69"/>
        <v>2.1140172692566933E-2</v>
      </c>
      <c r="K244" s="33">
        <f t="shared" si="70"/>
        <v>47.303303267319507</v>
      </c>
      <c r="L244" s="33">
        <f t="shared" si="71"/>
        <v>0.1152139411744898</v>
      </c>
      <c r="M244" s="33">
        <f t="shared" si="72"/>
        <v>0.15749428655962366</v>
      </c>
      <c r="N244" s="8">
        <v>0</v>
      </c>
      <c r="O244" s="9">
        <v>1</v>
      </c>
      <c r="P244" s="8">
        <v>0</v>
      </c>
      <c r="Q244" s="9">
        <v>0</v>
      </c>
      <c r="R244" s="9">
        <v>1</v>
      </c>
      <c r="S244" s="9">
        <v>0</v>
      </c>
      <c r="T244" s="9">
        <v>0</v>
      </c>
      <c r="U244" s="8">
        <v>2209</v>
      </c>
      <c r="V244" s="9">
        <v>12</v>
      </c>
      <c r="W244" s="9">
        <f t="shared" si="62"/>
        <v>2196</v>
      </c>
      <c r="X244" s="9">
        <f t="shared" si="73"/>
        <v>48</v>
      </c>
      <c r="Y244" s="7">
        <v>9.8450000000000006</v>
      </c>
      <c r="Z244" s="7">
        <f t="shared" si="75"/>
        <v>24.155000000000001</v>
      </c>
      <c r="AA244" s="9">
        <v>0</v>
      </c>
      <c r="AB244" s="9">
        <v>1</v>
      </c>
      <c r="AC244" s="9">
        <v>0</v>
      </c>
      <c r="AD244" s="9">
        <v>0</v>
      </c>
      <c r="AE244" s="9">
        <v>0</v>
      </c>
      <c r="AF244" s="9">
        <v>1</v>
      </c>
      <c r="AG244" s="8">
        <v>0</v>
      </c>
      <c r="AH244" s="9">
        <v>1</v>
      </c>
      <c r="AI244" s="30">
        <v>0</v>
      </c>
      <c r="AJ244" s="9">
        <v>0</v>
      </c>
      <c r="AK244" s="30">
        <v>1</v>
      </c>
      <c r="AL244" s="21">
        <v>1999</v>
      </c>
      <c r="AM244" s="23">
        <f t="shared" si="74"/>
        <v>7.6004023345003997</v>
      </c>
      <c r="AN244" s="33">
        <f t="shared" si="76"/>
        <v>0.19249999999999998</v>
      </c>
      <c r="AO244" s="33">
        <v>0.28999999999999998</v>
      </c>
      <c r="AP244" s="33">
        <v>0.32500000000000001</v>
      </c>
      <c r="AQ244" s="43">
        <f t="shared" si="77"/>
        <v>0.19249999999999998</v>
      </c>
      <c r="AR244" s="33" t="s">
        <v>108</v>
      </c>
      <c r="AS244" s="43" t="s">
        <v>108</v>
      </c>
      <c r="AT244" s="42">
        <v>0.67</v>
      </c>
      <c r="AU244" s="18">
        <v>0.33</v>
      </c>
      <c r="AV244">
        <v>0</v>
      </c>
      <c r="AW244" s="40">
        <f t="shared" si="79"/>
        <v>1</v>
      </c>
      <c r="AX244">
        <v>0.38</v>
      </c>
      <c r="AY244" s="40">
        <v>0.62</v>
      </c>
      <c r="AZ244">
        <v>0</v>
      </c>
      <c r="BA244" s="18">
        <v>1</v>
      </c>
      <c r="BB244">
        <f t="shared" si="78"/>
        <v>0.48099999999999998</v>
      </c>
      <c r="BC244" s="18">
        <v>0.51900000000000002</v>
      </c>
      <c r="BD244" s="18" t="s">
        <v>139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 s="18">
        <v>1</v>
      </c>
      <c r="BL244">
        <v>0</v>
      </c>
      <c r="BM244">
        <v>0</v>
      </c>
      <c r="BN244" s="18">
        <v>1</v>
      </c>
      <c r="BQ244" s="25">
        <v>40</v>
      </c>
      <c r="BR244">
        <v>1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 s="18">
        <v>0</v>
      </c>
      <c r="BZ244">
        <v>0</v>
      </c>
      <c r="CA244">
        <v>1</v>
      </c>
      <c r="CB244">
        <v>0</v>
      </c>
      <c r="CC244" s="18">
        <v>0</v>
      </c>
      <c r="CD244">
        <v>1</v>
      </c>
      <c r="CE244">
        <v>0</v>
      </c>
      <c r="CF244">
        <v>0</v>
      </c>
      <c r="CG244">
        <v>0</v>
      </c>
      <c r="CH244" s="18">
        <v>0</v>
      </c>
      <c r="CI244">
        <v>0</v>
      </c>
      <c r="CJ244">
        <v>0</v>
      </c>
      <c r="CK244">
        <v>1</v>
      </c>
      <c r="CL244">
        <v>1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1</v>
      </c>
      <c r="CS244" s="18">
        <v>0</v>
      </c>
      <c r="CU244">
        <v>30</v>
      </c>
      <c r="DD244" s="34" t="s">
        <v>110</v>
      </c>
    </row>
    <row r="245" spans="1:108" x14ac:dyDescent="0.25">
      <c r="A245">
        <v>244</v>
      </c>
      <c r="B245">
        <v>17</v>
      </c>
      <c r="C245" s="25" t="s">
        <v>138</v>
      </c>
      <c r="D245" s="12">
        <v>12.32</v>
      </c>
      <c r="E245" s="14">
        <v>2.294227188081936</v>
      </c>
      <c r="F245" s="7">
        <v>5.37</v>
      </c>
      <c r="G245" s="7">
        <f t="shared" si="66"/>
        <v>10.025772811918063</v>
      </c>
      <c r="H245" s="16">
        <f t="shared" si="67"/>
        <v>14.614227188081937</v>
      </c>
      <c r="I245" s="11">
        <f t="shared" si="68"/>
        <v>0.11384794510822124</v>
      </c>
      <c r="J245" s="33">
        <f t="shared" si="69"/>
        <v>2.1200734657024437E-2</v>
      </c>
      <c r="K245" s="33">
        <f t="shared" si="70"/>
        <v>47.168176772056817</v>
      </c>
      <c r="L245" s="33">
        <f t="shared" si="71"/>
        <v>9.264721045119681E-2</v>
      </c>
      <c r="M245" s="33">
        <f t="shared" si="72"/>
        <v>0.13504867976524568</v>
      </c>
      <c r="N245" s="8">
        <v>0</v>
      </c>
      <c r="O245" s="9">
        <v>1</v>
      </c>
      <c r="P245" s="8">
        <v>0</v>
      </c>
      <c r="Q245" s="9">
        <v>0</v>
      </c>
      <c r="R245" s="9">
        <v>1</v>
      </c>
      <c r="S245" s="9">
        <v>0</v>
      </c>
      <c r="T245" s="9">
        <v>0</v>
      </c>
      <c r="U245" s="8">
        <v>2209</v>
      </c>
      <c r="V245" s="9">
        <v>12</v>
      </c>
      <c r="W245" s="9">
        <f t="shared" si="62"/>
        <v>2196</v>
      </c>
      <c r="X245" s="9">
        <f t="shared" si="73"/>
        <v>48</v>
      </c>
      <c r="Y245" s="7">
        <v>9.8450000000000006</v>
      </c>
      <c r="Z245" s="7">
        <f t="shared" si="75"/>
        <v>24.155000000000001</v>
      </c>
      <c r="AA245" s="9">
        <v>0</v>
      </c>
      <c r="AB245" s="9">
        <v>1</v>
      </c>
      <c r="AC245" s="9">
        <v>0</v>
      </c>
      <c r="AD245" s="9">
        <v>0</v>
      </c>
      <c r="AE245" s="9">
        <v>0</v>
      </c>
      <c r="AF245" s="9">
        <v>1</v>
      </c>
      <c r="AG245" s="8">
        <v>0</v>
      </c>
      <c r="AH245" s="9">
        <v>1</v>
      </c>
      <c r="AI245" s="30">
        <v>0</v>
      </c>
      <c r="AJ245" s="9">
        <v>0</v>
      </c>
      <c r="AK245" s="30">
        <v>1</v>
      </c>
      <c r="AL245" s="21">
        <v>1999</v>
      </c>
      <c r="AM245" s="23">
        <f t="shared" si="74"/>
        <v>7.6004023345003997</v>
      </c>
      <c r="AN245" s="33">
        <f t="shared" si="76"/>
        <v>0.19249999999999998</v>
      </c>
      <c r="AO245" s="33">
        <v>0.28999999999999998</v>
      </c>
      <c r="AP245" s="33">
        <v>0.32500000000000001</v>
      </c>
      <c r="AQ245" s="43">
        <f t="shared" si="77"/>
        <v>0.19249999999999998</v>
      </c>
      <c r="AR245" s="33" t="s">
        <v>108</v>
      </c>
      <c r="AS245" s="43" t="s">
        <v>108</v>
      </c>
      <c r="AT245" s="42">
        <v>0.67</v>
      </c>
      <c r="AU245" s="18">
        <v>0.33</v>
      </c>
      <c r="AV245">
        <v>0</v>
      </c>
      <c r="AW245" s="40">
        <f t="shared" si="79"/>
        <v>1</v>
      </c>
      <c r="AX245">
        <v>0.38</v>
      </c>
      <c r="AY245" s="40">
        <v>0.62</v>
      </c>
      <c r="AZ245">
        <v>0</v>
      </c>
      <c r="BA245" s="18">
        <v>1</v>
      </c>
      <c r="BB245">
        <f t="shared" si="78"/>
        <v>0.48099999999999998</v>
      </c>
      <c r="BC245" s="18">
        <v>0.51900000000000002</v>
      </c>
      <c r="BD245" s="18" t="s">
        <v>139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 s="18">
        <v>1</v>
      </c>
      <c r="BL245">
        <v>0</v>
      </c>
      <c r="BM245">
        <v>0</v>
      </c>
      <c r="BN245" s="18">
        <v>1</v>
      </c>
      <c r="BQ245" s="25">
        <v>40</v>
      </c>
      <c r="BR245">
        <v>1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 s="18">
        <v>0</v>
      </c>
      <c r="BZ245">
        <v>0</v>
      </c>
      <c r="CA245">
        <v>1</v>
      </c>
      <c r="CB245">
        <v>0</v>
      </c>
      <c r="CC245" s="18">
        <v>0</v>
      </c>
      <c r="CD245">
        <v>1</v>
      </c>
      <c r="CE245">
        <v>0</v>
      </c>
      <c r="CF245">
        <v>0</v>
      </c>
      <c r="CG245">
        <v>0</v>
      </c>
      <c r="CH245" s="18">
        <v>0</v>
      </c>
      <c r="CI245">
        <v>0</v>
      </c>
      <c r="CJ245">
        <v>0</v>
      </c>
      <c r="CK245">
        <v>1</v>
      </c>
      <c r="CL245">
        <v>1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1</v>
      </c>
      <c r="CS245" s="18">
        <v>0</v>
      </c>
      <c r="CU245">
        <v>30</v>
      </c>
      <c r="DD245" s="34" t="s">
        <v>110</v>
      </c>
    </row>
    <row r="246" spans="1:108" x14ac:dyDescent="0.25">
      <c r="A246">
        <v>245</v>
      </c>
      <c r="B246">
        <v>17</v>
      </c>
      <c r="C246" s="25" t="s">
        <v>138</v>
      </c>
      <c r="D246" s="12">
        <v>18.43333333333333</v>
      </c>
      <c r="E246" s="14">
        <v>5.3121998078770414</v>
      </c>
      <c r="F246" s="7">
        <v>3.47</v>
      </c>
      <c r="G246" s="7">
        <f t="shared" si="66"/>
        <v>13.121133525456289</v>
      </c>
      <c r="H246" s="16">
        <f t="shared" si="67"/>
        <v>23.745533141210373</v>
      </c>
      <c r="I246" s="11">
        <f t="shared" si="68"/>
        <v>7.3845820103091431E-2</v>
      </c>
      <c r="J246" s="33">
        <f t="shared" si="69"/>
        <v>2.1281216168037877E-2</v>
      </c>
      <c r="K246" s="33">
        <f t="shared" si="70"/>
        <v>46.989795700768909</v>
      </c>
      <c r="L246" s="33">
        <f t="shared" si="71"/>
        <v>5.256460393505355E-2</v>
      </c>
      <c r="M246" s="33">
        <f t="shared" si="72"/>
        <v>9.5127036271129312E-2</v>
      </c>
      <c r="N246" s="8">
        <v>0</v>
      </c>
      <c r="O246" s="9">
        <v>1</v>
      </c>
      <c r="P246" s="8">
        <v>0</v>
      </c>
      <c r="Q246" s="9">
        <v>0</v>
      </c>
      <c r="R246" s="9">
        <v>1</v>
      </c>
      <c r="S246" s="9">
        <v>0</v>
      </c>
      <c r="T246" s="9">
        <v>0</v>
      </c>
      <c r="U246" s="8">
        <v>2209</v>
      </c>
      <c r="V246" s="9">
        <v>12</v>
      </c>
      <c r="W246" s="9">
        <f t="shared" si="62"/>
        <v>2196</v>
      </c>
      <c r="X246" s="9">
        <f t="shared" si="73"/>
        <v>48</v>
      </c>
      <c r="Y246" s="7">
        <v>9.8450000000000006</v>
      </c>
      <c r="Z246" s="7">
        <f t="shared" si="75"/>
        <v>24.155000000000001</v>
      </c>
      <c r="AA246" s="9">
        <v>0</v>
      </c>
      <c r="AB246" s="9">
        <v>1</v>
      </c>
      <c r="AC246" s="9">
        <v>0</v>
      </c>
      <c r="AD246" s="9">
        <v>0</v>
      </c>
      <c r="AE246" s="9">
        <v>0</v>
      </c>
      <c r="AF246" s="9">
        <v>1</v>
      </c>
      <c r="AG246" s="8">
        <v>0</v>
      </c>
      <c r="AH246" s="9">
        <v>1</v>
      </c>
      <c r="AI246" s="30">
        <v>0</v>
      </c>
      <c r="AJ246" s="9">
        <v>0</v>
      </c>
      <c r="AK246" s="30">
        <v>1</v>
      </c>
      <c r="AL246" s="21">
        <v>1999</v>
      </c>
      <c r="AM246" s="23">
        <f t="shared" si="74"/>
        <v>7.6004023345003997</v>
      </c>
      <c r="AN246" s="33">
        <f t="shared" si="76"/>
        <v>0.19249999999999998</v>
      </c>
      <c r="AO246" s="33">
        <v>0.28999999999999998</v>
      </c>
      <c r="AP246" s="33">
        <v>0.32500000000000001</v>
      </c>
      <c r="AQ246" s="43">
        <f t="shared" si="77"/>
        <v>0.19249999999999998</v>
      </c>
      <c r="AR246" s="33" t="s">
        <v>108</v>
      </c>
      <c r="AS246" s="43" t="s">
        <v>108</v>
      </c>
      <c r="AT246" s="42">
        <v>0.67</v>
      </c>
      <c r="AU246" s="18">
        <v>0.33</v>
      </c>
      <c r="AV246">
        <v>0</v>
      </c>
      <c r="AW246" s="40">
        <f t="shared" si="79"/>
        <v>1</v>
      </c>
      <c r="AX246">
        <v>0.38</v>
      </c>
      <c r="AY246" s="40">
        <v>0.62</v>
      </c>
      <c r="AZ246">
        <v>0</v>
      </c>
      <c r="BA246" s="18">
        <v>1</v>
      </c>
      <c r="BB246">
        <f t="shared" si="78"/>
        <v>0.48099999999999998</v>
      </c>
      <c r="BC246" s="18">
        <v>0.51900000000000002</v>
      </c>
      <c r="BD246" s="18" t="s">
        <v>139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 s="18">
        <v>1</v>
      </c>
      <c r="BL246">
        <v>0</v>
      </c>
      <c r="BM246">
        <v>0</v>
      </c>
      <c r="BN246" s="18">
        <v>1</v>
      </c>
      <c r="BQ246" s="25">
        <v>40</v>
      </c>
      <c r="BR246">
        <v>1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 s="18">
        <v>0</v>
      </c>
      <c r="BZ246">
        <v>0</v>
      </c>
      <c r="CA246">
        <v>1</v>
      </c>
      <c r="CB246">
        <v>0</v>
      </c>
      <c r="CC246" s="18">
        <v>0</v>
      </c>
      <c r="CD246">
        <v>1</v>
      </c>
      <c r="CE246">
        <v>0</v>
      </c>
      <c r="CF246">
        <v>0</v>
      </c>
      <c r="CG246">
        <v>0</v>
      </c>
      <c r="CH246" s="18">
        <v>0</v>
      </c>
      <c r="CI246">
        <v>0</v>
      </c>
      <c r="CJ246">
        <v>0</v>
      </c>
      <c r="CK246">
        <v>1</v>
      </c>
      <c r="CL246">
        <v>1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1</v>
      </c>
      <c r="CS246" s="18">
        <v>0</v>
      </c>
      <c r="CU246">
        <v>30</v>
      </c>
      <c r="DD246" s="34" t="s">
        <v>110</v>
      </c>
    </row>
    <row r="247" spans="1:108" x14ac:dyDescent="0.25">
      <c r="A247">
        <v>246</v>
      </c>
      <c r="B247">
        <v>17</v>
      </c>
      <c r="C247" s="25" t="s">
        <v>138</v>
      </c>
      <c r="D247" s="12">
        <v>5</v>
      </c>
      <c r="E247" s="14">
        <v>1.1547344110854501</v>
      </c>
      <c r="F247" s="7">
        <v>4.33</v>
      </c>
      <c r="G247" s="7">
        <f t="shared" si="66"/>
        <v>3.8452655889145499</v>
      </c>
      <c r="H247" s="16">
        <f t="shared" si="67"/>
        <v>6.1547344110854496</v>
      </c>
      <c r="I247" s="11">
        <f t="shared" si="68"/>
        <v>9.1800996606447416E-2</v>
      </c>
      <c r="J247" s="33">
        <f t="shared" si="69"/>
        <v>2.1201153950680698E-2</v>
      </c>
      <c r="K247" s="33">
        <f t="shared" si="70"/>
        <v>47.167243930507539</v>
      </c>
      <c r="L247" s="33">
        <f t="shared" si="71"/>
        <v>7.0599842655766715E-2</v>
      </c>
      <c r="M247" s="33">
        <f t="shared" si="72"/>
        <v>0.11300215055712812</v>
      </c>
      <c r="N247" s="8">
        <v>0</v>
      </c>
      <c r="O247" s="9">
        <v>1</v>
      </c>
      <c r="P247" s="8">
        <v>0</v>
      </c>
      <c r="Q247" s="9">
        <v>0</v>
      </c>
      <c r="R247" s="9">
        <v>1</v>
      </c>
      <c r="S247" s="9">
        <v>0</v>
      </c>
      <c r="T247" s="9">
        <v>0</v>
      </c>
      <c r="U247" s="8">
        <v>2219</v>
      </c>
      <c r="V247" s="9">
        <v>12</v>
      </c>
      <c r="W247" s="9">
        <f t="shared" ref="W247:W310" si="80">U247-V247-1</f>
        <v>2206</v>
      </c>
      <c r="X247" s="9">
        <f t="shared" si="73"/>
        <v>48</v>
      </c>
      <c r="Y247" s="7">
        <v>9.8450000000000006</v>
      </c>
      <c r="Z247" s="7">
        <f t="shared" si="75"/>
        <v>24.155000000000001</v>
      </c>
      <c r="AA247" s="9">
        <v>0</v>
      </c>
      <c r="AB247" s="9">
        <v>1</v>
      </c>
      <c r="AC247" s="9">
        <v>0</v>
      </c>
      <c r="AD247" s="9">
        <v>0</v>
      </c>
      <c r="AE247" s="9">
        <v>0</v>
      </c>
      <c r="AF247" s="9">
        <v>1</v>
      </c>
      <c r="AG247" s="8">
        <v>0</v>
      </c>
      <c r="AH247" s="9">
        <v>1</v>
      </c>
      <c r="AI247" s="30">
        <v>0</v>
      </c>
      <c r="AJ247" s="9">
        <v>0</v>
      </c>
      <c r="AK247" s="30">
        <v>1</v>
      </c>
      <c r="AL247" s="21">
        <v>1999</v>
      </c>
      <c r="AM247" s="23">
        <f t="shared" si="74"/>
        <v>7.6004023345003997</v>
      </c>
      <c r="AN247" s="33">
        <f t="shared" si="76"/>
        <v>0.19249999999999998</v>
      </c>
      <c r="AO247" s="33">
        <v>0.28999999999999998</v>
      </c>
      <c r="AP247" s="33">
        <v>0.32500000000000001</v>
      </c>
      <c r="AQ247" s="43">
        <f t="shared" si="77"/>
        <v>0.19249999999999998</v>
      </c>
      <c r="AR247" s="33" t="s">
        <v>108</v>
      </c>
      <c r="AS247" s="43" t="s">
        <v>108</v>
      </c>
      <c r="AT247" s="42">
        <v>0.67</v>
      </c>
      <c r="AU247" s="18">
        <v>0.33</v>
      </c>
      <c r="AV247">
        <v>0</v>
      </c>
      <c r="AW247" s="40">
        <f t="shared" si="79"/>
        <v>1</v>
      </c>
      <c r="AX247">
        <v>0.38</v>
      </c>
      <c r="AY247" s="40">
        <v>0.62</v>
      </c>
      <c r="AZ247">
        <v>0</v>
      </c>
      <c r="BA247" s="18">
        <v>1</v>
      </c>
      <c r="BB247">
        <f t="shared" si="78"/>
        <v>0.48099999999999998</v>
      </c>
      <c r="BC247" s="18">
        <v>0.51900000000000002</v>
      </c>
      <c r="BD247" s="18" t="s">
        <v>139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 s="18">
        <v>1</v>
      </c>
      <c r="BL247">
        <v>0</v>
      </c>
      <c r="BM247">
        <v>0</v>
      </c>
      <c r="BN247" s="18">
        <v>1</v>
      </c>
      <c r="BQ247" s="25">
        <v>40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 s="18">
        <v>0</v>
      </c>
      <c r="BZ247">
        <v>0</v>
      </c>
      <c r="CA247">
        <v>1</v>
      </c>
      <c r="CB247">
        <v>0</v>
      </c>
      <c r="CC247" s="18">
        <v>0</v>
      </c>
      <c r="CD247">
        <v>1</v>
      </c>
      <c r="CE247">
        <v>0</v>
      </c>
      <c r="CF247">
        <v>0</v>
      </c>
      <c r="CG247">
        <v>0</v>
      </c>
      <c r="CH247" s="18">
        <v>0</v>
      </c>
      <c r="CI247">
        <v>0</v>
      </c>
      <c r="CJ247">
        <v>0</v>
      </c>
      <c r="CK247">
        <v>1</v>
      </c>
      <c r="CL247">
        <v>1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1</v>
      </c>
      <c r="CS247" s="18">
        <v>0</v>
      </c>
      <c r="CU247">
        <v>30</v>
      </c>
      <c r="DD247" s="34" t="s">
        <v>110</v>
      </c>
    </row>
    <row r="248" spans="1:108" x14ac:dyDescent="0.25">
      <c r="A248">
        <v>247</v>
      </c>
      <c r="B248">
        <v>17</v>
      </c>
      <c r="C248" s="25" t="s">
        <v>138</v>
      </c>
      <c r="D248" s="12">
        <v>4.0500000000000007</v>
      </c>
      <c r="E248" s="14">
        <v>0.62021439509954068</v>
      </c>
      <c r="F248" s="7">
        <v>6.53</v>
      </c>
      <c r="G248" s="7">
        <f t="shared" si="66"/>
        <v>3.4297856049004602</v>
      </c>
      <c r="H248" s="16">
        <f t="shared" si="67"/>
        <v>4.6702143950995412</v>
      </c>
      <c r="I248" s="11">
        <f t="shared" si="68"/>
        <v>0.1377060840526772</v>
      </c>
      <c r="J248" s="33">
        <f t="shared" si="69"/>
        <v>2.1088221141298193E-2</v>
      </c>
      <c r="K248" s="33">
        <f t="shared" si="70"/>
        <v>47.419836566567788</v>
      </c>
      <c r="L248" s="33">
        <f t="shared" si="71"/>
        <v>0.11661786291137902</v>
      </c>
      <c r="M248" s="33">
        <f t="shared" si="72"/>
        <v>0.15879430519397539</v>
      </c>
      <c r="N248" s="8">
        <v>0</v>
      </c>
      <c r="O248" s="9">
        <v>1</v>
      </c>
      <c r="P248" s="8">
        <v>0</v>
      </c>
      <c r="Q248" s="9">
        <v>0</v>
      </c>
      <c r="R248" s="9">
        <v>1</v>
      </c>
      <c r="S248" s="9">
        <v>0</v>
      </c>
      <c r="T248" s="9">
        <v>0</v>
      </c>
      <c r="U248" s="8">
        <v>2219</v>
      </c>
      <c r="V248" s="9">
        <v>12</v>
      </c>
      <c r="W248" s="9">
        <f t="shared" si="80"/>
        <v>2206</v>
      </c>
      <c r="X248" s="9">
        <f t="shared" si="73"/>
        <v>48</v>
      </c>
      <c r="Y248" s="7">
        <v>9.8450000000000006</v>
      </c>
      <c r="Z248" s="7">
        <f t="shared" si="75"/>
        <v>24.155000000000001</v>
      </c>
      <c r="AA248" s="9">
        <v>0</v>
      </c>
      <c r="AB248" s="9">
        <v>1</v>
      </c>
      <c r="AC248" s="9">
        <v>0</v>
      </c>
      <c r="AD248" s="9">
        <v>0</v>
      </c>
      <c r="AE248" s="9">
        <v>0</v>
      </c>
      <c r="AF248" s="9">
        <v>1</v>
      </c>
      <c r="AG248" s="8">
        <v>0</v>
      </c>
      <c r="AH248" s="9">
        <v>1</v>
      </c>
      <c r="AI248" s="30">
        <v>0</v>
      </c>
      <c r="AJ248" s="9">
        <v>0</v>
      </c>
      <c r="AK248" s="30">
        <v>1</v>
      </c>
      <c r="AL248" s="21">
        <v>1999</v>
      </c>
      <c r="AM248" s="23">
        <f t="shared" si="74"/>
        <v>7.6004023345003997</v>
      </c>
      <c r="AN248" s="33">
        <f t="shared" si="76"/>
        <v>0.19249999999999998</v>
      </c>
      <c r="AO248" s="33">
        <v>0.28999999999999998</v>
      </c>
      <c r="AP248" s="33">
        <v>0.32500000000000001</v>
      </c>
      <c r="AQ248" s="43">
        <f t="shared" si="77"/>
        <v>0.19249999999999998</v>
      </c>
      <c r="AR248" s="33" t="s">
        <v>108</v>
      </c>
      <c r="AS248" s="43" t="s">
        <v>108</v>
      </c>
      <c r="AT248" s="42">
        <v>0.67</v>
      </c>
      <c r="AU248" s="18">
        <v>0.33</v>
      </c>
      <c r="AV248">
        <v>0</v>
      </c>
      <c r="AW248" s="40">
        <f t="shared" si="79"/>
        <v>1</v>
      </c>
      <c r="AX248">
        <v>0.38</v>
      </c>
      <c r="AY248" s="40">
        <v>0.62</v>
      </c>
      <c r="AZ248">
        <v>0</v>
      </c>
      <c r="BA248" s="18">
        <v>1</v>
      </c>
      <c r="BB248">
        <f t="shared" si="78"/>
        <v>0.48099999999999998</v>
      </c>
      <c r="BC248" s="18">
        <v>0.51900000000000002</v>
      </c>
      <c r="BD248" s="18" t="s">
        <v>139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 s="18">
        <v>1</v>
      </c>
      <c r="BL248">
        <v>0</v>
      </c>
      <c r="BM248">
        <v>0</v>
      </c>
      <c r="BN248" s="18">
        <v>1</v>
      </c>
      <c r="BQ248" s="25">
        <v>40</v>
      </c>
      <c r="BR248">
        <v>1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 s="18">
        <v>0</v>
      </c>
      <c r="BZ248">
        <v>0</v>
      </c>
      <c r="CA248">
        <v>1</v>
      </c>
      <c r="CB248">
        <v>0</v>
      </c>
      <c r="CC248" s="18">
        <v>0</v>
      </c>
      <c r="CD248">
        <v>1</v>
      </c>
      <c r="CE248">
        <v>0</v>
      </c>
      <c r="CF248">
        <v>0</v>
      </c>
      <c r="CG248">
        <v>0</v>
      </c>
      <c r="CH248" s="18">
        <v>0</v>
      </c>
      <c r="CI248">
        <v>0</v>
      </c>
      <c r="CJ248">
        <v>0</v>
      </c>
      <c r="CK248">
        <v>1</v>
      </c>
      <c r="CL248">
        <v>1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1</v>
      </c>
      <c r="CS248" s="18">
        <v>0</v>
      </c>
      <c r="CU248">
        <v>30</v>
      </c>
      <c r="DD248" s="34" t="s">
        <v>110</v>
      </c>
    </row>
    <row r="249" spans="1:108" x14ac:dyDescent="0.25">
      <c r="A249">
        <v>248</v>
      </c>
      <c r="B249">
        <v>17</v>
      </c>
      <c r="C249" s="25" t="s">
        <v>138</v>
      </c>
      <c r="D249" s="12">
        <v>12.36</v>
      </c>
      <c r="E249" s="14">
        <v>2.2973977695167291</v>
      </c>
      <c r="F249" s="7">
        <v>5.3800000000000008</v>
      </c>
      <c r="G249" s="7">
        <f t="shared" si="66"/>
        <v>10.06260223048327</v>
      </c>
      <c r="H249" s="16">
        <f t="shared" si="67"/>
        <v>14.657397769516729</v>
      </c>
      <c r="I249" s="11">
        <f t="shared" si="68"/>
        <v>0.11380174303938231</v>
      </c>
      <c r="J249" s="33">
        <f t="shared" si="69"/>
        <v>2.1152740341892618E-2</v>
      </c>
      <c r="K249" s="33">
        <f t="shared" si="70"/>
        <v>47.275198571766992</v>
      </c>
      <c r="L249" s="33">
        <f t="shared" si="71"/>
        <v>9.2649002697489699E-2</v>
      </c>
      <c r="M249" s="33">
        <f t="shared" si="72"/>
        <v>0.13495448338127494</v>
      </c>
      <c r="N249" s="8">
        <v>0</v>
      </c>
      <c r="O249" s="9">
        <v>1</v>
      </c>
      <c r="P249" s="8">
        <v>0</v>
      </c>
      <c r="Q249" s="9">
        <v>0</v>
      </c>
      <c r="R249" s="9">
        <v>1</v>
      </c>
      <c r="S249" s="9">
        <v>0</v>
      </c>
      <c r="T249" s="9">
        <v>0</v>
      </c>
      <c r="U249" s="8">
        <v>2219</v>
      </c>
      <c r="V249" s="9">
        <v>12</v>
      </c>
      <c r="W249" s="9">
        <f t="shared" si="80"/>
        <v>2206</v>
      </c>
      <c r="X249" s="9">
        <f t="shared" si="73"/>
        <v>48</v>
      </c>
      <c r="Y249" s="7">
        <v>9.8450000000000006</v>
      </c>
      <c r="Z249" s="7">
        <f t="shared" si="75"/>
        <v>24.155000000000001</v>
      </c>
      <c r="AA249" s="9">
        <v>0</v>
      </c>
      <c r="AB249" s="9">
        <v>1</v>
      </c>
      <c r="AC249" s="9">
        <v>0</v>
      </c>
      <c r="AD249" s="9">
        <v>0</v>
      </c>
      <c r="AE249" s="9">
        <v>0</v>
      </c>
      <c r="AF249" s="9">
        <v>1</v>
      </c>
      <c r="AG249" s="8">
        <v>0</v>
      </c>
      <c r="AH249" s="9">
        <v>1</v>
      </c>
      <c r="AI249" s="30">
        <v>0</v>
      </c>
      <c r="AJ249" s="9">
        <v>0</v>
      </c>
      <c r="AK249" s="30">
        <v>1</v>
      </c>
      <c r="AL249" s="21">
        <v>1999</v>
      </c>
      <c r="AM249" s="23">
        <f t="shared" si="74"/>
        <v>7.6004023345003997</v>
      </c>
      <c r="AN249" s="33">
        <f t="shared" si="76"/>
        <v>0.19249999999999998</v>
      </c>
      <c r="AO249" s="33">
        <v>0.28999999999999998</v>
      </c>
      <c r="AP249" s="33">
        <v>0.32500000000000001</v>
      </c>
      <c r="AQ249" s="43">
        <f t="shared" si="77"/>
        <v>0.19249999999999998</v>
      </c>
      <c r="AR249" s="33" t="s">
        <v>108</v>
      </c>
      <c r="AS249" s="43" t="s">
        <v>108</v>
      </c>
      <c r="AT249" s="42">
        <v>0.67</v>
      </c>
      <c r="AU249" s="18">
        <v>0.33</v>
      </c>
      <c r="AV249">
        <v>0</v>
      </c>
      <c r="AW249" s="40">
        <f t="shared" si="79"/>
        <v>1</v>
      </c>
      <c r="AX249">
        <v>0.38</v>
      </c>
      <c r="AY249" s="40">
        <v>0.62</v>
      </c>
      <c r="AZ249">
        <v>0</v>
      </c>
      <c r="BA249" s="18">
        <v>1</v>
      </c>
      <c r="BB249">
        <f t="shared" si="78"/>
        <v>0.48099999999999998</v>
      </c>
      <c r="BC249" s="18">
        <v>0.51900000000000002</v>
      </c>
      <c r="BD249" s="18" t="s">
        <v>139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 s="18">
        <v>1</v>
      </c>
      <c r="BL249">
        <v>0</v>
      </c>
      <c r="BM249">
        <v>0</v>
      </c>
      <c r="BN249" s="18">
        <v>1</v>
      </c>
      <c r="BQ249" s="25">
        <v>40</v>
      </c>
      <c r="BR249">
        <v>1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 s="18">
        <v>0</v>
      </c>
      <c r="BZ249">
        <v>0</v>
      </c>
      <c r="CA249">
        <v>1</v>
      </c>
      <c r="CB249">
        <v>0</v>
      </c>
      <c r="CC249" s="18">
        <v>0</v>
      </c>
      <c r="CD249">
        <v>1</v>
      </c>
      <c r="CE249">
        <v>0</v>
      </c>
      <c r="CF249">
        <v>0</v>
      </c>
      <c r="CG249">
        <v>0</v>
      </c>
      <c r="CH249" s="18">
        <v>0</v>
      </c>
      <c r="CI249">
        <v>0</v>
      </c>
      <c r="CJ249">
        <v>0</v>
      </c>
      <c r="CK249">
        <v>1</v>
      </c>
      <c r="CL249">
        <v>1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1</v>
      </c>
      <c r="CS249" s="18">
        <v>0</v>
      </c>
      <c r="CU249">
        <v>30</v>
      </c>
      <c r="DD249" s="34" t="s">
        <v>110</v>
      </c>
    </row>
    <row r="250" spans="1:108" x14ac:dyDescent="0.25">
      <c r="A250">
        <v>249</v>
      </c>
      <c r="B250">
        <v>17</v>
      </c>
      <c r="C250" s="25" t="s">
        <v>138</v>
      </c>
      <c r="D250" s="12">
        <v>18.766666666666669</v>
      </c>
      <c r="E250" s="14">
        <v>5.3927203065134099</v>
      </c>
      <c r="F250" s="7">
        <v>3.48</v>
      </c>
      <c r="G250" s="7">
        <f t="shared" si="66"/>
        <v>13.373946360153258</v>
      </c>
      <c r="H250" s="16">
        <f t="shared" si="67"/>
        <v>24.15938697318008</v>
      </c>
      <c r="I250" s="11">
        <f t="shared" si="68"/>
        <v>7.3890339994261867E-2</v>
      </c>
      <c r="J250" s="33">
        <f t="shared" si="69"/>
        <v>2.1232856320190192E-2</v>
      </c>
      <c r="K250" s="33">
        <f t="shared" si="70"/>
        <v>47.096819425519598</v>
      </c>
      <c r="L250" s="33">
        <f t="shared" si="71"/>
        <v>5.2657483674071678E-2</v>
      </c>
      <c r="M250" s="33">
        <f t="shared" si="72"/>
        <v>9.5123196314452055E-2</v>
      </c>
      <c r="N250" s="8">
        <v>0</v>
      </c>
      <c r="O250" s="9">
        <v>1</v>
      </c>
      <c r="P250" s="8">
        <v>0</v>
      </c>
      <c r="Q250" s="9">
        <v>0</v>
      </c>
      <c r="R250" s="9">
        <v>1</v>
      </c>
      <c r="S250" s="9">
        <v>0</v>
      </c>
      <c r="T250" s="9">
        <v>0</v>
      </c>
      <c r="U250" s="8">
        <v>2219</v>
      </c>
      <c r="V250" s="9">
        <v>12</v>
      </c>
      <c r="W250" s="9">
        <f t="shared" si="80"/>
        <v>2206</v>
      </c>
      <c r="X250" s="9">
        <f t="shared" si="73"/>
        <v>48</v>
      </c>
      <c r="Y250" s="7">
        <v>9.8450000000000006</v>
      </c>
      <c r="Z250" s="7">
        <f t="shared" si="75"/>
        <v>24.155000000000001</v>
      </c>
      <c r="AA250" s="9">
        <v>0</v>
      </c>
      <c r="AB250" s="9">
        <v>1</v>
      </c>
      <c r="AC250" s="9">
        <v>0</v>
      </c>
      <c r="AD250" s="9">
        <v>0</v>
      </c>
      <c r="AE250" s="9">
        <v>0</v>
      </c>
      <c r="AF250" s="9">
        <v>1</v>
      </c>
      <c r="AG250" s="8">
        <v>0</v>
      </c>
      <c r="AH250" s="9">
        <v>1</v>
      </c>
      <c r="AI250" s="30">
        <v>0</v>
      </c>
      <c r="AJ250" s="9">
        <v>0</v>
      </c>
      <c r="AK250" s="30">
        <v>1</v>
      </c>
      <c r="AL250" s="21">
        <v>1999</v>
      </c>
      <c r="AM250" s="23">
        <f t="shared" si="74"/>
        <v>7.6004023345003997</v>
      </c>
      <c r="AN250" s="33">
        <f t="shared" si="76"/>
        <v>0.19249999999999998</v>
      </c>
      <c r="AO250" s="33">
        <v>0.28999999999999998</v>
      </c>
      <c r="AP250" s="33">
        <v>0.32500000000000001</v>
      </c>
      <c r="AQ250" s="43">
        <f t="shared" si="77"/>
        <v>0.19249999999999998</v>
      </c>
      <c r="AR250" s="33" t="s">
        <v>108</v>
      </c>
      <c r="AS250" s="43" t="s">
        <v>108</v>
      </c>
      <c r="AT250" s="42">
        <v>0.67</v>
      </c>
      <c r="AU250" s="18">
        <v>0.33</v>
      </c>
      <c r="AV250">
        <v>0</v>
      </c>
      <c r="AW250" s="40">
        <f t="shared" si="79"/>
        <v>1</v>
      </c>
      <c r="AX250">
        <v>0.38</v>
      </c>
      <c r="AY250" s="40">
        <v>0.62</v>
      </c>
      <c r="AZ250">
        <v>0</v>
      </c>
      <c r="BA250" s="18">
        <v>1</v>
      </c>
      <c r="BB250">
        <f t="shared" si="78"/>
        <v>0.48099999999999998</v>
      </c>
      <c r="BC250" s="18">
        <v>0.51900000000000002</v>
      </c>
      <c r="BD250" s="18" t="s">
        <v>139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 s="18">
        <v>1</v>
      </c>
      <c r="BL250">
        <v>0</v>
      </c>
      <c r="BM250">
        <v>0</v>
      </c>
      <c r="BN250" s="18">
        <v>1</v>
      </c>
      <c r="BQ250" s="25">
        <v>40</v>
      </c>
      <c r="BR250">
        <v>1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 s="18">
        <v>0</v>
      </c>
      <c r="BZ250">
        <v>0</v>
      </c>
      <c r="CA250">
        <v>1</v>
      </c>
      <c r="CB250">
        <v>0</v>
      </c>
      <c r="CC250" s="18">
        <v>0</v>
      </c>
      <c r="CD250">
        <v>1</v>
      </c>
      <c r="CE250">
        <v>0</v>
      </c>
      <c r="CF250">
        <v>0</v>
      </c>
      <c r="CG250">
        <v>0</v>
      </c>
      <c r="CH250" s="18">
        <v>0</v>
      </c>
      <c r="CI250">
        <v>0</v>
      </c>
      <c r="CJ250">
        <v>0</v>
      </c>
      <c r="CK250">
        <v>1</v>
      </c>
      <c r="CL250">
        <v>1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1</v>
      </c>
      <c r="CS250" s="18">
        <v>0</v>
      </c>
      <c r="CU250">
        <v>30</v>
      </c>
      <c r="DD250" s="34" t="s">
        <v>110</v>
      </c>
    </row>
    <row r="251" spans="1:108" x14ac:dyDescent="0.25">
      <c r="A251">
        <v>250</v>
      </c>
      <c r="B251">
        <v>17</v>
      </c>
      <c r="C251" s="25" t="s">
        <v>138</v>
      </c>
      <c r="D251" s="12">
        <v>0.1333333333333333</v>
      </c>
      <c r="E251" s="14">
        <v>1.4814814814814821</v>
      </c>
      <c r="F251" s="7">
        <v>0.09</v>
      </c>
      <c r="G251" s="7">
        <f t="shared" si="66"/>
        <v>-1.3481481481481488</v>
      </c>
      <c r="H251" s="16">
        <f t="shared" si="67"/>
        <v>1.6148148148148154</v>
      </c>
      <c r="I251" s="11">
        <f t="shared" si="68"/>
        <v>2.1873233617308667E-3</v>
      </c>
      <c r="J251" s="33">
        <f t="shared" si="69"/>
        <v>2.4303592908120744E-2</v>
      </c>
      <c r="K251" s="33">
        <f t="shared" si="70"/>
        <v>41.146179652550977</v>
      </c>
      <c r="L251" s="33">
        <f t="shared" si="71"/>
        <v>-2.2116269546389879E-2</v>
      </c>
      <c r="M251" s="33">
        <f t="shared" si="72"/>
        <v>2.649091626985161E-2</v>
      </c>
      <c r="N251" s="8">
        <v>0</v>
      </c>
      <c r="O251" s="9">
        <v>1</v>
      </c>
      <c r="P251" s="8">
        <v>0</v>
      </c>
      <c r="Q251" s="9">
        <v>0</v>
      </c>
      <c r="R251" s="9">
        <v>1</v>
      </c>
      <c r="S251" s="9">
        <v>0</v>
      </c>
      <c r="T251" s="9">
        <v>0</v>
      </c>
      <c r="U251" s="8">
        <v>1706</v>
      </c>
      <c r="V251" s="9">
        <v>12</v>
      </c>
      <c r="W251" s="9">
        <f t="shared" si="80"/>
        <v>1693</v>
      </c>
      <c r="X251" s="9">
        <f t="shared" si="73"/>
        <v>48</v>
      </c>
      <c r="Y251" s="7">
        <v>10.525</v>
      </c>
      <c r="Z251" s="7">
        <f t="shared" si="75"/>
        <v>23.475000000000001</v>
      </c>
      <c r="AA251" s="9">
        <v>0</v>
      </c>
      <c r="AB251" s="9">
        <v>1</v>
      </c>
      <c r="AC251" s="9">
        <v>0</v>
      </c>
      <c r="AD251" s="9">
        <v>0</v>
      </c>
      <c r="AE251" s="9">
        <v>0</v>
      </c>
      <c r="AF251" s="9">
        <v>1</v>
      </c>
      <c r="AG251" s="8">
        <v>0</v>
      </c>
      <c r="AH251" s="9">
        <v>1</v>
      </c>
      <c r="AI251" s="30">
        <v>0</v>
      </c>
      <c r="AJ251" s="9">
        <v>0</v>
      </c>
      <c r="AK251" s="30">
        <v>1</v>
      </c>
      <c r="AL251" s="21">
        <v>1999</v>
      </c>
      <c r="AM251" s="23">
        <f t="shared" si="74"/>
        <v>7.6004023345003997</v>
      </c>
      <c r="AN251" s="33">
        <v>0.12</v>
      </c>
      <c r="AO251" s="33">
        <v>0.23</v>
      </c>
      <c r="AP251" s="33">
        <v>0.53</v>
      </c>
      <c r="AQ251" s="43">
        <v>0.12</v>
      </c>
      <c r="AR251" s="33" t="s">
        <v>108</v>
      </c>
      <c r="AS251" s="43" t="s">
        <v>108</v>
      </c>
      <c r="AT251" s="42">
        <v>0.67</v>
      </c>
      <c r="AU251" s="18">
        <v>0.33</v>
      </c>
      <c r="AV251">
        <v>1</v>
      </c>
      <c r="AW251" s="40">
        <f t="shared" si="79"/>
        <v>0</v>
      </c>
      <c r="AX251">
        <v>0.31</v>
      </c>
      <c r="AY251" s="40">
        <v>0.69</v>
      </c>
      <c r="AZ251">
        <v>0</v>
      </c>
      <c r="BA251" s="18">
        <v>1</v>
      </c>
      <c r="BB251">
        <f t="shared" si="78"/>
        <v>0.41400000000000003</v>
      </c>
      <c r="BC251" s="18">
        <v>0.58599999999999997</v>
      </c>
      <c r="BD251" s="18" t="s">
        <v>139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 s="18">
        <v>1</v>
      </c>
      <c r="BL251">
        <v>0</v>
      </c>
      <c r="BM251">
        <v>0</v>
      </c>
      <c r="BN251" s="18">
        <v>1</v>
      </c>
      <c r="BQ251" s="25">
        <v>40</v>
      </c>
      <c r="BR251">
        <v>1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 s="18">
        <v>0</v>
      </c>
      <c r="BZ251">
        <v>0</v>
      </c>
      <c r="CA251">
        <v>1</v>
      </c>
      <c r="CB251">
        <v>0</v>
      </c>
      <c r="CC251" s="18">
        <v>0</v>
      </c>
      <c r="CD251">
        <v>1</v>
      </c>
      <c r="CE251">
        <v>0</v>
      </c>
      <c r="CF251">
        <v>0</v>
      </c>
      <c r="CG251">
        <v>0</v>
      </c>
      <c r="CH251" s="18">
        <v>0</v>
      </c>
      <c r="CI251">
        <v>0</v>
      </c>
      <c r="CJ251">
        <v>0</v>
      </c>
      <c r="CK251">
        <v>1</v>
      </c>
      <c r="CL251">
        <v>1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1</v>
      </c>
      <c r="CS251" s="18">
        <v>0</v>
      </c>
      <c r="CU251">
        <v>30</v>
      </c>
      <c r="DD251" s="34" t="s">
        <v>110</v>
      </c>
    </row>
    <row r="252" spans="1:108" x14ac:dyDescent="0.25">
      <c r="A252">
        <v>251</v>
      </c>
      <c r="B252">
        <v>17</v>
      </c>
      <c r="C252" s="25" t="s">
        <v>138</v>
      </c>
      <c r="D252" s="12">
        <v>5.3</v>
      </c>
      <c r="E252" s="14">
        <v>1.9202898550724641</v>
      </c>
      <c r="F252" s="7">
        <v>2.76</v>
      </c>
      <c r="G252" s="7">
        <f t="shared" si="66"/>
        <v>3.379710144927536</v>
      </c>
      <c r="H252" s="16">
        <f t="shared" si="67"/>
        <v>7.2202898550724637</v>
      </c>
      <c r="I252" s="11">
        <f t="shared" si="68"/>
        <v>6.692767639841693E-2</v>
      </c>
      <c r="J252" s="33">
        <f t="shared" si="69"/>
        <v>2.4249158115368458E-2</v>
      </c>
      <c r="K252" s="33">
        <f t="shared" si="70"/>
        <v>41.238545076178426</v>
      </c>
      <c r="L252" s="33">
        <f t="shared" si="71"/>
        <v>4.2678518283048472E-2</v>
      </c>
      <c r="M252" s="33">
        <f t="shared" si="72"/>
        <v>9.1176834513785388E-2</v>
      </c>
      <c r="N252" s="8">
        <v>0</v>
      </c>
      <c r="O252" s="9">
        <v>1</v>
      </c>
      <c r="P252" s="8">
        <v>0</v>
      </c>
      <c r="Q252" s="9">
        <v>0</v>
      </c>
      <c r="R252" s="9">
        <v>1</v>
      </c>
      <c r="S252" s="9">
        <v>0</v>
      </c>
      <c r="T252" s="9">
        <v>0</v>
      </c>
      <c r="U252" s="8">
        <v>1706</v>
      </c>
      <c r="V252" s="9">
        <v>12</v>
      </c>
      <c r="W252" s="9">
        <f t="shared" si="80"/>
        <v>1693</v>
      </c>
      <c r="X252" s="9">
        <f t="shared" si="73"/>
        <v>48</v>
      </c>
      <c r="Y252" s="7">
        <v>10.525</v>
      </c>
      <c r="Z252" s="7">
        <f t="shared" si="75"/>
        <v>23.475000000000001</v>
      </c>
      <c r="AA252" s="9">
        <v>0</v>
      </c>
      <c r="AB252" s="9">
        <v>1</v>
      </c>
      <c r="AC252" s="9">
        <v>0</v>
      </c>
      <c r="AD252" s="9">
        <v>0</v>
      </c>
      <c r="AE252" s="9">
        <v>0</v>
      </c>
      <c r="AF252" s="9">
        <v>1</v>
      </c>
      <c r="AG252" s="8">
        <v>0</v>
      </c>
      <c r="AH252" s="9">
        <v>1</v>
      </c>
      <c r="AI252" s="30">
        <v>0</v>
      </c>
      <c r="AJ252" s="9">
        <v>0</v>
      </c>
      <c r="AK252" s="30">
        <v>1</v>
      </c>
      <c r="AL252" s="21">
        <v>1999</v>
      </c>
      <c r="AM252" s="23">
        <f t="shared" si="74"/>
        <v>7.6004023345003997</v>
      </c>
      <c r="AN252" s="33">
        <v>0.12</v>
      </c>
      <c r="AO252" s="33">
        <v>0.23</v>
      </c>
      <c r="AP252" s="33">
        <v>0.53</v>
      </c>
      <c r="AQ252" s="43">
        <v>0.12</v>
      </c>
      <c r="AR252" s="33" t="s">
        <v>108</v>
      </c>
      <c r="AS252" s="43" t="s">
        <v>108</v>
      </c>
      <c r="AT252" s="42">
        <v>0.67</v>
      </c>
      <c r="AU252" s="18">
        <v>0.33</v>
      </c>
      <c r="AV252">
        <v>1</v>
      </c>
      <c r="AW252" s="40">
        <f t="shared" si="79"/>
        <v>0</v>
      </c>
      <c r="AX252">
        <v>0.31</v>
      </c>
      <c r="AY252" s="40">
        <v>0.69</v>
      </c>
      <c r="AZ252">
        <v>0</v>
      </c>
      <c r="BA252" s="18">
        <v>1</v>
      </c>
      <c r="BB252">
        <f t="shared" si="78"/>
        <v>0.41400000000000003</v>
      </c>
      <c r="BC252" s="18">
        <v>0.58599999999999997</v>
      </c>
      <c r="BD252" s="18" t="s">
        <v>139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 s="18">
        <v>1</v>
      </c>
      <c r="BL252">
        <v>0</v>
      </c>
      <c r="BM252">
        <v>0</v>
      </c>
      <c r="BN252" s="18">
        <v>1</v>
      </c>
      <c r="BQ252" s="25">
        <v>40</v>
      </c>
      <c r="BR252">
        <v>1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 s="18">
        <v>0</v>
      </c>
      <c r="BZ252">
        <v>0</v>
      </c>
      <c r="CA252">
        <v>1</v>
      </c>
      <c r="CB252">
        <v>0</v>
      </c>
      <c r="CC252" s="18">
        <v>0</v>
      </c>
      <c r="CD252">
        <v>1</v>
      </c>
      <c r="CE252">
        <v>0</v>
      </c>
      <c r="CF252">
        <v>0</v>
      </c>
      <c r="CG252">
        <v>0</v>
      </c>
      <c r="CH252" s="18">
        <v>0</v>
      </c>
      <c r="CI252">
        <v>0</v>
      </c>
      <c r="CJ252">
        <v>0</v>
      </c>
      <c r="CK252">
        <v>1</v>
      </c>
      <c r="CL252">
        <v>1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1</v>
      </c>
      <c r="CS252" s="18">
        <v>0</v>
      </c>
      <c r="CU252">
        <v>30</v>
      </c>
      <c r="DD252" s="34" t="s">
        <v>110</v>
      </c>
    </row>
    <row r="253" spans="1:108" x14ac:dyDescent="0.25">
      <c r="A253">
        <v>252</v>
      </c>
      <c r="B253">
        <v>17</v>
      </c>
      <c r="C253" s="25" t="s">
        <v>138</v>
      </c>
      <c r="D253" s="12">
        <v>5.4200000000000008</v>
      </c>
      <c r="E253" s="14">
        <v>1.5485714285714289</v>
      </c>
      <c r="F253" s="7">
        <v>3.5</v>
      </c>
      <c r="G253" s="7">
        <f t="shared" si="66"/>
        <v>3.8714285714285719</v>
      </c>
      <c r="H253" s="16">
        <f t="shared" si="67"/>
        <v>6.9685714285714297</v>
      </c>
      <c r="I253" s="11">
        <f t="shared" si="68"/>
        <v>8.4756695340678367E-2</v>
      </c>
      <c r="J253" s="33">
        <f t="shared" si="69"/>
        <v>2.4216198668765246E-2</v>
      </c>
      <c r="K253" s="33">
        <f t="shared" si="70"/>
        <v>41.294672779911942</v>
      </c>
      <c r="L253" s="33">
        <f t="shared" si="71"/>
        <v>6.0540496671913122E-2</v>
      </c>
      <c r="M253" s="33">
        <f t="shared" si="72"/>
        <v>0.10897289400944361</v>
      </c>
      <c r="N253" s="8">
        <v>0</v>
      </c>
      <c r="O253" s="9">
        <v>1</v>
      </c>
      <c r="P253" s="8">
        <v>0</v>
      </c>
      <c r="Q253" s="9">
        <v>0</v>
      </c>
      <c r="R253" s="9">
        <v>1</v>
      </c>
      <c r="S253" s="9">
        <v>0</v>
      </c>
      <c r="T253" s="9">
        <v>0</v>
      </c>
      <c r="U253" s="8">
        <v>1706</v>
      </c>
      <c r="V253" s="9">
        <v>12</v>
      </c>
      <c r="W253" s="9">
        <f t="shared" si="80"/>
        <v>1693</v>
      </c>
      <c r="X253" s="9">
        <f t="shared" si="73"/>
        <v>48</v>
      </c>
      <c r="Y253" s="7">
        <v>10.525</v>
      </c>
      <c r="Z253" s="7">
        <f t="shared" si="75"/>
        <v>23.475000000000001</v>
      </c>
      <c r="AA253" s="9">
        <v>0</v>
      </c>
      <c r="AB253" s="9">
        <v>1</v>
      </c>
      <c r="AC253" s="9">
        <v>0</v>
      </c>
      <c r="AD253" s="9">
        <v>0</v>
      </c>
      <c r="AE253" s="9">
        <v>0</v>
      </c>
      <c r="AF253" s="9">
        <v>1</v>
      </c>
      <c r="AG253" s="8">
        <v>0</v>
      </c>
      <c r="AH253" s="9">
        <v>1</v>
      </c>
      <c r="AI253" s="30">
        <v>0</v>
      </c>
      <c r="AJ253" s="9">
        <v>0</v>
      </c>
      <c r="AK253" s="30">
        <v>1</v>
      </c>
      <c r="AL253" s="21">
        <v>1999</v>
      </c>
      <c r="AM253" s="23">
        <f t="shared" si="74"/>
        <v>7.6004023345003997</v>
      </c>
      <c r="AN253" s="33">
        <v>0.12</v>
      </c>
      <c r="AO253" s="33">
        <v>0.23</v>
      </c>
      <c r="AP253" s="33">
        <v>0.53</v>
      </c>
      <c r="AQ253" s="43">
        <v>0.12</v>
      </c>
      <c r="AR253" s="33" t="s">
        <v>108</v>
      </c>
      <c r="AS253" s="43" t="s">
        <v>108</v>
      </c>
      <c r="AT253" s="42">
        <v>0.67</v>
      </c>
      <c r="AU253" s="18">
        <v>0.33</v>
      </c>
      <c r="AV253">
        <v>1</v>
      </c>
      <c r="AW253" s="40">
        <f t="shared" si="79"/>
        <v>0</v>
      </c>
      <c r="AX253">
        <v>0.31</v>
      </c>
      <c r="AY253" s="40">
        <v>0.69</v>
      </c>
      <c r="AZ253">
        <v>0</v>
      </c>
      <c r="BA253" s="18">
        <v>1</v>
      </c>
      <c r="BB253">
        <f t="shared" si="78"/>
        <v>0.41400000000000003</v>
      </c>
      <c r="BC253" s="18">
        <v>0.58599999999999997</v>
      </c>
      <c r="BD253" s="18" t="s">
        <v>139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 s="18">
        <v>1</v>
      </c>
      <c r="BL253">
        <v>0</v>
      </c>
      <c r="BM253">
        <v>0</v>
      </c>
      <c r="BN253" s="18">
        <v>1</v>
      </c>
      <c r="BQ253" s="25">
        <v>40</v>
      </c>
      <c r="BR253">
        <v>1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 s="18">
        <v>0</v>
      </c>
      <c r="BZ253">
        <v>0</v>
      </c>
      <c r="CA253">
        <v>1</v>
      </c>
      <c r="CB253">
        <v>0</v>
      </c>
      <c r="CC253" s="18">
        <v>0</v>
      </c>
      <c r="CD253">
        <v>1</v>
      </c>
      <c r="CE253">
        <v>0</v>
      </c>
      <c r="CF253">
        <v>0</v>
      </c>
      <c r="CG253">
        <v>0</v>
      </c>
      <c r="CH253" s="18">
        <v>0</v>
      </c>
      <c r="CI253">
        <v>0</v>
      </c>
      <c r="CJ253">
        <v>0</v>
      </c>
      <c r="CK253">
        <v>1</v>
      </c>
      <c r="CL253">
        <v>1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1</v>
      </c>
      <c r="CS253" s="18">
        <v>0</v>
      </c>
      <c r="CU253">
        <v>30</v>
      </c>
      <c r="DD253" s="34" t="s">
        <v>110</v>
      </c>
    </row>
    <row r="254" spans="1:108" x14ac:dyDescent="0.25">
      <c r="A254">
        <v>253</v>
      </c>
      <c r="B254">
        <v>17</v>
      </c>
      <c r="C254" s="25" t="s">
        <v>138</v>
      </c>
      <c r="D254" s="12">
        <v>18</v>
      </c>
      <c r="E254" s="14">
        <v>4.2452830188679256</v>
      </c>
      <c r="F254" s="7">
        <v>4.24</v>
      </c>
      <c r="G254" s="7">
        <f t="shared" si="66"/>
        <v>13.754716981132074</v>
      </c>
      <c r="H254" s="16">
        <f t="shared" si="67"/>
        <v>22.245283018867926</v>
      </c>
      <c r="I254" s="11">
        <f t="shared" si="68"/>
        <v>0.10250468011579229</v>
      </c>
      <c r="J254" s="33">
        <f t="shared" si="69"/>
        <v>2.4175632102781199E-2</v>
      </c>
      <c r="K254" s="33">
        <f t="shared" si="70"/>
        <v>41.363964993699526</v>
      </c>
      <c r="L254" s="33">
        <f t="shared" si="71"/>
        <v>7.8329048013011091E-2</v>
      </c>
      <c r="M254" s="33">
        <f t="shared" si="72"/>
        <v>0.12668031221857348</v>
      </c>
      <c r="N254" s="8">
        <v>0</v>
      </c>
      <c r="O254" s="9">
        <v>1</v>
      </c>
      <c r="P254" s="8">
        <v>0</v>
      </c>
      <c r="Q254" s="9">
        <v>0</v>
      </c>
      <c r="R254" s="9">
        <v>1</v>
      </c>
      <c r="S254" s="9">
        <v>0</v>
      </c>
      <c r="T254" s="9">
        <v>0</v>
      </c>
      <c r="U254" s="8">
        <v>1706</v>
      </c>
      <c r="V254" s="9">
        <v>12</v>
      </c>
      <c r="W254" s="9">
        <f t="shared" si="80"/>
        <v>1693</v>
      </c>
      <c r="X254" s="9">
        <f t="shared" si="73"/>
        <v>48</v>
      </c>
      <c r="Y254" s="7">
        <v>10.525</v>
      </c>
      <c r="Z254" s="7">
        <f t="shared" si="75"/>
        <v>23.475000000000001</v>
      </c>
      <c r="AA254" s="9">
        <v>0</v>
      </c>
      <c r="AB254" s="9">
        <v>1</v>
      </c>
      <c r="AC254" s="9">
        <v>0</v>
      </c>
      <c r="AD254" s="9">
        <v>0</v>
      </c>
      <c r="AE254" s="9">
        <v>0</v>
      </c>
      <c r="AF254" s="9">
        <v>1</v>
      </c>
      <c r="AG254" s="8">
        <v>0</v>
      </c>
      <c r="AH254" s="9">
        <v>1</v>
      </c>
      <c r="AI254" s="30">
        <v>0</v>
      </c>
      <c r="AJ254" s="9">
        <v>0</v>
      </c>
      <c r="AK254" s="30">
        <v>1</v>
      </c>
      <c r="AL254" s="21">
        <v>1999</v>
      </c>
      <c r="AM254" s="23">
        <f t="shared" si="74"/>
        <v>7.6004023345003997</v>
      </c>
      <c r="AN254" s="33">
        <v>0.12</v>
      </c>
      <c r="AO254" s="33">
        <v>0.23</v>
      </c>
      <c r="AP254" s="33">
        <v>0.53</v>
      </c>
      <c r="AQ254" s="43">
        <v>0.12</v>
      </c>
      <c r="AR254" s="33" t="s">
        <v>108</v>
      </c>
      <c r="AS254" s="43" t="s">
        <v>108</v>
      </c>
      <c r="AT254" s="42">
        <v>0.67</v>
      </c>
      <c r="AU254" s="18">
        <v>0.33</v>
      </c>
      <c r="AV254">
        <v>1</v>
      </c>
      <c r="AW254" s="40">
        <f t="shared" si="79"/>
        <v>0</v>
      </c>
      <c r="AX254">
        <v>0.31</v>
      </c>
      <c r="AY254" s="40">
        <v>0.69</v>
      </c>
      <c r="AZ254">
        <v>0</v>
      </c>
      <c r="BA254" s="18">
        <v>1</v>
      </c>
      <c r="BB254">
        <f t="shared" si="78"/>
        <v>0.41400000000000003</v>
      </c>
      <c r="BC254" s="18">
        <v>0.58599999999999997</v>
      </c>
      <c r="BD254" s="18" t="s">
        <v>139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 s="18">
        <v>1</v>
      </c>
      <c r="BL254">
        <v>0</v>
      </c>
      <c r="BM254">
        <v>0</v>
      </c>
      <c r="BN254" s="18">
        <v>1</v>
      </c>
      <c r="BQ254" s="25">
        <v>40</v>
      </c>
      <c r="BR254">
        <v>1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 s="18">
        <v>0</v>
      </c>
      <c r="BZ254">
        <v>0</v>
      </c>
      <c r="CA254">
        <v>1</v>
      </c>
      <c r="CB254">
        <v>0</v>
      </c>
      <c r="CC254" s="18">
        <v>0</v>
      </c>
      <c r="CD254">
        <v>1</v>
      </c>
      <c r="CE254">
        <v>0</v>
      </c>
      <c r="CF254">
        <v>0</v>
      </c>
      <c r="CG254">
        <v>0</v>
      </c>
      <c r="CH254" s="18">
        <v>0</v>
      </c>
      <c r="CI254">
        <v>0</v>
      </c>
      <c r="CJ254">
        <v>0</v>
      </c>
      <c r="CK254">
        <v>1</v>
      </c>
      <c r="CL254">
        <v>1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1</v>
      </c>
      <c r="CS254" s="18">
        <v>0</v>
      </c>
      <c r="CU254">
        <v>30</v>
      </c>
      <c r="DD254" s="34" t="s">
        <v>110</v>
      </c>
    </row>
    <row r="255" spans="1:108" x14ac:dyDescent="0.25">
      <c r="A255">
        <v>254</v>
      </c>
      <c r="B255">
        <v>17</v>
      </c>
      <c r="C255" s="25" t="s">
        <v>138</v>
      </c>
      <c r="D255" s="12">
        <v>0.55000000000000004</v>
      </c>
      <c r="E255" s="14">
        <v>1.4473684210526321</v>
      </c>
      <c r="F255" s="7">
        <v>0.38</v>
      </c>
      <c r="G255" s="7">
        <f t="shared" si="66"/>
        <v>-0.89736842105263204</v>
      </c>
      <c r="H255" s="16">
        <f t="shared" si="67"/>
        <v>1.9973684210526321</v>
      </c>
      <c r="I255" s="11">
        <f t="shared" si="68"/>
        <v>9.2132532004612858E-3</v>
      </c>
      <c r="J255" s="33">
        <f t="shared" si="69"/>
        <v>2.4245403159108649E-2</v>
      </c>
      <c r="K255" s="33">
        <f t="shared" si="70"/>
        <v>41.244931809859985</v>
      </c>
      <c r="L255" s="33">
        <f t="shared" si="71"/>
        <v>-1.5032149958647363E-2</v>
      </c>
      <c r="M255" s="33">
        <f t="shared" si="72"/>
        <v>3.3458656359569933E-2</v>
      </c>
      <c r="N255" s="8">
        <v>0</v>
      </c>
      <c r="O255" s="9">
        <v>1</v>
      </c>
      <c r="P255" s="8">
        <v>0</v>
      </c>
      <c r="Q255" s="9">
        <v>0</v>
      </c>
      <c r="R255" s="9">
        <v>1</v>
      </c>
      <c r="S255" s="9">
        <v>0</v>
      </c>
      <c r="T255" s="9">
        <v>0</v>
      </c>
      <c r="U255" s="8">
        <v>1714</v>
      </c>
      <c r="V255" s="9">
        <v>12</v>
      </c>
      <c r="W255" s="9">
        <f t="shared" si="80"/>
        <v>1701</v>
      </c>
      <c r="X255" s="9">
        <f t="shared" si="73"/>
        <v>48</v>
      </c>
      <c r="Y255" s="7">
        <v>10.525</v>
      </c>
      <c r="Z255" s="7">
        <f t="shared" si="75"/>
        <v>23.475000000000001</v>
      </c>
      <c r="AA255" s="9">
        <v>0</v>
      </c>
      <c r="AB255" s="9">
        <v>1</v>
      </c>
      <c r="AC255" s="9">
        <v>0</v>
      </c>
      <c r="AD255" s="9">
        <v>0</v>
      </c>
      <c r="AE255" s="9">
        <v>0</v>
      </c>
      <c r="AF255" s="9">
        <v>1</v>
      </c>
      <c r="AG255" s="8">
        <v>0</v>
      </c>
      <c r="AH255" s="9">
        <v>1</v>
      </c>
      <c r="AI255" s="30">
        <v>0</v>
      </c>
      <c r="AJ255" s="9">
        <v>0</v>
      </c>
      <c r="AK255" s="30">
        <v>1</v>
      </c>
      <c r="AL255" s="21">
        <v>1999</v>
      </c>
      <c r="AM255" s="23">
        <f t="shared" si="74"/>
        <v>7.6004023345003997</v>
      </c>
      <c r="AN255" s="33">
        <v>0.12</v>
      </c>
      <c r="AO255" s="33">
        <v>0.23</v>
      </c>
      <c r="AP255" s="33">
        <v>0.53</v>
      </c>
      <c r="AQ255" s="43">
        <v>0.12</v>
      </c>
      <c r="AR255" s="33" t="s">
        <v>108</v>
      </c>
      <c r="AS255" s="43" t="s">
        <v>108</v>
      </c>
      <c r="AT255" s="42">
        <v>0.67</v>
      </c>
      <c r="AU255" s="18">
        <v>0.33</v>
      </c>
      <c r="AV255">
        <v>1</v>
      </c>
      <c r="AW255" s="40">
        <f t="shared" ref="AW255:AW286" si="81">1-AV255</f>
        <v>0</v>
      </c>
      <c r="AX255">
        <v>0.31</v>
      </c>
      <c r="AY255" s="40">
        <v>0.69</v>
      </c>
      <c r="AZ255">
        <v>0</v>
      </c>
      <c r="BA255" s="18">
        <v>1</v>
      </c>
      <c r="BB255">
        <f t="shared" si="78"/>
        <v>0.41400000000000003</v>
      </c>
      <c r="BC255" s="18">
        <v>0.58599999999999997</v>
      </c>
      <c r="BD255" s="18" t="s">
        <v>139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 s="18">
        <v>1</v>
      </c>
      <c r="BL255">
        <v>0</v>
      </c>
      <c r="BM255">
        <v>0</v>
      </c>
      <c r="BN255" s="18">
        <v>1</v>
      </c>
      <c r="BQ255" s="25">
        <v>40</v>
      </c>
      <c r="BR255">
        <v>1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 s="18">
        <v>0</v>
      </c>
      <c r="BZ255">
        <v>0</v>
      </c>
      <c r="CA255">
        <v>1</v>
      </c>
      <c r="CB255">
        <v>0</v>
      </c>
      <c r="CC255" s="18">
        <v>0</v>
      </c>
      <c r="CD255">
        <v>1</v>
      </c>
      <c r="CE255">
        <v>0</v>
      </c>
      <c r="CF255">
        <v>0</v>
      </c>
      <c r="CG255">
        <v>0</v>
      </c>
      <c r="CH255" s="18">
        <v>0</v>
      </c>
      <c r="CI255">
        <v>0</v>
      </c>
      <c r="CJ255">
        <v>0</v>
      </c>
      <c r="CK255">
        <v>1</v>
      </c>
      <c r="CL255">
        <v>1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1</v>
      </c>
      <c r="CS255" s="18">
        <v>0</v>
      </c>
      <c r="CU255">
        <v>30</v>
      </c>
      <c r="DD255" s="34" t="s">
        <v>110</v>
      </c>
    </row>
    <row r="256" spans="1:108" x14ac:dyDescent="0.25">
      <c r="A256">
        <v>255</v>
      </c>
      <c r="B256">
        <v>17</v>
      </c>
      <c r="C256" s="25" t="s">
        <v>138</v>
      </c>
      <c r="D256" s="12">
        <v>5.55</v>
      </c>
      <c r="E256" s="14">
        <v>1.7076923076923081</v>
      </c>
      <c r="F256" s="7">
        <v>3.25</v>
      </c>
      <c r="G256" s="7">
        <f t="shared" si="66"/>
        <v>3.842307692307692</v>
      </c>
      <c r="H256" s="16">
        <f t="shared" si="67"/>
        <v>7.2576923076923077</v>
      </c>
      <c r="I256" s="11">
        <f t="shared" si="68"/>
        <v>7.8557378008585005E-2</v>
      </c>
      <c r="J256" s="33">
        <f t="shared" si="69"/>
        <v>2.4171500925718459E-2</v>
      </c>
      <c r="K256" s="33">
        <f t="shared" si="70"/>
        <v>41.371034553175008</v>
      </c>
      <c r="L256" s="33">
        <f t="shared" si="71"/>
        <v>5.4385877082866546E-2</v>
      </c>
      <c r="M256" s="33">
        <f t="shared" si="72"/>
        <v>0.10272887893430346</v>
      </c>
      <c r="N256" s="8">
        <v>0</v>
      </c>
      <c r="O256" s="9">
        <v>1</v>
      </c>
      <c r="P256" s="8">
        <v>0</v>
      </c>
      <c r="Q256" s="9">
        <v>0</v>
      </c>
      <c r="R256" s="9">
        <v>1</v>
      </c>
      <c r="S256" s="9">
        <v>0</v>
      </c>
      <c r="T256" s="9">
        <v>0</v>
      </c>
      <c r="U256" s="8">
        <v>1714</v>
      </c>
      <c r="V256" s="9">
        <v>12</v>
      </c>
      <c r="W256" s="9">
        <f t="shared" si="80"/>
        <v>1701</v>
      </c>
      <c r="X256" s="9">
        <f t="shared" si="73"/>
        <v>48</v>
      </c>
      <c r="Y256" s="7">
        <v>10.525</v>
      </c>
      <c r="Z256" s="7">
        <f t="shared" si="75"/>
        <v>23.475000000000001</v>
      </c>
      <c r="AA256" s="9">
        <v>0</v>
      </c>
      <c r="AB256" s="9">
        <v>1</v>
      </c>
      <c r="AC256" s="9">
        <v>0</v>
      </c>
      <c r="AD256" s="9">
        <v>0</v>
      </c>
      <c r="AE256" s="9">
        <v>0</v>
      </c>
      <c r="AF256" s="9">
        <v>1</v>
      </c>
      <c r="AG256" s="8">
        <v>0</v>
      </c>
      <c r="AH256" s="9">
        <v>1</v>
      </c>
      <c r="AI256" s="30">
        <v>0</v>
      </c>
      <c r="AJ256" s="9">
        <v>0</v>
      </c>
      <c r="AK256" s="30">
        <v>1</v>
      </c>
      <c r="AL256" s="21">
        <v>1999</v>
      </c>
      <c r="AM256" s="23">
        <f t="shared" si="74"/>
        <v>7.6004023345003997</v>
      </c>
      <c r="AN256" s="33">
        <v>0.12</v>
      </c>
      <c r="AO256" s="33">
        <v>0.23</v>
      </c>
      <c r="AP256" s="33">
        <v>0.53</v>
      </c>
      <c r="AQ256" s="43">
        <v>0.12</v>
      </c>
      <c r="AR256" s="33" t="s">
        <v>108</v>
      </c>
      <c r="AS256" s="43" t="s">
        <v>108</v>
      </c>
      <c r="AT256" s="42">
        <v>0.67</v>
      </c>
      <c r="AU256" s="18">
        <v>0.33</v>
      </c>
      <c r="AV256">
        <v>1</v>
      </c>
      <c r="AW256" s="40">
        <f t="shared" si="81"/>
        <v>0</v>
      </c>
      <c r="AX256">
        <v>0.31</v>
      </c>
      <c r="AY256" s="40">
        <v>0.69</v>
      </c>
      <c r="AZ256">
        <v>0</v>
      </c>
      <c r="BA256" s="18">
        <v>1</v>
      </c>
      <c r="BB256">
        <f t="shared" si="78"/>
        <v>0.41400000000000003</v>
      </c>
      <c r="BC256" s="18">
        <v>0.58599999999999997</v>
      </c>
      <c r="BD256" s="18" t="s">
        <v>139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 s="18">
        <v>1</v>
      </c>
      <c r="BL256">
        <v>0</v>
      </c>
      <c r="BM256">
        <v>0</v>
      </c>
      <c r="BN256" s="18">
        <v>1</v>
      </c>
      <c r="BQ256" s="25">
        <v>40</v>
      </c>
      <c r="BR256">
        <v>1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 s="18">
        <v>0</v>
      </c>
      <c r="BZ256">
        <v>0</v>
      </c>
      <c r="CA256">
        <v>1</v>
      </c>
      <c r="CB256">
        <v>0</v>
      </c>
      <c r="CC256" s="18">
        <v>0</v>
      </c>
      <c r="CD256">
        <v>1</v>
      </c>
      <c r="CE256">
        <v>0</v>
      </c>
      <c r="CF256">
        <v>0</v>
      </c>
      <c r="CG256">
        <v>0</v>
      </c>
      <c r="CH256" s="18">
        <v>0</v>
      </c>
      <c r="CI256">
        <v>0</v>
      </c>
      <c r="CJ256">
        <v>0</v>
      </c>
      <c r="CK256">
        <v>1</v>
      </c>
      <c r="CL256">
        <v>1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1</v>
      </c>
      <c r="CS256" s="18">
        <v>0</v>
      </c>
      <c r="CU256">
        <v>30</v>
      </c>
      <c r="DD256" s="34" t="s">
        <v>110</v>
      </c>
    </row>
    <row r="257" spans="1:108" x14ac:dyDescent="0.25">
      <c r="A257">
        <v>256</v>
      </c>
      <c r="B257">
        <v>17</v>
      </c>
      <c r="C257" s="25" t="s">
        <v>138</v>
      </c>
      <c r="D257" s="12">
        <v>5.7000000000000011</v>
      </c>
      <c r="E257" s="14">
        <v>1.4578005115089521</v>
      </c>
      <c r="F257" s="7">
        <v>3.91</v>
      </c>
      <c r="G257" s="7">
        <f t="shared" si="66"/>
        <v>4.2421994884910488</v>
      </c>
      <c r="H257" s="16">
        <f t="shared" si="67"/>
        <v>7.1578005115089534</v>
      </c>
      <c r="I257" s="11">
        <f t="shared" si="68"/>
        <v>9.4380366995624174E-2</v>
      </c>
      <c r="J257" s="33">
        <f t="shared" si="69"/>
        <v>2.4138201277653239E-2</v>
      </c>
      <c r="K257" s="33">
        <f t="shared" si="70"/>
        <v>41.428107608241049</v>
      </c>
      <c r="L257" s="33">
        <f t="shared" si="71"/>
        <v>7.0242165717970928E-2</v>
      </c>
      <c r="M257" s="33">
        <f t="shared" si="72"/>
        <v>0.11851856827327742</v>
      </c>
      <c r="N257" s="8">
        <v>0</v>
      </c>
      <c r="O257" s="9">
        <v>1</v>
      </c>
      <c r="P257" s="8">
        <v>0</v>
      </c>
      <c r="Q257" s="9">
        <v>0</v>
      </c>
      <c r="R257" s="9">
        <v>1</v>
      </c>
      <c r="S257" s="9">
        <v>0</v>
      </c>
      <c r="T257" s="9">
        <v>0</v>
      </c>
      <c r="U257" s="8">
        <v>1714</v>
      </c>
      <c r="V257" s="9">
        <v>12</v>
      </c>
      <c r="W257" s="9">
        <f t="shared" si="80"/>
        <v>1701</v>
      </c>
      <c r="X257" s="9">
        <f t="shared" si="73"/>
        <v>48</v>
      </c>
      <c r="Y257" s="7">
        <v>10.525</v>
      </c>
      <c r="Z257" s="7">
        <f t="shared" si="75"/>
        <v>23.475000000000001</v>
      </c>
      <c r="AA257" s="9">
        <v>0</v>
      </c>
      <c r="AB257" s="9">
        <v>1</v>
      </c>
      <c r="AC257" s="9">
        <v>0</v>
      </c>
      <c r="AD257" s="9">
        <v>0</v>
      </c>
      <c r="AE257" s="9">
        <v>0</v>
      </c>
      <c r="AF257" s="9">
        <v>1</v>
      </c>
      <c r="AG257" s="8">
        <v>0</v>
      </c>
      <c r="AH257" s="9">
        <v>1</v>
      </c>
      <c r="AI257" s="30">
        <v>0</v>
      </c>
      <c r="AJ257" s="9">
        <v>0</v>
      </c>
      <c r="AK257" s="30">
        <v>1</v>
      </c>
      <c r="AL257" s="21">
        <v>1999</v>
      </c>
      <c r="AM257" s="23">
        <f t="shared" si="74"/>
        <v>7.6004023345003997</v>
      </c>
      <c r="AN257" s="33">
        <v>0.12</v>
      </c>
      <c r="AO257" s="33">
        <v>0.23</v>
      </c>
      <c r="AP257" s="33">
        <v>0.53</v>
      </c>
      <c r="AQ257" s="43">
        <v>0.12</v>
      </c>
      <c r="AR257" s="33" t="s">
        <v>108</v>
      </c>
      <c r="AS257" s="43" t="s">
        <v>108</v>
      </c>
      <c r="AT257" s="42">
        <v>0.67</v>
      </c>
      <c r="AU257" s="18">
        <v>0.33</v>
      </c>
      <c r="AV257">
        <v>1</v>
      </c>
      <c r="AW257" s="40">
        <f t="shared" si="81"/>
        <v>0</v>
      </c>
      <c r="AX257">
        <v>0.31</v>
      </c>
      <c r="AY257" s="40">
        <v>0.69</v>
      </c>
      <c r="AZ257">
        <v>0</v>
      </c>
      <c r="BA257" s="18">
        <v>1</v>
      </c>
      <c r="BB257">
        <f t="shared" si="78"/>
        <v>0.41400000000000003</v>
      </c>
      <c r="BC257" s="18">
        <v>0.58599999999999997</v>
      </c>
      <c r="BD257" s="18" t="s">
        <v>139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 s="18">
        <v>1</v>
      </c>
      <c r="BL257">
        <v>0</v>
      </c>
      <c r="BM257">
        <v>0</v>
      </c>
      <c r="BN257" s="18">
        <v>1</v>
      </c>
      <c r="BQ257" s="25">
        <v>40</v>
      </c>
      <c r="BR257">
        <v>1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 s="18">
        <v>0</v>
      </c>
      <c r="BZ257">
        <v>0</v>
      </c>
      <c r="CA257">
        <v>1</v>
      </c>
      <c r="CB257">
        <v>0</v>
      </c>
      <c r="CC257" s="18">
        <v>0</v>
      </c>
      <c r="CD257">
        <v>1</v>
      </c>
      <c r="CE257">
        <v>0</v>
      </c>
      <c r="CF257">
        <v>0</v>
      </c>
      <c r="CG257">
        <v>0</v>
      </c>
      <c r="CH257" s="18">
        <v>0</v>
      </c>
      <c r="CI257">
        <v>0</v>
      </c>
      <c r="CJ257">
        <v>0</v>
      </c>
      <c r="CK257">
        <v>1</v>
      </c>
      <c r="CL257">
        <v>1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1</v>
      </c>
      <c r="CS257" s="18">
        <v>0</v>
      </c>
      <c r="CU257">
        <v>30</v>
      </c>
      <c r="DD257" s="34" t="s">
        <v>110</v>
      </c>
    </row>
    <row r="258" spans="1:108" s="51" customFormat="1" x14ac:dyDescent="0.25">
      <c r="A258" s="51">
        <v>257</v>
      </c>
      <c r="B258" s="51">
        <v>17</v>
      </c>
      <c r="C258" s="52" t="s">
        <v>138</v>
      </c>
      <c r="D258" s="53">
        <v>18.233333333333331</v>
      </c>
      <c r="E258" s="54">
        <v>4.115876598946576</v>
      </c>
      <c r="F258" s="55">
        <v>4.43</v>
      </c>
      <c r="G258" s="55">
        <f t="shared" ref="G258:G321" si="82">D258-E258</f>
        <v>14.117456734386755</v>
      </c>
      <c r="H258" s="56">
        <f t="shared" ref="H258:H321" si="83">D258+E258</f>
        <v>22.349209932279905</v>
      </c>
      <c r="I258" s="57">
        <f t="shared" ref="I258:I321" si="84">IFERROR(F258/SQRT(F258^2+W258), "X")</f>
        <v>0.10679738638220909</v>
      </c>
      <c r="J258" s="58">
        <f t="shared" ref="J258:J321" si="85">IFERROR(SQRT((1-I258^2)/W258), "X")</f>
        <v>2.4107762163026882E-2</v>
      </c>
      <c r="K258" s="58">
        <f t="shared" ref="K258:K321" si="86">IFERROR(1/J258, "X")</f>
        <v>41.480415860981921</v>
      </c>
      <c r="L258" s="58">
        <f t="shared" ref="L258:L321" si="87">IFERROR(I258-J258, "X")</f>
        <v>8.2689624219182217E-2</v>
      </c>
      <c r="M258" s="58">
        <f t="shared" ref="M258:M321" si="88">IFERROR(I258+J258, "X")</f>
        <v>0.13090514854523597</v>
      </c>
      <c r="N258" s="59">
        <v>0</v>
      </c>
      <c r="O258" s="60">
        <v>1</v>
      </c>
      <c r="P258" s="59">
        <v>0</v>
      </c>
      <c r="Q258" s="60">
        <v>0</v>
      </c>
      <c r="R258" s="60">
        <v>1</v>
      </c>
      <c r="S258" s="60">
        <v>0</v>
      </c>
      <c r="T258" s="60">
        <v>0</v>
      </c>
      <c r="U258" s="59">
        <v>1714</v>
      </c>
      <c r="V258" s="60">
        <v>12</v>
      </c>
      <c r="W258" s="60">
        <f t="shared" si="80"/>
        <v>1701</v>
      </c>
      <c r="X258" s="60">
        <f t="shared" ref="X258:X321" si="89">COUNTIF(B:B,B258)</f>
        <v>48</v>
      </c>
      <c r="Y258" s="55">
        <v>10.525</v>
      </c>
      <c r="Z258" s="55">
        <f t="shared" si="75"/>
        <v>23.475000000000001</v>
      </c>
      <c r="AA258" s="60">
        <v>0</v>
      </c>
      <c r="AB258" s="60">
        <v>1</v>
      </c>
      <c r="AC258" s="60">
        <v>0</v>
      </c>
      <c r="AD258" s="60">
        <v>0</v>
      </c>
      <c r="AE258" s="60">
        <v>0</v>
      </c>
      <c r="AF258" s="60">
        <v>1</v>
      </c>
      <c r="AG258" s="59">
        <v>0</v>
      </c>
      <c r="AH258" s="60">
        <v>1</v>
      </c>
      <c r="AI258" s="61">
        <v>0</v>
      </c>
      <c r="AJ258" s="60">
        <v>0</v>
      </c>
      <c r="AK258" s="61">
        <v>1</v>
      </c>
      <c r="AL258" s="62">
        <v>1999</v>
      </c>
      <c r="AM258" s="63">
        <f t="shared" ref="AM258:AM321" si="90">LN(AL258)</f>
        <v>7.6004023345003997</v>
      </c>
      <c r="AN258" s="58">
        <v>0.12</v>
      </c>
      <c r="AO258" s="58">
        <v>0.23</v>
      </c>
      <c r="AP258" s="58">
        <v>0.53</v>
      </c>
      <c r="AQ258" s="64">
        <v>0.12</v>
      </c>
      <c r="AR258" s="58" t="s">
        <v>108</v>
      </c>
      <c r="AS258" s="64" t="s">
        <v>108</v>
      </c>
      <c r="AT258" s="65">
        <v>0.67</v>
      </c>
      <c r="AU258" s="66">
        <v>0.33</v>
      </c>
      <c r="AV258" s="51">
        <v>1</v>
      </c>
      <c r="AW258" s="67">
        <f t="shared" si="81"/>
        <v>0</v>
      </c>
      <c r="AX258" s="51">
        <v>0.31</v>
      </c>
      <c r="AY258" s="67">
        <v>0.69</v>
      </c>
      <c r="AZ258">
        <v>0</v>
      </c>
      <c r="BA258" s="66">
        <v>1</v>
      </c>
      <c r="BB258" s="51">
        <f t="shared" si="78"/>
        <v>0.41400000000000003</v>
      </c>
      <c r="BC258" s="66">
        <v>0.58599999999999997</v>
      </c>
      <c r="BD258" s="66" t="s">
        <v>139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 s="66">
        <v>1</v>
      </c>
      <c r="BL258">
        <v>0</v>
      </c>
      <c r="BM258">
        <v>0</v>
      </c>
      <c r="BN258" s="66">
        <v>1</v>
      </c>
      <c r="BQ258" s="52">
        <v>40</v>
      </c>
      <c r="BR258" s="51">
        <v>1</v>
      </c>
      <c r="BS258" s="51">
        <v>0</v>
      </c>
      <c r="BT258" s="51">
        <v>0</v>
      </c>
      <c r="BU258" s="51">
        <v>0</v>
      </c>
      <c r="BV258" s="51">
        <v>0</v>
      </c>
      <c r="BW258" s="51">
        <v>0</v>
      </c>
      <c r="BX258" s="51">
        <v>0</v>
      </c>
      <c r="BY258" s="66">
        <v>0</v>
      </c>
      <c r="BZ258" s="51">
        <v>0</v>
      </c>
      <c r="CA258" s="51">
        <v>1</v>
      </c>
      <c r="CB258" s="51">
        <v>0</v>
      </c>
      <c r="CC258" s="66">
        <v>0</v>
      </c>
      <c r="CD258" s="51">
        <v>1</v>
      </c>
      <c r="CE258" s="51">
        <v>0</v>
      </c>
      <c r="CF258" s="51">
        <v>0</v>
      </c>
      <c r="CG258" s="51">
        <v>0</v>
      </c>
      <c r="CH258" s="66">
        <v>0</v>
      </c>
      <c r="CI258" s="51">
        <v>0</v>
      </c>
      <c r="CJ258" s="51">
        <v>0</v>
      </c>
      <c r="CK258" s="51">
        <v>1</v>
      </c>
      <c r="CL258" s="51">
        <v>1</v>
      </c>
      <c r="CM258" s="51">
        <v>0</v>
      </c>
      <c r="CN258" s="51">
        <v>0</v>
      </c>
      <c r="CO258" s="51">
        <v>0</v>
      </c>
      <c r="CP258" s="51">
        <v>0</v>
      </c>
      <c r="CQ258" s="51">
        <v>0</v>
      </c>
      <c r="CR258" s="51">
        <v>1</v>
      </c>
      <c r="CS258" s="66">
        <v>0</v>
      </c>
      <c r="CU258">
        <v>30</v>
      </c>
      <c r="CY258" s="68"/>
      <c r="DD258" s="68" t="s">
        <v>110</v>
      </c>
    </row>
    <row r="259" spans="1:108" x14ac:dyDescent="0.25">
      <c r="A259">
        <v>258</v>
      </c>
      <c r="B259">
        <v>18</v>
      </c>
      <c r="C259" s="79" t="s">
        <v>140</v>
      </c>
      <c r="D259" s="12">
        <v>8.8000000000000007</v>
      </c>
      <c r="E259" s="14">
        <f t="shared" ref="E259:E266" si="91">D259/F259</f>
        <v>4.1006523765144458E-2</v>
      </c>
      <c r="F259" s="7">
        <v>214.6</v>
      </c>
      <c r="G259" s="7">
        <f t="shared" si="82"/>
        <v>8.7589934762348562</v>
      </c>
      <c r="H259" s="16">
        <f t="shared" si="83"/>
        <v>8.8410065237651452</v>
      </c>
      <c r="I259" s="11">
        <f t="shared" si="84"/>
        <v>0.56729789934477026</v>
      </c>
      <c r="J259" s="33">
        <f t="shared" si="85"/>
        <v>2.6435130444770285E-3</v>
      </c>
      <c r="K259" s="33">
        <f t="shared" si="86"/>
        <v>378.28449611370542</v>
      </c>
      <c r="L259" s="33">
        <f t="shared" si="87"/>
        <v>0.56465438630029319</v>
      </c>
      <c r="M259" s="33">
        <f t="shared" si="88"/>
        <v>0.56994141238924734</v>
      </c>
      <c r="N259" s="8">
        <v>1</v>
      </c>
      <c r="O259" s="9">
        <v>0</v>
      </c>
      <c r="P259" s="8">
        <v>0</v>
      </c>
      <c r="Q259" s="9">
        <v>0</v>
      </c>
      <c r="R259" s="9">
        <v>0</v>
      </c>
      <c r="S259" s="9">
        <v>1</v>
      </c>
      <c r="T259" s="9">
        <v>0</v>
      </c>
      <c r="U259" s="8">
        <v>97050</v>
      </c>
      <c r="V259" s="9">
        <v>3</v>
      </c>
      <c r="W259" s="9">
        <f t="shared" si="80"/>
        <v>97046</v>
      </c>
      <c r="X259" s="9">
        <f t="shared" si="89"/>
        <v>8</v>
      </c>
      <c r="Y259" s="7">
        <v>10.1</v>
      </c>
      <c r="Z259" s="7">
        <v>20.7</v>
      </c>
      <c r="AA259" s="9">
        <v>1</v>
      </c>
      <c r="AB259" s="9">
        <v>0</v>
      </c>
      <c r="AC259" s="9">
        <v>1</v>
      </c>
      <c r="AD259" s="9">
        <v>0</v>
      </c>
      <c r="AE259" s="9">
        <v>0</v>
      </c>
      <c r="AF259" s="9">
        <v>0</v>
      </c>
      <c r="AG259" s="8">
        <v>0</v>
      </c>
      <c r="AH259" s="9">
        <v>1</v>
      </c>
      <c r="AI259" s="30">
        <v>0</v>
      </c>
      <c r="AJ259" s="9">
        <v>1</v>
      </c>
      <c r="AK259" s="30">
        <v>0</v>
      </c>
      <c r="AL259" s="21">
        <v>2017</v>
      </c>
      <c r="AM259" s="23">
        <f t="shared" si="90"/>
        <v>7.6093665379542115</v>
      </c>
      <c r="AN259" s="33">
        <v>0.11</v>
      </c>
      <c r="AO259" s="33">
        <v>0.39</v>
      </c>
      <c r="AP259" s="33">
        <v>0.34</v>
      </c>
      <c r="AQ259" s="43">
        <v>0.16</v>
      </c>
      <c r="AR259" s="33">
        <v>0.52400000000000002</v>
      </c>
      <c r="AS259" s="43">
        <v>0.47499999999999998</v>
      </c>
      <c r="AT259" s="42" t="s">
        <v>108</v>
      </c>
      <c r="AU259" s="18" t="s">
        <v>108</v>
      </c>
      <c r="AV259">
        <v>0.70799999999999996</v>
      </c>
      <c r="AW259" s="40">
        <f t="shared" si="81"/>
        <v>0.29200000000000004</v>
      </c>
      <c r="AX259">
        <v>0.73599999999999999</v>
      </c>
      <c r="AY259" s="40">
        <v>0.26400000000000001</v>
      </c>
      <c r="AZ259">
        <v>0</v>
      </c>
      <c r="BA259" s="18">
        <v>1</v>
      </c>
      <c r="BB259" t="s">
        <v>108</v>
      </c>
      <c r="BC259" s="18" t="s">
        <v>108</v>
      </c>
      <c r="BD259" s="18" t="s">
        <v>141</v>
      </c>
      <c r="BE259">
        <v>0</v>
      </c>
      <c r="BF259">
        <v>0</v>
      </c>
      <c r="BG259">
        <v>1</v>
      </c>
      <c r="BH259">
        <v>0</v>
      </c>
      <c r="BI259">
        <v>0</v>
      </c>
      <c r="BJ259">
        <v>0</v>
      </c>
      <c r="BK259" s="18">
        <v>0</v>
      </c>
      <c r="BL259">
        <v>0</v>
      </c>
      <c r="BM259">
        <v>1</v>
      </c>
      <c r="BN259" s="18">
        <v>0</v>
      </c>
      <c r="BQ259" s="25">
        <v>40</v>
      </c>
      <c r="BR259">
        <v>1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 s="18">
        <v>0</v>
      </c>
      <c r="BZ259">
        <v>0</v>
      </c>
      <c r="CA259">
        <v>0</v>
      </c>
      <c r="CB259">
        <v>1</v>
      </c>
      <c r="CC259" s="18">
        <v>0</v>
      </c>
      <c r="CD259">
        <v>0</v>
      </c>
      <c r="CE259">
        <v>0</v>
      </c>
      <c r="CF259">
        <v>0</v>
      </c>
      <c r="CG259">
        <v>0</v>
      </c>
      <c r="CH259" s="18">
        <v>0</v>
      </c>
      <c r="CI259">
        <v>0</v>
      </c>
      <c r="CJ259">
        <v>0</v>
      </c>
      <c r="CK259">
        <v>1</v>
      </c>
      <c r="CL259">
        <v>1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 s="18">
        <v>0</v>
      </c>
      <c r="CU259">
        <v>14</v>
      </c>
      <c r="DD259" s="34" t="s">
        <v>110</v>
      </c>
    </row>
    <row r="260" spans="1:108" x14ac:dyDescent="0.25">
      <c r="A260">
        <v>259</v>
      </c>
      <c r="B260">
        <v>18</v>
      </c>
      <c r="C260" s="79" t="s">
        <v>140</v>
      </c>
      <c r="D260" s="12">
        <v>8.31</v>
      </c>
      <c r="E260" s="14">
        <f t="shared" si="91"/>
        <v>4.5559210526315792E-2</v>
      </c>
      <c r="F260" s="7">
        <v>182.4</v>
      </c>
      <c r="G260" s="7">
        <f t="shared" si="82"/>
        <v>8.2644407894736851</v>
      </c>
      <c r="H260" s="16">
        <f t="shared" si="83"/>
        <v>8.3555592105263159</v>
      </c>
      <c r="I260" s="11">
        <f t="shared" si="84"/>
        <v>0.57113962349685266</v>
      </c>
      <c r="J260" s="33">
        <f t="shared" si="85"/>
        <v>3.1312479358380075E-3</v>
      </c>
      <c r="K260" s="33">
        <f t="shared" si="86"/>
        <v>319.36148797248552</v>
      </c>
      <c r="L260" s="33">
        <f t="shared" si="87"/>
        <v>0.56800837556101469</v>
      </c>
      <c r="M260" s="33">
        <f t="shared" si="88"/>
        <v>0.57427087143269062</v>
      </c>
      <c r="N260" s="8">
        <v>1</v>
      </c>
      <c r="O260" s="9">
        <v>0</v>
      </c>
      <c r="P260" s="8">
        <v>0</v>
      </c>
      <c r="Q260" s="9">
        <v>0</v>
      </c>
      <c r="R260" s="9">
        <v>0</v>
      </c>
      <c r="S260" s="9">
        <v>1</v>
      </c>
      <c r="T260" s="9">
        <v>0</v>
      </c>
      <c r="U260" s="8">
        <v>68726</v>
      </c>
      <c r="V260" s="9">
        <v>3</v>
      </c>
      <c r="W260" s="9">
        <f t="shared" si="80"/>
        <v>68722</v>
      </c>
      <c r="X260" s="9">
        <f t="shared" si="89"/>
        <v>8</v>
      </c>
      <c r="Y260" s="7">
        <v>10.1</v>
      </c>
      <c r="Z260" s="7">
        <v>20.7</v>
      </c>
      <c r="AA260" s="9">
        <v>1</v>
      </c>
      <c r="AB260" s="9">
        <v>0</v>
      </c>
      <c r="AC260" s="9">
        <v>1</v>
      </c>
      <c r="AD260" s="9">
        <v>0</v>
      </c>
      <c r="AE260" s="9">
        <v>0</v>
      </c>
      <c r="AF260" s="9">
        <v>0</v>
      </c>
      <c r="AG260" s="8">
        <v>0</v>
      </c>
      <c r="AH260" s="9">
        <v>1</v>
      </c>
      <c r="AI260" s="30">
        <v>0</v>
      </c>
      <c r="AJ260" s="9">
        <v>1</v>
      </c>
      <c r="AK260" s="30">
        <v>0</v>
      </c>
      <c r="AL260" s="21">
        <v>2017</v>
      </c>
      <c r="AM260" s="23">
        <f t="shared" si="90"/>
        <v>7.6093665379542115</v>
      </c>
      <c r="AN260" s="33">
        <v>0.11</v>
      </c>
      <c r="AO260" s="33">
        <v>0.39</v>
      </c>
      <c r="AP260" s="33">
        <v>0.34</v>
      </c>
      <c r="AQ260" s="43">
        <v>0.16</v>
      </c>
      <c r="AR260" s="33">
        <v>0.52400000000000002</v>
      </c>
      <c r="AS260" s="43">
        <v>0.47499999999999998</v>
      </c>
      <c r="AT260" s="42" t="s">
        <v>108</v>
      </c>
      <c r="AU260" s="18" t="s">
        <v>108</v>
      </c>
      <c r="AV260">
        <v>1</v>
      </c>
      <c r="AW260" s="40">
        <v>0</v>
      </c>
      <c r="AX260">
        <v>0.73599999999999999</v>
      </c>
      <c r="AY260" s="40">
        <v>0.26400000000000001</v>
      </c>
      <c r="AZ260">
        <v>0</v>
      </c>
      <c r="BA260" s="18">
        <v>1</v>
      </c>
      <c r="BB260" t="s">
        <v>108</v>
      </c>
      <c r="BC260" s="18" t="s">
        <v>108</v>
      </c>
      <c r="BD260" s="18" t="s">
        <v>141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0</v>
      </c>
      <c r="BK260" s="18">
        <v>0</v>
      </c>
      <c r="BL260">
        <v>0</v>
      </c>
      <c r="BM260">
        <v>1</v>
      </c>
      <c r="BN260" s="18">
        <v>0</v>
      </c>
      <c r="BQ260" s="25">
        <v>40</v>
      </c>
      <c r="BR260">
        <v>1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 s="18">
        <v>0</v>
      </c>
      <c r="BZ260">
        <v>0</v>
      </c>
      <c r="CA260">
        <v>0</v>
      </c>
      <c r="CB260">
        <v>1</v>
      </c>
      <c r="CC260" s="18">
        <v>0</v>
      </c>
      <c r="CD260">
        <v>0</v>
      </c>
      <c r="CE260">
        <v>0</v>
      </c>
      <c r="CF260">
        <v>0</v>
      </c>
      <c r="CG260">
        <v>0</v>
      </c>
      <c r="CH260" s="18">
        <v>0</v>
      </c>
      <c r="CI260">
        <v>0</v>
      </c>
      <c r="CJ260">
        <v>0</v>
      </c>
      <c r="CK260">
        <v>1</v>
      </c>
      <c r="CL260">
        <v>1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 s="18">
        <v>0</v>
      </c>
      <c r="CU260">
        <v>14</v>
      </c>
      <c r="DD260" s="34" t="s">
        <v>110</v>
      </c>
    </row>
    <row r="261" spans="1:108" x14ac:dyDescent="0.25">
      <c r="A261">
        <v>260</v>
      </c>
      <c r="B261">
        <v>18</v>
      </c>
      <c r="C261" s="79" t="s">
        <v>140</v>
      </c>
      <c r="D261" s="12">
        <v>10.3</v>
      </c>
      <c r="E261" s="14">
        <f t="shared" si="91"/>
        <v>8.45648604269294E-2</v>
      </c>
      <c r="F261" s="7">
        <v>121.8</v>
      </c>
      <c r="G261" s="7">
        <f t="shared" si="82"/>
        <v>10.215435139573071</v>
      </c>
      <c r="H261" s="16">
        <f t="shared" si="83"/>
        <v>10.384564860426931</v>
      </c>
      <c r="I261" s="11">
        <f t="shared" si="84"/>
        <v>0.58631434535014559</v>
      </c>
      <c r="J261" s="33">
        <f t="shared" si="85"/>
        <v>4.8137466777516055E-3</v>
      </c>
      <c r="K261" s="33">
        <f t="shared" si="86"/>
        <v>207.73839317757324</v>
      </c>
      <c r="L261" s="33">
        <f t="shared" si="87"/>
        <v>0.58150059867239401</v>
      </c>
      <c r="M261" s="33">
        <f t="shared" si="88"/>
        <v>0.59112809202789718</v>
      </c>
      <c r="N261" s="8">
        <v>1</v>
      </c>
      <c r="O261" s="9">
        <v>0</v>
      </c>
      <c r="P261" s="8">
        <v>0</v>
      </c>
      <c r="Q261" s="9">
        <v>0</v>
      </c>
      <c r="R261" s="9">
        <v>0</v>
      </c>
      <c r="S261" s="9">
        <v>1</v>
      </c>
      <c r="T261" s="9">
        <v>0</v>
      </c>
      <c r="U261" s="8">
        <v>28324</v>
      </c>
      <c r="V261" s="9">
        <v>3</v>
      </c>
      <c r="W261" s="9">
        <f t="shared" si="80"/>
        <v>28320</v>
      </c>
      <c r="X261" s="9">
        <f t="shared" si="89"/>
        <v>8</v>
      </c>
      <c r="Y261" s="7">
        <v>10.1</v>
      </c>
      <c r="Z261" s="7">
        <v>20.7</v>
      </c>
      <c r="AA261" s="9">
        <v>1</v>
      </c>
      <c r="AB261" s="9">
        <v>0</v>
      </c>
      <c r="AC261" s="9">
        <v>1</v>
      </c>
      <c r="AD261" s="9">
        <v>0</v>
      </c>
      <c r="AE261" s="9">
        <v>0</v>
      </c>
      <c r="AF261" s="9">
        <v>0</v>
      </c>
      <c r="AG261" s="8">
        <v>0</v>
      </c>
      <c r="AH261" s="9">
        <v>1</v>
      </c>
      <c r="AI261" s="30">
        <v>0</v>
      </c>
      <c r="AJ261" s="9">
        <v>1</v>
      </c>
      <c r="AK261" s="30">
        <v>0</v>
      </c>
      <c r="AL261" s="21">
        <v>2017</v>
      </c>
      <c r="AM261" s="23">
        <f t="shared" si="90"/>
        <v>7.6093665379542115</v>
      </c>
      <c r="AN261" s="33">
        <v>0.11</v>
      </c>
      <c r="AO261" s="33">
        <v>0.39</v>
      </c>
      <c r="AP261" s="33">
        <v>0.34</v>
      </c>
      <c r="AQ261" s="43">
        <v>0.16</v>
      </c>
      <c r="AR261" s="33">
        <v>0.52400000000000002</v>
      </c>
      <c r="AS261" s="43">
        <v>0.47499999999999998</v>
      </c>
      <c r="AT261" s="42" t="s">
        <v>108</v>
      </c>
      <c r="AU261" s="18" t="s">
        <v>108</v>
      </c>
      <c r="AV261">
        <v>0</v>
      </c>
      <c r="AW261" s="40">
        <v>1</v>
      </c>
      <c r="AX261">
        <v>0.73599999999999999</v>
      </c>
      <c r="AY261" s="40">
        <v>0.26400000000000001</v>
      </c>
      <c r="AZ261">
        <v>0</v>
      </c>
      <c r="BA261" s="18">
        <v>1</v>
      </c>
      <c r="BB261" t="s">
        <v>108</v>
      </c>
      <c r="BC261" s="18" t="s">
        <v>108</v>
      </c>
      <c r="BD261" s="18" t="s">
        <v>141</v>
      </c>
      <c r="BE261">
        <v>0</v>
      </c>
      <c r="BF261">
        <v>0</v>
      </c>
      <c r="BG261">
        <v>1</v>
      </c>
      <c r="BH261">
        <v>0</v>
      </c>
      <c r="BI261">
        <v>0</v>
      </c>
      <c r="BJ261">
        <v>0</v>
      </c>
      <c r="BK261" s="18">
        <v>0</v>
      </c>
      <c r="BL261">
        <v>0</v>
      </c>
      <c r="BM261">
        <v>1</v>
      </c>
      <c r="BN261" s="18">
        <v>0</v>
      </c>
      <c r="BQ261" s="25">
        <v>40</v>
      </c>
      <c r="BR261">
        <v>1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 s="18">
        <v>0</v>
      </c>
      <c r="BZ261">
        <v>0</v>
      </c>
      <c r="CA261">
        <v>0</v>
      </c>
      <c r="CB261">
        <v>1</v>
      </c>
      <c r="CC261" s="18">
        <v>0</v>
      </c>
      <c r="CD261">
        <v>0</v>
      </c>
      <c r="CE261">
        <v>0</v>
      </c>
      <c r="CF261">
        <v>0</v>
      </c>
      <c r="CG261">
        <v>0</v>
      </c>
      <c r="CH261" s="18">
        <v>0</v>
      </c>
      <c r="CI261">
        <v>0</v>
      </c>
      <c r="CJ261">
        <v>0</v>
      </c>
      <c r="CK261">
        <v>1</v>
      </c>
      <c r="CL261">
        <v>1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 s="18">
        <v>0</v>
      </c>
      <c r="CU261">
        <v>14</v>
      </c>
      <c r="DD261" s="34" t="s">
        <v>110</v>
      </c>
    </row>
    <row r="262" spans="1:108" x14ac:dyDescent="0.25">
      <c r="A262">
        <v>261</v>
      </c>
      <c r="B262">
        <v>18</v>
      </c>
      <c r="C262" s="79" t="s">
        <v>140</v>
      </c>
      <c r="D262" s="12">
        <v>13.4</v>
      </c>
      <c r="E262" s="14">
        <f t="shared" si="91"/>
        <v>0.30044843049327352</v>
      </c>
      <c r="F262" s="7">
        <v>44.6</v>
      </c>
      <c r="G262" s="7">
        <f t="shared" si="82"/>
        <v>13.099551569506726</v>
      </c>
      <c r="H262" s="16">
        <f t="shared" si="83"/>
        <v>13.700448430493275</v>
      </c>
      <c r="I262" s="11">
        <f t="shared" si="84"/>
        <v>0.2561815851402216</v>
      </c>
      <c r="J262" s="33">
        <f t="shared" si="85"/>
        <v>5.7439817296013806E-3</v>
      </c>
      <c r="K262" s="33">
        <f t="shared" si="86"/>
        <v>174.09526127956499</v>
      </c>
      <c r="L262" s="33">
        <f t="shared" si="87"/>
        <v>0.25043760341062021</v>
      </c>
      <c r="M262" s="33">
        <f t="shared" si="88"/>
        <v>0.26192556686982299</v>
      </c>
      <c r="N262" s="8">
        <v>1</v>
      </c>
      <c r="O262" s="9">
        <v>0</v>
      </c>
      <c r="P262" s="8">
        <v>0</v>
      </c>
      <c r="Q262" s="9">
        <v>0</v>
      </c>
      <c r="R262" s="9">
        <v>0</v>
      </c>
      <c r="S262" s="9">
        <v>1</v>
      </c>
      <c r="T262" s="9">
        <v>0</v>
      </c>
      <c r="U262" s="8">
        <v>28324</v>
      </c>
      <c r="V262" s="9">
        <v>3</v>
      </c>
      <c r="W262" s="9">
        <f t="shared" si="80"/>
        <v>28320</v>
      </c>
      <c r="X262" s="9">
        <f t="shared" si="89"/>
        <v>8</v>
      </c>
      <c r="Y262" s="7">
        <v>10.1</v>
      </c>
      <c r="Z262" s="7">
        <v>20.7</v>
      </c>
      <c r="AA262" s="9">
        <v>1</v>
      </c>
      <c r="AB262" s="9">
        <v>0</v>
      </c>
      <c r="AC262" s="9">
        <v>1</v>
      </c>
      <c r="AD262" s="9">
        <v>0</v>
      </c>
      <c r="AE262" s="9">
        <v>0</v>
      </c>
      <c r="AF262" s="9">
        <v>0</v>
      </c>
      <c r="AG262" s="8">
        <v>0</v>
      </c>
      <c r="AH262" s="9">
        <v>1</v>
      </c>
      <c r="AI262" s="30">
        <v>0</v>
      </c>
      <c r="AJ262" s="9">
        <v>1</v>
      </c>
      <c r="AK262" s="30">
        <v>0</v>
      </c>
      <c r="AL262" s="21">
        <v>2017</v>
      </c>
      <c r="AM262" s="23">
        <f t="shared" si="90"/>
        <v>7.6093665379542115</v>
      </c>
      <c r="AN262" s="33">
        <v>0.11</v>
      </c>
      <c r="AO262" s="33">
        <v>0.39</v>
      </c>
      <c r="AP262" s="33">
        <v>0.34</v>
      </c>
      <c r="AQ262" s="43">
        <v>0.16</v>
      </c>
      <c r="AR262" s="33">
        <v>0.52400000000000002</v>
      </c>
      <c r="AS262" s="43">
        <v>0.47499999999999998</v>
      </c>
      <c r="AT262" s="42" t="s">
        <v>108</v>
      </c>
      <c r="AU262" s="18" t="s">
        <v>108</v>
      </c>
      <c r="AV262">
        <v>0</v>
      </c>
      <c r="AW262" s="40">
        <v>1</v>
      </c>
      <c r="AX262">
        <v>0.73599999999999999</v>
      </c>
      <c r="AY262" s="40">
        <v>0.26400000000000001</v>
      </c>
      <c r="AZ262">
        <v>0</v>
      </c>
      <c r="BA262" s="18">
        <v>1</v>
      </c>
      <c r="BB262" t="s">
        <v>108</v>
      </c>
      <c r="BC262" s="18" t="s">
        <v>108</v>
      </c>
      <c r="BD262" s="18" t="s">
        <v>141</v>
      </c>
      <c r="BE262">
        <v>0</v>
      </c>
      <c r="BF262">
        <v>0</v>
      </c>
      <c r="BG262">
        <v>1</v>
      </c>
      <c r="BH262">
        <v>0</v>
      </c>
      <c r="BI262">
        <v>0</v>
      </c>
      <c r="BJ262">
        <v>0</v>
      </c>
      <c r="BK262" s="18">
        <v>0</v>
      </c>
      <c r="BL262">
        <v>0</v>
      </c>
      <c r="BM262">
        <v>1</v>
      </c>
      <c r="BN262" s="18">
        <v>0</v>
      </c>
      <c r="BQ262" s="25">
        <v>40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0</v>
      </c>
      <c r="BY262" s="18">
        <v>0</v>
      </c>
      <c r="BZ262">
        <v>0</v>
      </c>
      <c r="CA262">
        <v>0</v>
      </c>
      <c r="CB262">
        <v>1</v>
      </c>
      <c r="CC262" s="18">
        <v>0</v>
      </c>
      <c r="CD262">
        <v>0</v>
      </c>
      <c r="CE262">
        <v>0</v>
      </c>
      <c r="CF262">
        <v>0</v>
      </c>
      <c r="CG262">
        <v>0</v>
      </c>
      <c r="CH262" s="18">
        <v>0</v>
      </c>
      <c r="CI262">
        <v>0</v>
      </c>
      <c r="CJ262">
        <v>0</v>
      </c>
      <c r="CK262">
        <v>1</v>
      </c>
      <c r="CL262">
        <v>1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 s="18">
        <v>0</v>
      </c>
      <c r="CU262">
        <v>14</v>
      </c>
      <c r="DD262" s="34" t="s">
        <v>110</v>
      </c>
    </row>
    <row r="263" spans="1:108" x14ac:dyDescent="0.25">
      <c r="A263">
        <v>262</v>
      </c>
      <c r="B263">
        <v>18</v>
      </c>
      <c r="C263" s="79" t="s">
        <v>140</v>
      </c>
      <c r="D263" s="12">
        <v>7.9</v>
      </c>
      <c r="E263" s="14">
        <f t="shared" si="91"/>
        <v>8.856502242152467E-2</v>
      </c>
      <c r="F263" s="7">
        <v>89.2</v>
      </c>
      <c r="G263" s="7">
        <f t="shared" si="82"/>
        <v>7.8114349775784753</v>
      </c>
      <c r="H263" s="16">
        <f t="shared" si="83"/>
        <v>7.9885650224215254</v>
      </c>
      <c r="I263" s="11">
        <f t="shared" si="84"/>
        <v>0.50802802585012474</v>
      </c>
      <c r="J263" s="33">
        <f t="shared" si="85"/>
        <v>5.6953814557188873E-3</v>
      </c>
      <c r="K263" s="33">
        <f t="shared" si="86"/>
        <v>175.58086456103354</v>
      </c>
      <c r="L263" s="33">
        <f t="shared" si="87"/>
        <v>0.50233264439440584</v>
      </c>
      <c r="M263" s="33">
        <f t="shared" si="88"/>
        <v>0.51372340730584365</v>
      </c>
      <c r="N263" s="8">
        <v>1</v>
      </c>
      <c r="O263" s="9">
        <v>0</v>
      </c>
      <c r="P263" s="8">
        <v>0</v>
      </c>
      <c r="Q263" s="9">
        <v>0</v>
      </c>
      <c r="R263" s="9">
        <v>0</v>
      </c>
      <c r="S263" s="9">
        <v>1</v>
      </c>
      <c r="T263" s="9">
        <v>0</v>
      </c>
      <c r="U263" s="8">
        <v>22876</v>
      </c>
      <c r="V263" s="9">
        <v>3</v>
      </c>
      <c r="W263" s="9">
        <f t="shared" si="80"/>
        <v>22872</v>
      </c>
      <c r="X263" s="9">
        <f t="shared" si="89"/>
        <v>8</v>
      </c>
      <c r="Y263" s="7">
        <v>10.1</v>
      </c>
      <c r="Z263" s="7">
        <v>20.7</v>
      </c>
      <c r="AA263" s="9">
        <v>1</v>
      </c>
      <c r="AB263" s="9">
        <v>0</v>
      </c>
      <c r="AC263" s="9">
        <v>1</v>
      </c>
      <c r="AD263" s="9">
        <v>0</v>
      </c>
      <c r="AE263" s="9">
        <v>0</v>
      </c>
      <c r="AF263" s="9">
        <v>0</v>
      </c>
      <c r="AG263" s="8">
        <v>0</v>
      </c>
      <c r="AH263" s="9">
        <v>1</v>
      </c>
      <c r="AI263" s="30">
        <v>0</v>
      </c>
      <c r="AJ263" s="9">
        <v>1</v>
      </c>
      <c r="AK263" s="30">
        <v>0</v>
      </c>
      <c r="AL263" s="21">
        <v>2017</v>
      </c>
      <c r="AM263" s="23">
        <f t="shared" si="90"/>
        <v>7.6093665379542115</v>
      </c>
      <c r="AN263" s="33">
        <v>0.11</v>
      </c>
      <c r="AO263" s="33">
        <v>0.39</v>
      </c>
      <c r="AP263" s="33">
        <v>0.34</v>
      </c>
      <c r="AQ263" s="43">
        <v>0.16</v>
      </c>
      <c r="AR263" s="33">
        <v>0.52400000000000002</v>
      </c>
      <c r="AS263" s="43">
        <v>0.47499999999999998</v>
      </c>
      <c r="AT263" s="42" t="s">
        <v>108</v>
      </c>
      <c r="AU263" s="18" t="s">
        <v>108</v>
      </c>
      <c r="AV263">
        <v>0.70799999999999996</v>
      </c>
      <c r="AW263" s="40">
        <f>1-AV263</f>
        <v>0.29200000000000004</v>
      </c>
      <c r="AX263">
        <v>0</v>
      </c>
      <c r="AY263" s="40">
        <v>1</v>
      </c>
      <c r="AZ263">
        <v>0</v>
      </c>
      <c r="BA263" s="18">
        <v>1</v>
      </c>
      <c r="BB263" t="s">
        <v>108</v>
      </c>
      <c r="BC263" s="18" t="s">
        <v>108</v>
      </c>
      <c r="BD263" s="18" t="s">
        <v>141</v>
      </c>
      <c r="BE263">
        <v>0</v>
      </c>
      <c r="BF263">
        <v>0</v>
      </c>
      <c r="BG263">
        <v>1</v>
      </c>
      <c r="BH263">
        <v>0</v>
      </c>
      <c r="BI263">
        <v>0</v>
      </c>
      <c r="BJ263">
        <v>0</v>
      </c>
      <c r="BK263" s="18">
        <v>0</v>
      </c>
      <c r="BL263">
        <v>0</v>
      </c>
      <c r="BM263">
        <v>1</v>
      </c>
      <c r="BN263" s="18">
        <v>0</v>
      </c>
      <c r="BQ263" s="25">
        <v>40</v>
      </c>
      <c r="BR263">
        <v>1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 s="18">
        <v>0</v>
      </c>
      <c r="BZ263">
        <v>0</v>
      </c>
      <c r="CA263">
        <v>0</v>
      </c>
      <c r="CB263">
        <v>1</v>
      </c>
      <c r="CC263" s="18">
        <v>0</v>
      </c>
      <c r="CD263">
        <v>0</v>
      </c>
      <c r="CE263">
        <v>0</v>
      </c>
      <c r="CF263">
        <v>0</v>
      </c>
      <c r="CG263">
        <v>0</v>
      </c>
      <c r="CH263" s="18">
        <v>0</v>
      </c>
      <c r="CI263">
        <v>0</v>
      </c>
      <c r="CJ263">
        <v>0</v>
      </c>
      <c r="CK263">
        <v>1</v>
      </c>
      <c r="CL263">
        <v>1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 s="18">
        <v>0</v>
      </c>
      <c r="CU263">
        <v>14</v>
      </c>
      <c r="DD263" s="34" t="s">
        <v>110</v>
      </c>
    </row>
    <row r="264" spans="1:108" x14ac:dyDescent="0.25">
      <c r="A264">
        <v>263</v>
      </c>
      <c r="B264">
        <v>18</v>
      </c>
      <c r="C264" s="79" t="s">
        <v>140</v>
      </c>
      <c r="D264" s="12">
        <v>6.5</v>
      </c>
      <c r="E264" s="14">
        <f t="shared" si="91"/>
        <v>5.2208835341365459E-2</v>
      </c>
      <c r="F264" s="7">
        <v>124.5</v>
      </c>
      <c r="G264" s="7">
        <f t="shared" si="82"/>
        <v>6.4477911646586348</v>
      </c>
      <c r="H264" s="16">
        <f t="shared" si="83"/>
        <v>6.5522088353413652</v>
      </c>
      <c r="I264" s="11">
        <f t="shared" si="84"/>
        <v>0.41575771597427358</v>
      </c>
      <c r="J264" s="33">
        <f t="shared" si="85"/>
        <v>3.3394194054158521E-3</v>
      </c>
      <c r="K264" s="33">
        <f t="shared" si="86"/>
        <v>299.4532517773016</v>
      </c>
      <c r="L264" s="33">
        <f t="shared" si="87"/>
        <v>0.4124182965688577</v>
      </c>
      <c r="M264" s="33">
        <f t="shared" si="88"/>
        <v>0.41909713537968946</v>
      </c>
      <c r="N264" s="8">
        <v>1</v>
      </c>
      <c r="O264" s="9">
        <v>0</v>
      </c>
      <c r="P264" s="8">
        <v>0</v>
      </c>
      <c r="Q264" s="9">
        <v>0</v>
      </c>
      <c r="R264" s="9">
        <v>0</v>
      </c>
      <c r="S264" s="9">
        <v>1</v>
      </c>
      <c r="T264" s="9">
        <v>0</v>
      </c>
      <c r="U264" s="8">
        <v>74176</v>
      </c>
      <c r="V264" s="9">
        <v>3</v>
      </c>
      <c r="W264" s="9">
        <f t="shared" si="80"/>
        <v>74172</v>
      </c>
      <c r="X264" s="9">
        <f t="shared" si="89"/>
        <v>8</v>
      </c>
      <c r="Y264" s="7">
        <v>10.1</v>
      </c>
      <c r="Z264" s="7">
        <v>20.7</v>
      </c>
      <c r="AA264" s="9">
        <v>1</v>
      </c>
      <c r="AB264" s="9">
        <v>0</v>
      </c>
      <c r="AC264" s="9">
        <v>1</v>
      </c>
      <c r="AD264" s="9">
        <v>0</v>
      </c>
      <c r="AE264" s="9">
        <v>0</v>
      </c>
      <c r="AF264" s="9">
        <v>0</v>
      </c>
      <c r="AG264" s="8">
        <v>0</v>
      </c>
      <c r="AH264" s="9">
        <v>1</v>
      </c>
      <c r="AI264" s="30">
        <v>0</v>
      </c>
      <c r="AJ264" s="9">
        <v>1</v>
      </c>
      <c r="AK264" s="30">
        <v>0</v>
      </c>
      <c r="AL264" s="21">
        <v>2017</v>
      </c>
      <c r="AM264" s="23">
        <f t="shared" si="90"/>
        <v>7.6093665379542115</v>
      </c>
      <c r="AN264" s="33">
        <v>0.11</v>
      </c>
      <c r="AO264" s="33">
        <v>0.39</v>
      </c>
      <c r="AP264" s="33">
        <v>0.34</v>
      </c>
      <c r="AQ264" s="43">
        <v>0.16</v>
      </c>
      <c r="AR264" s="33">
        <v>0.52400000000000002</v>
      </c>
      <c r="AS264" s="43">
        <v>0.47499999999999998</v>
      </c>
      <c r="AT264" s="42" t="s">
        <v>108</v>
      </c>
      <c r="AU264" s="18" t="s">
        <v>108</v>
      </c>
      <c r="AV264">
        <v>0.70799999999999996</v>
      </c>
      <c r="AW264" s="40">
        <f>1-AV264</f>
        <v>0.29200000000000004</v>
      </c>
      <c r="AX264">
        <v>1</v>
      </c>
      <c r="AY264" s="40">
        <v>0</v>
      </c>
      <c r="AZ264">
        <v>0</v>
      </c>
      <c r="BA264" s="18">
        <v>1</v>
      </c>
      <c r="BB264" t="s">
        <v>108</v>
      </c>
      <c r="BC264" s="18" t="s">
        <v>108</v>
      </c>
      <c r="BD264" s="18" t="s">
        <v>141</v>
      </c>
      <c r="BE264">
        <v>0</v>
      </c>
      <c r="BF264">
        <v>0</v>
      </c>
      <c r="BG264">
        <v>1</v>
      </c>
      <c r="BH264">
        <v>0</v>
      </c>
      <c r="BI264">
        <v>0</v>
      </c>
      <c r="BJ264">
        <v>0</v>
      </c>
      <c r="BK264" s="18">
        <v>0</v>
      </c>
      <c r="BL264">
        <v>0</v>
      </c>
      <c r="BM264">
        <v>1</v>
      </c>
      <c r="BN264" s="18">
        <v>0</v>
      </c>
      <c r="BQ264" s="25">
        <v>40</v>
      </c>
      <c r="BR264">
        <v>1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 s="18">
        <v>0</v>
      </c>
      <c r="BZ264">
        <v>0</v>
      </c>
      <c r="CA264">
        <v>0</v>
      </c>
      <c r="CB264">
        <v>1</v>
      </c>
      <c r="CC264" s="18">
        <v>0</v>
      </c>
      <c r="CD264">
        <v>0</v>
      </c>
      <c r="CE264">
        <v>0</v>
      </c>
      <c r="CF264">
        <v>0</v>
      </c>
      <c r="CG264">
        <v>0</v>
      </c>
      <c r="CH264" s="18">
        <v>0</v>
      </c>
      <c r="CI264">
        <v>0</v>
      </c>
      <c r="CJ264">
        <v>0</v>
      </c>
      <c r="CK264">
        <v>1</v>
      </c>
      <c r="CL264">
        <v>1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 s="18">
        <v>0</v>
      </c>
      <c r="CU264">
        <v>14</v>
      </c>
      <c r="DD264" s="34" t="s">
        <v>110</v>
      </c>
    </row>
    <row r="265" spans="1:108" x14ac:dyDescent="0.25">
      <c r="A265">
        <v>264</v>
      </c>
      <c r="B265">
        <v>18</v>
      </c>
      <c r="C265" s="79" t="s">
        <v>140</v>
      </c>
      <c r="D265" s="12">
        <v>11.2</v>
      </c>
      <c r="E265" s="14">
        <f t="shared" si="91"/>
        <v>0.86821705426356577</v>
      </c>
      <c r="F265" s="7">
        <v>12.9</v>
      </c>
      <c r="G265" s="7">
        <f t="shared" si="82"/>
        <v>10.331782945736434</v>
      </c>
      <c r="H265" s="16">
        <f t="shared" si="83"/>
        <v>12.068217054263565</v>
      </c>
      <c r="I265" s="11">
        <f t="shared" si="84"/>
        <v>7.6431230218154844E-2</v>
      </c>
      <c r="J265" s="33">
        <f t="shared" si="85"/>
        <v>5.924901567298824E-3</v>
      </c>
      <c r="K265" s="33">
        <f t="shared" si="86"/>
        <v>168.77917525571689</v>
      </c>
      <c r="L265" s="33">
        <f t="shared" si="87"/>
        <v>7.0506328650856015E-2</v>
      </c>
      <c r="M265" s="33">
        <f t="shared" si="88"/>
        <v>8.2356131785453673E-2</v>
      </c>
      <c r="N265" s="8">
        <v>1</v>
      </c>
      <c r="O265" s="9">
        <v>0</v>
      </c>
      <c r="P265" s="8">
        <v>0</v>
      </c>
      <c r="Q265" s="9">
        <v>0</v>
      </c>
      <c r="R265" s="9">
        <v>0</v>
      </c>
      <c r="S265" s="9">
        <v>1</v>
      </c>
      <c r="T265" s="9">
        <v>0</v>
      </c>
      <c r="U265" s="8">
        <v>28324</v>
      </c>
      <c r="V265" s="9">
        <v>3</v>
      </c>
      <c r="W265" s="9">
        <f t="shared" si="80"/>
        <v>28320</v>
      </c>
      <c r="X265" s="9">
        <f t="shared" si="89"/>
        <v>8</v>
      </c>
      <c r="Y265" s="7">
        <v>10.1</v>
      </c>
      <c r="Z265" s="7">
        <v>20.7</v>
      </c>
      <c r="AA265" s="9">
        <v>1</v>
      </c>
      <c r="AB265" s="9">
        <v>0</v>
      </c>
      <c r="AC265" s="9">
        <v>1</v>
      </c>
      <c r="AD265" s="9">
        <v>0</v>
      </c>
      <c r="AE265" s="9">
        <v>0</v>
      </c>
      <c r="AF265" s="9">
        <v>0</v>
      </c>
      <c r="AG265" s="8">
        <v>0</v>
      </c>
      <c r="AH265" s="9">
        <v>1</v>
      </c>
      <c r="AI265" s="30">
        <v>0</v>
      </c>
      <c r="AJ265" s="9">
        <v>1</v>
      </c>
      <c r="AK265" s="30">
        <v>0</v>
      </c>
      <c r="AL265" s="21">
        <v>2017</v>
      </c>
      <c r="AM265" s="23">
        <f t="shared" si="90"/>
        <v>7.6093665379542115</v>
      </c>
      <c r="AN265" s="33">
        <v>0.11</v>
      </c>
      <c r="AO265" s="33">
        <v>0.39</v>
      </c>
      <c r="AP265" s="33">
        <v>0.34</v>
      </c>
      <c r="AQ265" s="43">
        <v>0.16</v>
      </c>
      <c r="AR265" s="33">
        <v>0.52400000000000002</v>
      </c>
      <c r="AS265" s="43">
        <v>0.47499999999999998</v>
      </c>
      <c r="AT265" s="42" t="s">
        <v>108</v>
      </c>
      <c r="AU265" s="18" t="s">
        <v>108</v>
      </c>
      <c r="AV265">
        <v>0</v>
      </c>
      <c r="AW265" s="40">
        <v>1</v>
      </c>
      <c r="AX265">
        <v>0.73599999999999999</v>
      </c>
      <c r="AY265" s="40">
        <v>0.26400000000000001</v>
      </c>
      <c r="AZ265">
        <v>0</v>
      </c>
      <c r="BA265" s="18">
        <v>1</v>
      </c>
      <c r="BB265" t="s">
        <v>108</v>
      </c>
      <c r="BC265" s="18" t="s">
        <v>108</v>
      </c>
      <c r="BD265" s="18" t="s">
        <v>141</v>
      </c>
      <c r="BE265">
        <v>0</v>
      </c>
      <c r="BF265">
        <v>0</v>
      </c>
      <c r="BG265">
        <v>1</v>
      </c>
      <c r="BH265">
        <v>0</v>
      </c>
      <c r="BI265">
        <v>0</v>
      </c>
      <c r="BJ265">
        <v>0</v>
      </c>
      <c r="BK265" s="18">
        <v>0</v>
      </c>
      <c r="BL265">
        <v>0</v>
      </c>
      <c r="BM265">
        <v>1</v>
      </c>
      <c r="BN265" s="18">
        <v>0</v>
      </c>
      <c r="BQ265" s="25">
        <v>40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 s="18">
        <v>1</v>
      </c>
      <c r="BZ265">
        <v>0</v>
      </c>
      <c r="CA265">
        <v>1</v>
      </c>
      <c r="CB265">
        <v>0</v>
      </c>
      <c r="CC265" s="18">
        <v>0</v>
      </c>
      <c r="CD265">
        <v>0</v>
      </c>
      <c r="CE265">
        <v>0</v>
      </c>
      <c r="CF265">
        <v>0</v>
      </c>
      <c r="CG265">
        <v>0</v>
      </c>
      <c r="CH265" s="18">
        <v>1</v>
      </c>
      <c r="CI265">
        <v>1</v>
      </c>
      <c r="CJ265">
        <v>1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 s="18">
        <v>0</v>
      </c>
      <c r="CU265">
        <v>14</v>
      </c>
      <c r="DD265" s="34" t="s">
        <v>110</v>
      </c>
    </row>
    <row r="266" spans="1:108" s="51" customFormat="1" x14ac:dyDescent="0.25">
      <c r="A266" s="51">
        <v>265</v>
      </c>
      <c r="B266" s="51">
        <v>18</v>
      </c>
      <c r="C266" s="80" t="s">
        <v>140</v>
      </c>
      <c r="D266" s="53">
        <v>18</v>
      </c>
      <c r="E266" s="54">
        <f t="shared" si="91"/>
        <v>1.0843373493975903</v>
      </c>
      <c r="F266" s="55">
        <v>16.600000000000001</v>
      </c>
      <c r="G266" s="55">
        <f t="shared" si="82"/>
        <v>16.91566265060241</v>
      </c>
      <c r="H266" s="56">
        <f t="shared" si="83"/>
        <v>19.08433734939759</v>
      </c>
      <c r="I266" s="57">
        <f t="shared" si="84"/>
        <v>6.3196237365657243E-2</v>
      </c>
      <c r="J266" s="58">
        <f t="shared" si="85"/>
        <v>3.8070022509432066E-3</v>
      </c>
      <c r="K266" s="58">
        <f t="shared" si="86"/>
        <v>262.67386622958901</v>
      </c>
      <c r="L266" s="58">
        <f t="shared" si="87"/>
        <v>5.9389235114714035E-2</v>
      </c>
      <c r="M266" s="58">
        <f t="shared" si="88"/>
        <v>6.7003239616600443E-2</v>
      </c>
      <c r="N266" s="59">
        <v>1</v>
      </c>
      <c r="O266" s="60">
        <v>0</v>
      </c>
      <c r="P266" s="59">
        <v>0</v>
      </c>
      <c r="Q266" s="60">
        <v>0</v>
      </c>
      <c r="R266" s="60">
        <v>0</v>
      </c>
      <c r="S266" s="60">
        <v>1</v>
      </c>
      <c r="T266" s="60">
        <v>0</v>
      </c>
      <c r="U266" s="59">
        <v>68726</v>
      </c>
      <c r="V266" s="60">
        <v>3</v>
      </c>
      <c r="W266" s="60">
        <f t="shared" si="80"/>
        <v>68722</v>
      </c>
      <c r="X266" s="60">
        <f t="shared" si="89"/>
        <v>8</v>
      </c>
      <c r="Y266" s="55">
        <v>10.1</v>
      </c>
      <c r="Z266" s="55">
        <v>20.7</v>
      </c>
      <c r="AA266" s="60">
        <v>1</v>
      </c>
      <c r="AB266" s="60">
        <v>0</v>
      </c>
      <c r="AC266" s="60">
        <v>1</v>
      </c>
      <c r="AD266" s="60">
        <v>0</v>
      </c>
      <c r="AE266" s="60">
        <v>0</v>
      </c>
      <c r="AF266" s="60">
        <v>0</v>
      </c>
      <c r="AG266" s="59">
        <v>0</v>
      </c>
      <c r="AH266" s="60">
        <v>1</v>
      </c>
      <c r="AI266" s="61">
        <v>0</v>
      </c>
      <c r="AJ266" s="60">
        <v>1</v>
      </c>
      <c r="AK266" s="61">
        <v>0</v>
      </c>
      <c r="AL266" s="62">
        <v>2017</v>
      </c>
      <c r="AM266" s="63">
        <f t="shared" si="90"/>
        <v>7.6093665379542115</v>
      </c>
      <c r="AN266" s="58">
        <v>0.11</v>
      </c>
      <c r="AO266" s="58">
        <v>0.39</v>
      </c>
      <c r="AP266" s="58">
        <v>0.34</v>
      </c>
      <c r="AQ266" s="64">
        <v>0.16</v>
      </c>
      <c r="AR266" s="58">
        <v>0.52400000000000002</v>
      </c>
      <c r="AS266" s="64">
        <v>0.47499999999999998</v>
      </c>
      <c r="AT266" s="65" t="s">
        <v>108</v>
      </c>
      <c r="AU266" s="66" t="s">
        <v>108</v>
      </c>
      <c r="AV266" s="51">
        <v>1</v>
      </c>
      <c r="AW266" s="67">
        <v>0</v>
      </c>
      <c r="AX266" s="51">
        <v>0.73599999999999999</v>
      </c>
      <c r="AY266" s="67">
        <v>0.26400000000000001</v>
      </c>
      <c r="AZ266">
        <v>0</v>
      </c>
      <c r="BA266" s="66">
        <v>1</v>
      </c>
      <c r="BB266" s="51" t="s">
        <v>108</v>
      </c>
      <c r="BC266" s="66" t="s">
        <v>108</v>
      </c>
      <c r="BD266" s="66" t="s">
        <v>141</v>
      </c>
      <c r="BE266">
        <v>0</v>
      </c>
      <c r="BF266">
        <v>0</v>
      </c>
      <c r="BG266">
        <v>1</v>
      </c>
      <c r="BH266">
        <v>0</v>
      </c>
      <c r="BI266">
        <v>0</v>
      </c>
      <c r="BJ266">
        <v>0</v>
      </c>
      <c r="BK266" s="66">
        <v>0</v>
      </c>
      <c r="BL266">
        <v>0</v>
      </c>
      <c r="BM266">
        <v>1</v>
      </c>
      <c r="BN266" s="66">
        <v>0</v>
      </c>
      <c r="BQ266" s="52">
        <v>40</v>
      </c>
      <c r="BR266" s="51">
        <v>0</v>
      </c>
      <c r="BS266" s="51">
        <v>0</v>
      </c>
      <c r="BT266" s="51">
        <v>0</v>
      </c>
      <c r="BU266" s="51">
        <v>0</v>
      </c>
      <c r="BV266" s="51">
        <v>0</v>
      </c>
      <c r="BW266" s="51">
        <v>0</v>
      </c>
      <c r="BX266" s="51">
        <v>0</v>
      </c>
      <c r="BY266" s="66">
        <v>1</v>
      </c>
      <c r="BZ266" s="51">
        <v>0</v>
      </c>
      <c r="CA266" s="51">
        <v>1</v>
      </c>
      <c r="CB266" s="51">
        <v>0</v>
      </c>
      <c r="CC266" s="66">
        <v>0</v>
      </c>
      <c r="CD266" s="51">
        <v>0</v>
      </c>
      <c r="CE266" s="51">
        <v>0</v>
      </c>
      <c r="CF266" s="51">
        <v>0</v>
      </c>
      <c r="CG266" s="51">
        <v>0</v>
      </c>
      <c r="CH266" s="66">
        <v>1</v>
      </c>
      <c r="CI266" s="51">
        <v>1</v>
      </c>
      <c r="CJ266" s="51">
        <v>1</v>
      </c>
      <c r="CK266" s="51">
        <v>0</v>
      </c>
      <c r="CL266" s="51">
        <v>0</v>
      </c>
      <c r="CM266" s="51">
        <v>0</v>
      </c>
      <c r="CN266" s="51">
        <v>0</v>
      </c>
      <c r="CO266" s="51">
        <v>0</v>
      </c>
      <c r="CP266" s="51">
        <v>0</v>
      </c>
      <c r="CQ266" s="51">
        <v>0</v>
      </c>
      <c r="CR266" s="51">
        <v>0</v>
      </c>
      <c r="CS266" s="66">
        <v>0</v>
      </c>
      <c r="CU266">
        <v>14</v>
      </c>
      <c r="CY266" s="68"/>
      <c r="DD266" s="68" t="s">
        <v>110</v>
      </c>
    </row>
    <row r="267" spans="1:108" x14ac:dyDescent="0.25">
      <c r="A267">
        <v>266</v>
      </c>
      <c r="B267">
        <v>19</v>
      </c>
      <c r="C267" s="81" t="s">
        <v>142</v>
      </c>
      <c r="D267" s="12">
        <v>12.90854246808146</v>
      </c>
      <c r="E267" s="14">
        <v>0.75170227223767516</v>
      </c>
      <c r="F267" s="7">
        <v>17.172413793103448</v>
      </c>
      <c r="G267" s="7">
        <f t="shared" si="82"/>
        <v>12.156840195843785</v>
      </c>
      <c r="H267" s="16">
        <f t="shared" si="83"/>
        <v>13.660244740319136</v>
      </c>
      <c r="I267" s="11">
        <f t="shared" si="84"/>
        <v>0.27491202321058933</v>
      </c>
      <c r="J267" s="33">
        <f t="shared" si="85"/>
        <v>1.6008933078528294E-2</v>
      </c>
      <c r="K267" s="33">
        <f t="shared" si="86"/>
        <v>62.465124633523068</v>
      </c>
      <c r="L267" s="33">
        <f t="shared" si="87"/>
        <v>0.25890309013206103</v>
      </c>
      <c r="M267" s="33">
        <f t="shared" si="88"/>
        <v>0.29092095628911763</v>
      </c>
      <c r="N267" s="8">
        <v>1</v>
      </c>
      <c r="O267" s="9">
        <v>0</v>
      </c>
      <c r="P267" s="8">
        <v>1</v>
      </c>
      <c r="Q267" s="9">
        <v>0</v>
      </c>
      <c r="R267" s="9">
        <v>0</v>
      </c>
      <c r="S267" s="9">
        <v>0</v>
      </c>
      <c r="T267" s="9">
        <v>0</v>
      </c>
      <c r="U267" s="8">
        <v>3614</v>
      </c>
      <c r="V267" s="9">
        <v>6</v>
      </c>
      <c r="W267" s="9">
        <f t="shared" si="80"/>
        <v>3607</v>
      </c>
      <c r="X267" s="9">
        <f t="shared" si="89"/>
        <v>48</v>
      </c>
      <c r="Y267" s="7">
        <v>17</v>
      </c>
      <c r="Z267" s="7">
        <f t="shared" ref="Z267:Z298" si="92">BQ267-Y267-6</f>
        <v>21.274999999999999</v>
      </c>
      <c r="AA267" s="9">
        <v>0</v>
      </c>
      <c r="AB267" s="9">
        <v>1</v>
      </c>
      <c r="AC267" s="9">
        <v>0</v>
      </c>
      <c r="AD267" s="9">
        <v>1</v>
      </c>
      <c r="AE267" s="9">
        <v>0</v>
      </c>
      <c r="AF267" s="9">
        <v>0</v>
      </c>
      <c r="AG267" s="8">
        <v>0</v>
      </c>
      <c r="AH267" s="9">
        <v>1</v>
      </c>
      <c r="AI267" s="30">
        <v>0</v>
      </c>
      <c r="AJ267" s="9">
        <v>1</v>
      </c>
      <c r="AK267" s="30">
        <v>0</v>
      </c>
      <c r="AL267" s="21">
        <v>2001</v>
      </c>
      <c r="AM267" s="23">
        <f t="shared" si="90"/>
        <v>7.6014023345837334</v>
      </c>
      <c r="AN267" s="33">
        <v>0.01</v>
      </c>
      <c r="AO267" s="33">
        <v>0.41725000000000001</v>
      </c>
      <c r="AP267" s="33">
        <v>0.48</v>
      </c>
      <c r="AQ267" s="43">
        <v>9.2749999999999999E-2</v>
      </c>
      <c r="AR267" s="33" t="s">
        <v>108</v>
      </c>
      <c r="AS267" s="43" t="s">
        <v>108</v>
      </c>
      <c r="AT267" s="42">
        <v>1</v>
      </c>
      <c r="AU267" s="18">
        <v>0</v>
      </c>
      <c r="AV267">
        <v>0.48</v>
      </c>
      <c r="AW267" s="40">
        <v>0.52</v>
      </c>
      <c r="AX267" t="s">
        <v>108</v>
      </c>
      <c r="AY267" s="40" t="s">
        <v>108</v>
      </c>
      <c r="AZ267">
        <v>0</v>
      </c>
      <c r="BA267" s="18">
        <v>1</v>
      </c>
      <c r="BB267">
        <v>0</v>
      </c>
      <c r="BC267" s="18">
        <v>1</v>
      </c>
      <c r="BD267" s="18" t="s">
        <v>143</v>
      </c>
      <c r="BE267">
        <v>0</v>
      </c>
      <c r="BF267">
        <v>1</v>
      </c>
      <c r="BG267">
        <v>0</v>
      </c>
      <c r="BH267">
        <v>0</v>
      </c>
      <c r="BI267">
        <v>0</v>
      </c>
      <c r="BJ267">
        <v>0</v>
      </c>
      <c r="BK267" s="18">
        <v>0</v>
      </c>
      <c r="BL267">
        <v>0</v>
      </c>
      <c r="BM267">
        <v>1</v>
      </c>
      <c r="BN267" s="18">
        <v>0</v>
      </c>
      <c r="BQ267" s="25">
        <v>44.274999999999999</v>
      </c>
      <c r="BR267">
        <v>1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 s="18">
        <v>0</v>
      </c>
      <c r="BZ267">
        <v>0</v>
      </c>
      <c r="CA267">
        <v>1</v>
      </c>
      <c r="CB267">
        <v>0</v>
      </c>
      <c r="CC267" s="18">
        <v>0</v>
      </c>
      <c r="CD267">
        <v>0</v>
      </c>
      <c r="CE267">
        <v>0</v>
      </c>
      <c r="CF267">
        <v>0</v>
      </c>
      <c r="CG267">
        <v>0</v>
      </c>
      <c r="CH267" s="18">
        <v>0</v>
      </c>
      <c r="CI267">
        <v>1</v>
      </c>
      <c r="CJ267">
        <v>1</v>
      </c>
      <c r="CK267">
        <v>0</v>
      </c>
      <c r="CL267">
        <v>0</v>
      </c>
      <c r="CM267">
        <v>0</v>
      </c>
      <c r="CN267">
        <v>1</v>
      </c>
      <c r="CO267">
        <v>1</v>
      </c>
      <c r="CP267">
        <v>0</v>
      </c>
      <c r="CQ267">
        <v>0</v>
      </c>
      <c r="CR267">
        <v>0</v>
      </c>
      <c r="CS267" s="18">
        <v>1</v>
      </c>
      <c r="CU267">
        <v>129</v>
      </c>
      <c r="DD267" s="34" t="s">
        <v>110</v>
      </c>
    </row>
    <row r="268" spans="1:108" x14ac:dyDescent="0.25">
      <c r="A268">
        <v>267</v>
      </c>
      <c r="B268">
        <v>19</v>
      </c>
      <c r="C268" s="25" t="s">
        <v>142</v>
      </c>
      <c r="D268" s="12">
        <v>9.7250909313234697</v>
      </c>
      <c r="E268" s="14">
        <v>1.0256931841630219</v>
      </c>
      <c r="F268" s="7">
        <v>9.481481481481481</v>
      </c>
      <c r="G268" s="7">
        <f t="shared" si="82"/>
        <v>8.6993977471604484</v>
      </c>
      <c r="H268" s="16">
        <f t="shared" si="83"/>
        <v>10.750784115486491</v>
      </c>
      <c r="I268" s="11">
        <f t="shared" si="84"/>
        <v>0.15593996707303245</v>
      </c>
      <c r="J268" s="33">
        <f t="shared" si="85"/>
        <v>1.644679340223389E-2</v>
      </c>
      <c r="K268" s="33">
        <f t="shared" si="86"/>
        <v>60.802125711883434</v>
      </c>
      <c r="L268" s="33">
        <f t="shared" si="87"/>
        <v>0.13949317367079855</v>
      </c>
      <c r="M268" s="33">
        <f t="shared" si="88"/>
        <v>0.17238676047526635</v>
      </c>
      <c r="N268" s="8">
        <v>1</v>
      </c>
      <c r="O268" s="9">
        <v>0</v>
      </c>
      <c r="P268" s="8">
        <v>1</v>
      </c>
      <c r="Q268" s="9">
        <v>0</v>
      </c>
      <c r="R268" s="9">
        <v>0</v>
      </c>
      <c r="S268" s="9">
        <v>0</v>
      </c>
      <c r="T268" s="9">
        <v>0</v>
      </c>
      <c r="U268" s="8">
        <v>3614</v>
      </c>
      <c r="V268" s="9">
        <v>6</v>
      </c>
      <c r="W268" s="9">
        <f t="shared" si="80"/>
        <v>3607</v>
      </c>
      <c r="X268" s="9">
        <f t="shared" si="89"/>
        <v>48</v>
      </c>
      <c r="Y268" s="7">
        <v>12</v>
      </c>
      <c r="Z268" s="7">
        <f t="shared" si="92"/>
        <v>26.274999999999999</v>
      </c>
      <c r="AA268" s="9">
        <v>0</v>
      </c>
      <c r="AB268" s="9">
        <v>1</v>
      </c>
      <c r="AC268" s="9">
        <v>0</v>
      </c>
      <c r="AD268" s="9">
        <v>1</v>
      </c>
      <c r="AE268" s="9">
        <v>0</v>
      </c>
      <c r="AF268" s="9">
        <v>0</v>
      </c>
      <c r="AG268" s="8">
        <v>0</v>
      </c>
      <c r="AH268" s="9">
        <v>1</v>
      </c>
      <c r="AI268" s="30">
        <v>0</v>
      </c>
      <c r="AJ268" s="9">
        <v>1</v>
      </c>
      <c r="AK268" s="30">
        <v>0</v>
      </c>
      <c r="AL268" s="21">
        <v>2001</v>
      </c>
      <c r="AM268" s="23">
        <f t="shared" si="90"/>
        <v>7.6014023345837334</v>
      </c>
      <c r="AN268" s="33">
        <v>0.01</v>
      </c>
      <c r="AO268" s="33">
        <v>0.41725000000000001</v>
      </c>
      <c r="AP268" s="33">
        <v>0.48</v>
      </c>
      <c r="AQ268" s="43">
        <v>9.2749999999999999E-2</v>
      </c>
      <c r="AR268" s="33" t="s">
        <v>108</v>
      </c>
      <c r="AS268" s="43" t="s">
        <v>108</v>
      </c>
      <c r="AT268" s="42">
        <v>1</v>
      </c>
      <c r="AU268" s="18">
        <v>0</v>
      </c>
      <c r="AV268">
        <v>0.48</v>
      </c>
      <c r="AW268" s="40">
        <v>0.52</v>
      </c>
      <c r="AX268" t="s">
        <v>108</v>
      </c>
      <c r="AY268" s="40" t="s">
        <v>108</v>
      </c>
      <c r="AZ268">
        <v>0</v>
      </c>
      <c r="BA268" s="18">
        <v>1</v>
      </c>
      <c r="BB268">
        <v>0</v>
      </c>
      <c r="BC268" s="18">
        <v>1</v>
      </c>
      <c r="BD268" s="18" t="s">
        <v>143</v>
      </c>
      <c r="BE268">
        <v>0</v>
      </c>
      <c r="BF268">
        <v>1</v>
      </c>
      <c r="BG268">
        <v>0</v>
      </c>
      <c r="BH268">
        <v>0</v>
      </c>
      <c r="BI268">
        <v>0</v>
      </c>
      <c r="BJ268">
        <v>0</v>
      </c>
      <c r="BK268" s="18">
        <v>0</v>
      </c>
      <c r="BL268">
        <v>0</v>
      </c>
      <c r="BM268">
        <v>1</v>
      </c>
      <c r="BN268" s="18">
        <v>0</v>
      </c>
      <c r="BQ268" s="25">
        <v>44.274999999999999</v>
      </c>
      <c r="BR268">
        <v>1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 s="18">
        <v>0</v>
      </c>
      <c r="BZ268">
        <v>0</v>
      </c>
      <c r="CA268">
        <v>1</v>
      </c>
      <c r="CB268">
        <v>0</v>
      </c>
      <c r="CC268" s="18">
        <v>0</v>
      </c>
      <c r="CD268">
        <v>0</v>
      </c>
      <c r="CE268">
        <v>0</v>
      </c>
      <c r="CF268">
        <v>0</v>
      </c>
      <c r="CG268">
        <v>0</v>
      </c>
      <c r="CH268" s="18">
        <v>0</v>
      </c>
      <c r="CI268">
        <v>1</v>
      </c>
      <c r="CJ268">
        <v>1</v>
      </c>
      <c r="CK268">
        <v>0</v>
      </c>
      <c r="CL268">
        <v>0</v>
      </c>
      <c r="CM268">
        <v>0</v>
      </c>
      <c r="CN268">
        <v>1</v>
      </c>
      <c r="CO268">
        <v>1</v>
      </c>
      <c r="CP268">
        <v>0</v>
      </c>
      <c r="CQ268">
        <v>0</v>
      </c>
      <c r="CR268">
        <v>0</v>
      </c>
      <c r="CS268" s="18">
        <v>1</v>
      </c>
      <c r="CU268">
        <v>129</v>
      </c>
      <c r="DD268" s="34" t="s">
        <v>110</v>
      </c>
    </row>
    <row r="269" spans="1:108" x14ac:dyDescent="0.25">
      <c r="A269">
        <v>268</v>
      </c>
      <c r="B269">
        <v>19</v>
      </c>
      <c r="C269" s="25" t="s">
        <v>142</v>
      </c>
      <c r="D269" s="12">
        <v>9.6390601422601403</v>
      </c>
      <c r="E269" s="14">
        <v>2.352841452047751</v>
      </c>
      <c r="F269" s="7">
        <v>4.096774193548387</v>
      </c>
      <c r="G269" s="7">
        <f t="shared" si="82"/>
        <v>7.2862186902123893</v>
      </c>
      <c r="H269" s="16">
        <f t="shared" si="83"/>
        <v>11.99190159430789</v>
      </c>
      <c r="I269" s="11">
        <f t="shared" si="84"/>
        <v>6.8055135339707112E-2</v>
      </c>
      <c r="J269" s="33">
        <f t="shared" si="85"/>
        <v>1.6611883429377326E-2</v>
      </c>
      <c r="K269" s="33">
        <f t="shared" si="86"/>
        <v>60.19787005196217</v>
      </c>
      <c r="L269" s="33">
        <f t="shared" si="87"/>
        <v>5.1443251910329786E-2</v>
      </c>
      <c r="M269" s="33">
        <f t="shared" si="88"/>
        <v>8.4667018769084446E-2</v>
      </c>
      <c r="N269" s="8">
        <v>1</v>
      </c>
      <c r="O269" s="9">
        <v>0</v>
      </c>
      <c r="P269" s="8">
        <v>1</v>
      </c>
      <c r="Q269" s="9">
        <v>0</v>
      </c>
      <c r="R269" s="9">
        <v>0</v>
      </c>
      <c r="S269" s="9">
        <v>0</v>
      </c>
      <c r="T269" s="9">
        <v>0</v>
      </c>
      <c r="U269" s="8">
        <v>3614</v>
      </c>
      <c r="V269" s="9">
        <v>6</v>
      </c>
      <c r="W269" s="9">
        <f t="shared" si="80"/>
        <v>3607</v>
      </c>
      <c r="X269" s="9">
        <f t="shared" si="89"/>
        <v>48</v>
      </c>
      <c r="Y269" s="7">
        <v>9</v>
      </c>
      <c r="Z269" s="7">
        <f t="shared" si="92"/>
        <v>29.274999999999999</v>
      </c>
      <c r="AA269" s="9">
        <v>0</v>
      </c>
      <c r="AB269" s="9">
        <v>1</v>
      </c>
      <c r="AC269" s="9">
        <v>0</v>
      </c>
      <c r="AD269" s="9">
        <v>1</v>
      </c>
      <c r="AE269" s="9">
        <v>0</v>
      </c>
      <c r="AF269" s="9">
        <v>0</v>
      </c>
      <c r="AG269" s="8">
        <v>0</v>
      </c>
      <c r="AH269" s="9">
        <v>1</v>
      </c>
      <c r="AI269" s="30">
        <v>0</v>
      </c>
      <c r="AJ269" s="9">
        <v>1</v>
      </c>
      <c r="AK269" s="30">
        <v>0</v>
      </c>
      <c r="AL269" s="21">
        <v>2001</v>
      </c>
      <c r="AM269" s="23">
        <f t="shared" si="90"/>
        <v>7.6014023345837334</v>
      </c>
      <c r="AN269" s="33">
        <v>0.01</v>
      </c>
      <c r="AO269" s="33">
        <v>0.41725000000000001</v>
      </c>
      <c r="AP269" s="33">
        <v>0.48</v>
      </c>
      <c r="AQ269" s="43">
        <v>9.2749999999999999E-2</v>
      </c>
      <c r="AR269" s="33" t="s">
        <v>108</v>
      </c>
      <c r="AS269" s="43" t="s">
        <v>108</v>
      </c>
      <c r="AT269" s="42">
        <v>1</v>
      </c>
      <c r="AU269" s="18">
        <v>0</v>
      </c>
      <c r="AV269">
        <v>0.48</v>
      </c>
      <c r="AW269" s="40">
        <v>0.52</v>
      </c>
      <c r="AX269" t="s">
        <v>108</v>
      </c>
      <c r="AY269" s="40" t="s">
        <v>108</v>
      </c>
      <c r="AZ269">
        <v>0</v>
      </c>
      <c r="BA269" s="18">
        <v>1</v>
      </c>
      <c r="BB269">
        <v>0</v>
      </c>
      <c r="BC269" s="18">
        <v>1</v>
      </c>
      <c r="BD269" s="18" t="s">
        <v>143</v>
      </c>
      <c r="BE269">
        <v>0</v>
      </c>
      <c r="BF269">
        <v>1</v>
      </c>
      <c r="BG269">
        <v>0</v>
      </c>
      <c r="BH269">
        <v>0</v>
      </c>
      <c r="BI269">
        <v>0</v>
      </c>
      <c r="BJ269">
        <v>0</v>
      </c>
      <c r="BK269" s="18">
        <v>0</v>
      </c>
      <c r="BL269">
        <v>0</v>
      </c>
      <c r="BM269">
        <v>1</v>
      </c>
      <c r="BN269" s="18">
        <v>0</v>
      </c>
      <c r="BQ269" s="25">
        <v>44.274999999999999</v>
      </c>
      <c r="BR269">
        <v>1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 s="18">
        <v>0</v>
      </c>
      <c r="BZ269">
        <v>0</v>
      </c>
      <c r="CA269">
        <v>1</v>
      </c>
      <c r="CB269">
        <v>0</v>
      </c>
      <c r="CC269" s="18">
        <v>0</v>
      </c>
      <c r="CD269">
        <v>0</v>
      </c>
      <c r="CE269">
        <v>0</v>
      </c>
      <c r="CF269">
        <v>0</v>
      </c>
      <c r="CG269">
        <v>0</v>
      </c>
      <c r="CH269" s="18">
        <v>0</v>
      </c>
      <c r="CI269">
        <v>1</v>
      </c>
      <c r="CJ269">
        <v>1</v>
      </c>
      <c r="CK269">
        <v>0</v>
      </c>
      <c r="CL269">
        <v>0</v>
      </c>
      <c r="CM269">
        <v>0</v>
      </c>
      <c r="CN269">
        <v>1</v>
      </c>
      <c r="CO269">
        <v>1</v>
      </c>
      <c r="CP269">
        <v>0</v>
      </c>
      <c r="CQ269">
        <v>0</v>
      </c>
      <c r="CR269">
        <v>0</v>
      </c>
      <c r="CS269" s="18">
        <v>1</v>
      </c>
      <c r="CU269">
        <v>129</v>
      </c>
      <c r="DD269" s="34" t="s">
        <v>110</v>
      </c>
    </row>
    <row r="270" spans="1:108" x14ac:dyDescent="0.25">
      <c r="A270">
        <v>269</v>
      </c>
      <c r="B270">
        <v>19</v>
      </c>
      <c r="C270" s="25" t="s">
        <v>142</v>
      </c>
      <c r="D270" s="12">
        <v>12.87565037440122</v>
      </c>
      <c r="E270" s="14">
        <v>0.7512954946833712</v>
      </c>
      <c r="F270" s="7">
        <v>17.137931034482762</v>
      </c>
      <c r="G270" s="7">
        <f t="shared" si="82"/>
        <v>12.124354879717849</v>
      </c>
      <c r="H270" s="16">
        <f t="shared" si="83"/>
        <v>13.62694586908459</v>
      </c>
      <c r="I270" s="11">
        <f t="shared" si="84"/>
        <v>0.27440159564256944</v>
      </c>
      <c r="J270" s="33">
        <f t="shared" si="85"/>
        <v>1.6011360711538254E-2</v>
      </c>
      <c r="K270" s="33">
        <f t="shared" si="86"/>
        <v>62.455653708392866</v>
      </c>
      <c r="L270" s="33">
        <f t="shared" si="87"/>
        <v>0.25839023493103119</v>
      </c>
      <c r="M270" s="33">
        <f t="shared" si="88"/>
        <v>0.29041295635410769</v>
      </c>
      <c r="N270" s="8">
        <v>1</v>
      </c>
      <c r="O270" s="9">
        <v>0</v>
      </c>
      <c r="P270" s="8">
        <v>1</v>
      </c>
      <c r="Q270" s="9">
        <v>0</v>
      </c>
      <c r="R270" s="9">
        <v>0</v>
      </c>
      <c r="S270" s="9">
        <v>0</v>
      </c>
      <c r="T270" s="9">
        <v>0</v>
      </c>
      <c r="U270" s="8">
        <v>3614</v>
      </c>
      <c r="V270" s="9">
        <v>6</v>
      </c>
      <c r="W270" s="9">
        <f t="shared" si="80"/>
        <v>3607</v>
      </c>
      <c r="X270" s="9">
        <f t="shared" si="89"/>
        <v>48</v>
      </c>
      <c r="Y270" s="7">
        <v>17</v>
      </c>
      <c r="Z270" s="7">
        <f t="shared" si="92"/>
        <v>21.274999999999999</v>
      </c>
      <c r="AA270" s="9">
        <v>0</v>
      </c>
      <c r="AB270" s="9">
        <v>1</v>
      </c>
      <c r="AC270" s="9">
        <v>0</v>
      </c>
      <c r="AD270" s="9">
        <v>1</v>
      </c>
      <c r="AE270" s="9">
        <v>0</v>
      </c>
      <c r="AF270" s="9">
        <v>0</v>
      </c>
      <c r="AG270" s="8">
        <v>0</v>
      </c>
      <c r="AH270" s="9">
        <v>1</v>
      </c>
      <c r="AI270" s="30">
        <v>0</v>
      </c>
      <c r="AJ270" s="9">
        <v>1</v>
      </c>
      <c r="AK270" s="30">
        <v>0</v>
      </c>
      <c r="AL270" s="21">
        <v>2001</v>
      </c>
      <c r="AM270" s="23">
        <f t="shared" si="90"/>
        <v>7.6014023345837334</v>
      </c>
      <c r="AN270" s="33">
        <v>0.01</v>
      </c>
      <c r="AO270" s="33">
        <v>0.41725000000000001</v>
      </c>
      <c r="AP270" s="33">
        <v>0.48</v>
      </c>
      <c r="AQ270" s="43">
        <v>9.2749999999999999E-2</v>
      </c>
      <c r="AR270" s="33" t="s">
        <v>108</v>
      </c>
      <c r="AS270" s="43" t="s">
        <v>108</v>
      </c>
      <c r="AT270" s="42">
        <v>1</v>
      </c>
      <c r="AU270" s="18">
        <v>0</v>
      </c>
      <c r="AV270">
        <v>0.48</v>
      </c>
      <c r="AW270" s="40">
        <v>0.52</v>
      </c>
      <c r="AX270" t="s">
        <v>108</v>
      </c>
      <c r="AY270" s="40" t="s">
        <v>108</v>
      </c>
      <c r="AZ270">
        <v>0</v>
      </c>
      <c r="BA270" s="18">
        <v>1</v>
      </c>
      <c r="BB270">
        <v>0</v>
      </c>
      <c r="BC270" s="18">
        <v>1</v>
      </c>
      <c r="BD270" s="18" t="s">
        <v>143</v>
      </c>
      <c r="BE270">
        <v>0</v>
      </c>
      <c r="BF270">
        <v>1</v>
      </c>
      <c r="BG270">
        <v>0</v>
      </c>
      <c r="BH270">
        <v>0</v>
      </c>
      <c r="BI270">
        <v>0</v>
      </c>
      <c r="BJ270">
        <v>0</v>
      </c>
      <c r="BK270" s="18">
        <v>0</v>
      </c>
      <c r="BL270">
        <v>0</v>
      </c>
      <c r="BM270">
        <v>1</v>
      </c>
      <c r="BN270" s="18">
        <v>0</v>
      </c>
      <c r="BQ270" s="25">
        <v>44.274999999999999</v>
      </c>
      <c r="BR270">
        <v>1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 s="18">
        <v>0</v>
      </c>
      <c r="BZ270">
        <v>0</v>
      </c>
      <c r="CA270">
        <v>1</v>
      </c>
      <c r="CB270">
        <v>0</v>
      </c>
      <c r="CC270" s="18">
        <v>0</v>
      </c>
      <c r="CD270">
        <v>0</v>
      </c>
      <c r="CE270">
        <v>0</v>
      </c>
      <c r="CF270">
        <v>0</v>
      </c>
      <c r="CG270">
        <v>0</v>
      </c>
      <c r="CH270" s="18">
        <v>0</v>
      </c>
      <c r="CI270">
        <v>1</v>
      </c>
      <c r="CJ270">
        <v>1</v>
      </c>
      <c r="CK270">
        <v>0</v>
      </c>
      <c r="CL270">
        <v>0</v>
      </c>
      <c r="CM270">
        <v>0</v>
      </c>
      <c r="CN270">
        <v>1</v>
      </c>
      <c r="CO270">
        <v>1</v>
      </c>
      <c r="CP270">
        <v>0</v>
      </c>
      <c r="CQ270">
        <v>0</v>
      </c>
      <c r="CR270">
        <v>0</v>
      </c>
      <c r="CS270" s="18">
        <v>1</v>
      </c>
      <c r="CU270">
        <v>129</v>
      </c>
      <c r="DD270" s="34" t="s">
        <v>110</v>
      </c>
    </row>
    <row r="271" spans="1:108" x14ac:dyDescent="0.25">
      <c r="A271">
        <v>270</v>
      </c>
      <c r="B271">
        <v>19</v>
      </c>
      <c r="C271" s="25" t="s">
        <v>142</v>
      </c>
      <c r="D271" s="12">
        <v>9.2540437734962193</v>
      </c>
      <c r="E271" s="14">
        <v>1.019833395446522</v>
      </c>
      <c r="F271" s="7">
        <v>9.0740740740740744</v>
      </c>
      <c r="G271" s="7">
        <f t="shared" si="82"/>
        <v>8.2342103780496974</v>
      </c>
      <c r="H271" s="16">
        <f t="shared" si="83"/>
        <v>10.273877168942741</v>
      </c>
      <c r="I271" s="11">
        <f t="shared" si="84"/>
        <v>0.14939224351455971</v>
      </c>
      <c r="J271" s="33">
        <f t="shared" si="85"/>
        <v>1.6463634999563725E-2</v>
      </c>
      <c r="K271" s="33">
        <f t="shared" si="86"/>
        <v>60.739927727169565</v>
      </c>
      <c r="L271" s="33">
        <f t="shared" si="87"/>
        <v>0.13292860851499599</v>
      </c>
      <c r="M271" s="33">
        <f t="shared" si="88"/>
        <v>0.16585587851412342</v>
      </c>
      <c r="N271" s="8">
        <v>1</v>
      </c>
      <c r="O271" s="9">
        <v>0</v>
      </c>
      <c r="P271" s="8">
        <v>1</v>
      </c>
      <c r="Q271" s="9">
        <v>0</v>
      </c>
      <c r="R271" s="9">
        <v>0</v>
      </c>
      <c r="S271" s="9">
        <v>0</v>
      </c>
      <c r="T271" s="9">
        <v>0</v>
      </c>
      <c r="U271" s="8">
        <v>3614</v>
      </c>
      <c r="V271" s="9">
        <v>6</v>
      </c>
      <c r="W271" s="9">
        <f t="shared" si="80"/>
        <v>3607</v>
      </c>
      <c r="X271" s="9">
        <f t="shared" si="89"/>
        <v>48</v>
      </c>
      <c r="Y271" s="7">
        <v>12</v>
      </c>
      <c r="Z271" s="7">
        <f t="shared" si="92"/>
        <v>26.274999999999999</v>
      </c>
      <c r="AA271" s="9">
        <v>0</v>
      </c>
      <c r="AB271" s="9">
        <v>1</v>
      </c>
      <c r="AC271" s="9">
        <v>0</v>
      </c>
      <c r="AD271" s="9">
        <v>1</v>
      </c>
      <c r="AE271" s="9">
        <v>0</v>
      </c>
      <c r="AF271" s="9">
        <v>0</v>
      </c>
      <c r="AG271" s="8">
        <v>0</v>
      </c>
      <c r="AH271" s="9">
        <v>1</v>
      </c>
      <c r="AI271" s="30">
        <v>0</v>
      </c>
      <c r="AJ271" s="9">
        <v>1</v>
      </c>
      <c r="AK271" s="30">
        <v>0</v>
      </c>
      <c r="AL271" s="21">
        <v>2001</v>
      </c>
      <c r="AM271" s="23">
        <f t="shared" si="90"/>
        <v>7.6014023345837334</v>
      </c>
      <c r="AN271" s="33">
        <v>0.01</v>
      </c>
      <c r="AO271" s="33">
        <v>0.41725000000000001</v>
      </c>
      <c r="AP271" s="33">
        <v>0.48</v>
      </c>
      <c r="AQ271" s="43">
        <v>9.2749999999999999E-2</v>
      </c>
      <c r="AR271" s="33" t="s">
        <v>108</v>
      </c>
      <c r="AS271" s="43" t="s">
        <v>108</v>
      </c>
      <c r="AT271" s="42">
        <v>1</v>
      </c>
      <c r="AU271" s="18">
        <v>0</v>
      </c>
      <c r="AV271">
        <v>0.48</v>
      </c>
      <c r="AW271" s="40">
        <v>0.52</v>
      </c>
      <c r="AX271" t="s">
        <v>108</v>
      </c>
      <c r="AY271" s="40" t="s">
        <v>108</v>
      </c>
      <c r="AZ271">
        <v>0</v>
      </c>
      <c r="BA271" s="18">
        <v>1</v>
      </c>
      <c r="BB271">
        <v>0</v>
      </c>
      <c r="BC271" s="18">
        <v>1</v>
      </c>
      <c r="BD271" s="18" t="s">
        <v>143</v>
      </c>
      <c r="BE271">
        <v>0</v>
      </c>
      <c r="BF271">
        <v>1</v>
      </c>
      <c r="BG271">
        <v>0</v>
      </c>
      <c r="BH271">
        <v>0</v>
      </c>
      <c r="BI271">
        <v>0</v>
      </c>
      <c r="BJ271">
        <v>0</v>
      </c>
      <c r="BK271" s="18">
        <v>0</v>
      </c>
      <c r="BL271">
        <v>0</v>
      </c>
      <c r="BM271">
        <v>1</v>
      </c>
      <c r="BN271" s="18">
        <v>0</v>
      </c>
      <c r="BQ271" s="25">
        <v>44.274999999999999</v>
      </c>
      <c r="BR271">
        <v>1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 s="18">
        <v>0</v>
      </c>
      <c r="BZ271">
        <v>0</v>
      </c>
      <c r="CA271">
        <v>1</v>
      </c>
      <c r="CB271">
        <v>0</v>
      </c>
      <c r="CC271" s="18">
        <v>0</v>
      </c>
      <c r="CD271">
        <v>0</v>
      </c>
      <c r="CE271">
        <v>0</v>
      </c>
      <c r="CF271">
        <v>0</v>
      </c>
      <c r="CG271">
        <v>0</v>
      </c>
      <c r="CH271" s="18">
        <v>0</v>
      </c>
      <c r="CI271">
        <v>1</v>
      </c>
      <c r="CJ271">
        <v>1</v>
      </c>
      <c r="CK271">
        <v>0</v>
      </c>
      <c r="CL271">
        <v>0</v>
      </c>
      <c r="CM271">
        <v>0</v>
      </c>
      <c r="CN271">
        <v>1</v>
      </c>
      <c r="CO271">
        <v>1</v>
      </c>
      <c r="CP271">
        <v>0</v>
      </c>
      <c r="CQ271">
        <v>0</v>
      </c>
      <c r="CR271">
        <v>0</v>
      </c>
      <c r="CS271" s="18">
        <v>1</v>
      </c>
      <c r="CU271">
        <v>129</v>
      </c>
      <c r="DD271" s="34" t="s">
        <v>110</v>
      </c>
    </row>
    <row r="272" spans="1:108" x14ac:dyDescent="0.25">
      <c r="A272">
        <v>271</v>
      </c>
      <c r="B272">
        <v>19</v>
      </c>
      <c r="C272" s="25" t="s">
        <v>142</v>
      </c>
      <c r="D272" s="12">
        <v>10.33214835777491</v>
      </c>
      <c r="E272" s="14">
        <v>2.4108346168141459</v>
      </c>
      <c r="F272" s="7">
        <v>4.2857142857142856</v>
      </c>
      <c r="G272" s="7">
        <f t="shared" si="82"/>
        <v>7.9213137409607643</v>
      </c>
      <c r="H272" s="16">
        <f t="shared" si="83"/>
        <v>12.742982974589056</v>
      </c>
      <c r="I272" s="11">
        <f t="shared" si="84"/>
        <v>7.1178233468594559E-2</v>
      </c>
      <c r="J272" s="33">
        <f t="shared" si="85"/>
        <v>1.6608254476005398E-2</v>
      </c>
      <c r="K272" s="33">
        <f t="shared" si="86"/>
        <v>60.21102346695973</v>
      </c>
      <c r="L272" s="33">
        <f t="shared" si="87"/>
        <v>5.4569978992589162E-2</v>
      </c>
      <c r="M272" s="33">
        <f t="shared" si="88"/>
        <v>8.778648794459995E-2</v>
      </c>
      <c r="N272" s="8">
        <v>1</v>
      </c>
      <c r="O272" s="9">
        <v>0</v>
      </c>
      <c r="P272" s="8">
        <v>1</v>
      </c>
      <c r="Q272" s="9">
        <v>0</v>
      </c>
      <c r="R272" s="9">
        <v>0</v>
      </c>
      <c r="S272" s="9">
        <v>0</v>
      </c>
      <c r="T272" s="9">
        <v>0</v>
      </c>
      <c r="U272" s="8">
        <v>3614</v>
      </c>
      <c r="V272" s="9">
        <v>6</v>
      </c>
      <c r="W272" s="9">
        <f t="shared" si="80"/>
        <v>3607</v>
      </c>
      <c r="X272" s="9">
        <f t="shared" si="89"/>
        <v>48</v>
      </c>
      <c r="Y272" s="7">
        <v>9</v>
      </c>
      <c r="Z272" s="7">
        <f t="shared" si="92"/>
        <v>29.274999999999999</v>
      </c>
      <c r="AA272" s="9">
        <v>0</v>
      </c>
      <c r="AB272" s="9">
        <v>1</v>
      </c>
      <c r="AC272" s="9">
        <v>0</v>
      </c>
      <c r="AD272" s="9">
        <v>1</v>
      </c>
      <c r="AE272" s="9">
        <v>0</v>
      </c>
      <c r="AF272" s="9">
        <v>0</v>
      </c>
      <c r="AG272" s="8">
        <v>0</v>
      </c>
      <c r="AH272" s="9">
        <v>1</v>
      </c>
      <c r="AI272" s="30">
        <v>0</v>
      </c>
      <c r="AJ272" s="9">
        <v>1</v>
      </c>
      <c r="AK272" s="30">
        <v>0</v>
      </c>
      <c r="AL272" s="21">
        <v>2001</v>
      </c>
      <c r="AM272" s="23">
        <f t="shared" si="90"/>
        <v>7.6014023345837334</v>
      </c>
      <c r="AN272" s="33">
        <v>0.01</v>
      </c>
      <c r="AO272" s="33">
        <v>0.41725000000000001</v>
      </c>
      <c r="AP272" s="33">
        <v>0.48</v>
      </c>
      <c r="AQ272" s="43">
        <v>9.2749999999999999E-2</v>
      </c>
      <c r="AR272" s="33" t="s">
        <v>108</v>
      </c>
      <c r="AS272" s="43" t="s">
        <v>108</v>
      </c>
      <c r="AT272" s="42">
        <v>1</v>
      </c>
      <c r="AU272" s="18">
        <v>0</v>
      </c>
      <c r="AV272">
        <v>0.48</v>
      </c>
      <c r="AW272" s="40">
        <v>0.52</v>
      </c>
      <c r="AX272" t="s">
        <v>108</v>
      </c>
      <c r="AY272" s="40" t="s">
        <v>108</v>
      </c>
      <c r="AZ272">
        <v>0</v>
      </c>
      <c r="BA272" s="18">
        <v>1</v>
      </c>
      <c r="BB272">
        <v>0</v>
      </c>
      <c r="BC272" s="18">
        <v>1</v>
      </c>
      <c r="BD272" s="18" t="s">
        <v>143</v>
      </c>
      <c r="BE272">
        <v>0</v>
      </c>
      <c r="BF272">
        <v>1</v>
      </c>
      <c r="BG272">
        <v>0</v>
      </c>
      <c r="BH272">
        <v>0</v>
      </c>
      <c r="BI272">
        <v>0</v>
      </c>
      <c r="BJ272">
        <v>0</v>
      </c>
      <c r="BK272" s="18">
        <v>0</v>
      </c>
      <c r="BL272">
        <v>0</v>
      </c>
      <c r="BM272">
        <v>1</v>
      </c>
      <c r="BN272" s="18">
        <v>0</v>
      </c>
      <c r="BQ272" s="25">
        <v>44.274999999999999</v>
      </c>
      <c r="BR272">
        <v>1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 s="18">
        <v>0</v>
      </c>
      <c r="BZ272">
        <v>0</v>
      </c>
      <c r="CA272">
        <v>1</v>
      </c>
      <c r="CB272">
        <v>0</v>
      </c>
      <c r="CC272" s="18">
        <v>0</v>
      </c>
      <c r="CD272">
        <v>0</v>
      </c>
      <c r="CE272">
        <v>0</v>
      </c>
      <c r="CF272">
        <v>0</v>
      </c>
      <c r="CG272">
        <v>0</v>
      </c>
      <c r="CH272" s="18">
        <v>0</v>
      </c>
      <c r="CI272">
        <v>1</v>
      </c>
      <c r="CJ272">
        <v>1</v>
      </c>
      <c r="CK272">
        <v>0</v>
      </c>
      <c r="CL272">
        <v>0</v>
      </c>
      <c r="CM272">
        <v>0</v>
      </c>
      <c r="CN272">
        <v>1</v>
      </c>
      <c r="CO272">
        <v>1</v>
      </c>
      <c r="CP272">
        <v>0</v>
      </c>
      <c r="CQ272">
        <v>0</v>
      </c>
      <c r="CR272">
        <v>0</v>
      </c>
      <c r="CS272" s="18">
        <v>1</v>
      </c>
      <c r="CU272">
        <v>129</v>
      </c>
      <c r="DD272" s="34" t="s">
        <v>110</v>
      </c>
    </row>
    <row r="273" spans="1:108" x14ac:dyDescent="0.25">
      <c r="A273">
        <v>272</v>
      </c>
      <c r="B273">
        <v>19</v>
      </c>
      <c r="C273" s="25" t="s">
        <v>142</v>
      </c>
      <c r="D273" s="12">
        <v>12.03189975348813</v>
      </c>
      <c r="E273" s="14">
        <v>0.71527217218188466</v>
      </c>
      <c r="F273" s="7">
        <v>16.821428571428569</v>
      </c>
      <c r="G273" s="7">
        <f t="shared" si="82"/>
        <v>11.316627581306244</v>
      </c>
      <c r="H273" s="16">
        <f t="shared" si="83"/>
        <v>12.747171925670015</v>
      </c>
      <c r="I273" s="11">
        <f t="shared" si="84"/>
        <v>0.27001834234929567</v>
      </c>
      <c r="J273" s="33">
        <f t="shared" si="85"/>
        <v>1.6052045829682123E-2</v>
      </c>
      <c r="K273" s="33">
        <f t="shared" si="86"/>
        <v>62.297355154000513</v>
      </c>
      <c r="L273" s="33">
        <f t="shared" si="87"/>
        <v>0.25396629651961355</v>
      </c>
      <c r="M273" s="33">
        <f t="shared" si="88"/>
        <v>0.28607038817897779</v>
      </c>
      <c r="N273" s="8">
        <v>1</v>
      </c>
      <c r="O273" s="9">
        <v>0</v>
      </c>
      <c r="P273" s="8">
        <v>1</v>
      </c>
      <c r="Q273" s="9">
        <v>0</v>
      </c>
      <c r="R273" s="9">
        <v>0</v>
      </c>
      <c r="S273" s="9">
        <v>0</v>
      </c>
      <c r="T273" s="9">
        <v>0</v>
      </c>
      <c r="U273" s="8">
        <v>3611</v>
      </c>
      <c r="V273" s="9">
        <v>12</v>
      </c>
      <c r="W273" s="9">
        <f t="shared" si="80"/>
        <v>3598</v>
      </c>
      <c r="X273" s="9">
        <f t="shared" si="89"/>
        <v>48</v>
      </c>
      <c r="Y273" s="7">
        <v>17</v>
      </c>
      <c r="Z273" s="7">
        <f t="shared" si="92"/>
        <v>21.274999999999999</v>
      </c>
      <c r="AA273" s="9">
        <v>0</v>
      </c>
      <c r="AB273" s="9">
        <v>1</v>
      </c>
      <c r="AC273" s="9">
        <v>0</v>
      </c>
      <c r="AD273" s="9">
        <v>1</v>
      </c>
      <c r="AE273" s="9">
        <v>0</v>
      </c>
      <c r="AF273" s="9">
        <v>0</v>
      </c>
      <c r="AG273" s="8">
        <v>0</v>
      </c>
      <c r="AH273" s="9">
        <v>1</v>
      </c>
      <c r="AI273" s="30">
        <v>0</v>
      </c>
      <c r="AJ273" s="9">
        <v>1</v>
      </c>
      <c r="AK273" s="30">
        <v>0</v>
      </c>
      <c r="AL273" s="21">
        <v>2001</v>
      </c>
      <c r="AM273" s="23">
        <f t="shared" si="90"/>
        <v>7.6014023345837334</v>
      </c>
      <c r="AN273" s="33">
        <v>0.01</v>
      </c>
      <c r="AO273" s="33">
        <v>0.41725000000000001</v>
      </c>
      <c r="AP273" s="33">
        <v>0.48</v>
      </c>
      <c r="AQ273" s="43">
        <v>9.2749999999999999E-2</v>
      </c>
      <c r="AR273" s="33" t="s">
        <v>108</v>
      </c>
      <c r="AS273" s="43" t="s">
        <v>108</v>
      </c>
      <c r="AT273" s="42">
        <v>1</v>
      </c>
      <c r="AU273" s="18">
        <v>0</v>
      </c>
      <c r="AV273">
        <v>0.48</v>
      </c>
      <c r="AW273" s="40">
        <v>0.52</v>
      </c>
      <c r="AX273" t="s">
        <v>108</v>
      </c>
      <c r="AY273" s="40" t="s">
        <v>108</v>
      </c>
      <c r="AZ273">
        <v>0</v>
      </c>
      <c r="BA273" s="18">
        <v>1</v>
      </c>
      <c r="BB273">
        <v>0</v>
      </c>
      <c r="BC273" s="18">
        <v>1</v>
      </c>
      <c r="BD273" s="18" t="s">
        <v>143</v>
      </c>
      <c r="BE273">
        <v>0</v>
      </c>
      <c r="BF273">
        <v>1</v>
      </c>
      <c r="BG273">
        <v>0</v>
      </c>
      <c r="BH273">
        <v>0</v>
      </c>
      <c r="BI273">
        <v>0</v>
      </c>
      <c r="BJ273">
        <v>0</v>
      </c>
      <c r="BK273" s="18">
        <v>0</v>
      </c>
      <c r="BL273">
        <v>0</v>
      </c>
      <c r="BM273">
        <v>1</v>
      </c>
      <c r="BN273" s="18">
        <v>0</v>
      </c>
      <c r="BQ273" s="25">
        <v>44.274999999999999</v>
      </c>
      <c r="BR273">
        <v>1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 s="18">
        <v>0</v>
      </c>
      <c r="BZ273">
        <v>0</v>
      </c>
      <c r="CA273">
        <v>1</v>
      </c>
      <c r="CB273">
        <v>0</v>
      </c>
      <c r="CC273" s="18">
        <v>0</v>
      </c>
      <c r="CD273">
        <v>0</v>
      </c>
      <c r="CE273">
        <v>0</v>
      </c>
      <c r="CF273">
        <v>0</v>
      </c>
      <c r="CG273">
        <v>0</v>
      </c>
      <c r="CH273" s="18">
        <v>0</v>
      </c>
      <c r="CI273">
        <v>1</v>
      </c>
      <c r="CJ273">
        <v>1</v>
      </c>
      <c r="CK273">
        <v>0</v>
      </c>
      <c r="CL273">
        <v>0</v>
      </c>
      <c r="CM273">
        <v>0</v>
      </c>
      <c r="CN273">
        <v>1</v>
      </c>
      <c r="CO273">
        <v>1</v>
      </c>
      <c r="CP273">
        <v>0</v>
      </c>
      <c r="CQ273">
        <v>0</v>
      </c>
      <c r="CR273">
        <v>0</v>
      </c>
      <c r="CS273" s="18">
        <v>1</v>
      </c>
      <c r="CU273">
        <v>129</v>
      </c>
      <c r="DD273" s="34" t="s">
        <v>110</v>
      </c>
    </row>
    <row r="274" spans="1:108" x14ac:dyDescent="0.25">
      <c r="A274">
        <v>273</v>
      </c>
      <c r="B274">
        <v>19</v>
      </c>
      <c r="C274" s="25" t="s">
        <v>142</v>
      </c>
      <c r="D274" s="12">
        <v>8.0367459666890557</v>
      </c>
      <c r="E274" s="14">
        <v>1.041800403089322</v>
      </c>
      <c r="F274" s="7">
        <v>7.7142857142857144</v>
      </c>
      <c r="G274" s="7">
        <f t="shared" si="82"/>
        <v>6.9949455635997335</v>
      </c>
      <c r="H274" s="16">
        <f t="shared" si="83"/>
        <v>9.0785463697783779</v>
      </c>
      <c r="I274" s="11">
        <f t="shared" si="84"/>
        <v>0.12755660349884759</v>
      </c>
      <c r="J274" s="33">
        <f t="shared" si="85"/>
        <v>1.6535115268369132E-2</v>
      </c>
      <c r="K274" s="33">
        <f t="shared" si="86"/>
        <v>60.4773528197261</v>
      </c>
      <c r="L274" s="33">
        <f t="shared" si="87"/>
        <v>0.11102148823047846</v>
      </c>
      <c r="M274" s="33">
        <f t="shared" si="88"/>
        <v>0.14409171876721671</v>
      </c>
      <c r="N274" s="8">
        <v>1</v>
      </c>
      <c r="O274" s="9">
        <v>0</v>
      </c>
      <c r="P274" s="8">
        <v>1</v>
      </c>
      <c r="Q274" s="9">
        <v>0</v>
      </c>
      <c r="R274" s="9">
        <v>0</v>
      </c>
      <c r="S274" s="9">
        <v>0</v>
      </c>
      <c r="T274" s="9">
        <v>0</v>
      </c>
      <c r="U274" s="8">
        <v>3611</v>
      </c>
      <c r="V274" s="9">
        <v>12</v>
      </c>
      <c r="W274" s="9">
        <f t="shared" si="80"/>
        <v>3598</v>
      </c>
      <c r="X274" s="9">
        <f t="shared" si="89"/>
        <v>48</v>
      </c>
      <c r="Y274" s="7">
        <v>12</v>
      </c>
      <c r="Z274" s="7">
        <f t="shared" si="92"/>
        <v>26.274999999999999</v>
      </c>
      <c r="AA274" s="9">
        <v>0</v>
      </c>
      <c r="AB274" s="9">
        <v>1</v>
      </c>
      <c r="AC274" s="9">
        <v>0</v>
      </c>
      <c r="AD274" s="9">
        <v>1</v>
      </c>
      <c r="AE274" s="9">
        <v>0</v>
      </c>
      <c r="AF274" s="9">
        <v>0</v>
      </c>
      <c r="AG274" s="8">
        <v>0</v>
      </c>
      <c r="AH274" s="9">
        <v>1</v>
      </c>
      <c r="AI274" s="30">
        <v>0</v>
      </c>
      <c r="AJ274" s="9">
        <v>1</v>
      </c>
      <c r="AK274" s="30">
        <v>0</v>
      </c>
      <c r="AL274" s="21">
        <v>2001</v>
      </c>
      <c r="AM274" s="23">
        <f t="shared" si="90"/>
        <v>7.6014023345837334</v>
      </c>
      <c r="AN274" s="33">
        <v>0.01</v>
      </c>
      <c r="AO274" s="33">
        <v>0.41725000000000001</v>
      </c>
      <c r="AP274" s="33">
        <v>0.48</v>
      </c>
      <c r="AQ274" s="43">
        <v>9.2749999999999999E-2</v>
      </c>
      <c r="AR274" s="33" t="s">
        <v>108</v>
      </c>
      <c r="AS274" s="43" t="s">
        <v>108</v>
      </c>
      <c r="AT274" s="42">
        <v>1</v>
      </c>
      <c r="AU274" s="18">
        <v>0</v>
      </c>
      <c r="AV274">
        <v>0.48</v>
      </c>
      <c r="AW274" s="40">
        <v>0.52</v>
      </c>
      <c r="AX274" t="s">
        <v>108</v>
      </c>
      <c r="AY274" s="40" t="s">
        <v>108</v>
      </c>
      <c r="AZ274">
        <v>0</v>
      </c>
      <c r="BA274" s="18">
        <v>1</v>
      </c>
      <c r="BB274">
        <v>0</v>
      </c>
      <c r="BC274" s="18">
        <v>1</v>
      </c>
      <c r="BD274" s="18" t="s">
        <v>143</v>
      </c>
      <c r="BE274">
        <v>0</v>
      </c>
      <c r="BF274">
        <v>1</v>
      </c>
      <c r="BG274">
        <v>0</v>
      </c>
      <c r="BH274">
        <v>0</v>
      </c>
      <c r="BI274">
        <v>0</v>
      </c>
      <c r="BJ274">
        <v>0</v>
      </c>
      <c r="BK274" s="18">
        <v>0</v>
      </c>
      <c r="BL274">
        <v>0</v>
      </c>
      <c r="BM274">
        <v>1</v>
      </c>
      <c r="BN274" s="18">
        <v>0</v>
      </c>
      <c r="BQ274" s="25">
        <v>44.274999999999999</v>
      </c>
      <c r="BR274">
        <v>1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 s="18">
        <v>0</v>
      </c>
      <c r="BZ274">
        <v>0</v>
      </c>
      <c r="CA274">
        <v>1</v>
      </c>
      <c r="CB274">
        <v>0</v>
      </c>
      <c r="CC274" s="18">
        <v>0</v>
      </c>
      <c r="CD274">
        <v>0</v>
      </c>
      <c r="CE274">
        <v>0</v>
      </c>
      <c r="CF274">
        <v>0</v>
      </c>
      <c r="CG274">
        <v>0</v>
      </c>
      <c r="CH274" s="18">
        <v>0</v>
      </c>
      <c r="CI274">
        <v>1</v>
      </c>
      <c r="CJ274">
        <v>1</v>
      </c>
      <c r="CK274">
        <v>0</v>
      </c>
      <c r="CL274">
        <v>0</v>
      </c>
      <c r="CM274">
        <v>0</v>
      </c>
      <c r="CN274">
        <v>1</v>
      </c>
      <c r="CO274">
        <v>1</v>
      </c>
      <c r="CP274">
        <v>0</v>
      </c>
      <c r="CQ274">
        <v>0</v>
      </c>
      <c r="CR274">
        <v>0</v>
      </c>
      <c r="CS274" s="18">
        <v>1</v>
      </c>
      <c r="CU274">
        <v>129</v>
      </c>
      <c r="DD274" s="34" t="s">
        <v>110</v>
      </c>
    </row>
    <row r="275" spans="1:108" x14ac:dyDescent="0.25">
      <c r="A275">
        <v>274</v>
      </c>
      <c r="B275">
        <v>19</v>
      </c>
      <c r="C275" s="25" t="s">
        <v>142</v>
      </c>
      <c r="D275" s="12">
        <v>9.1264730938731624</v>
      </c>
      <c r="E275" s="14">
        <v>2.3759000203058229</v>
      </c>
      <c r="F275" s="7">
        <v>3.8412698412698409</v>
      </c>
      <c r="G275" s="7">
        <f t="shared" si="82"/>
        <v>6.7505730735673399</v>
      </c>
      <c r="H275" s="16">
        <f t="shared" si="83"/>
        <v>11.502373114178985</v>
      </c>
      <c r="I275" s="11">
        <f t="shared" si="84"/>
        <v>6.3908046110112735E-2</v>
      </c>
      <c r="J275" s="33">
        <f t="shared" si="85"/>
        <v>1.6637218615442571E-2</v>
      </c>
      <c r="K275" s="33">
        <f t="shared" si="86"/>
        <v>60.106200628499629</v>
      </c>
      <c r="L275" s="33">
        <f t="shared" si="87"/>
        <v>4.7270827494670167E-2</v>
      </c>
      <c r="M275" s="33">
        <f t="shared" si="88"/>
        <v>8.0545264725555302E-2</v>
      </c>
      <c r="N275" s="8">
        <v>1</v>
      </c>
      <c r="O275" s="9">
        <v>0</v>
      </c>
      <c r="P275" s="8">
        <v>1</v>
      </c>
      <c r="Q275" s="9">
        <v>0</v>
      </c>
      <c r="R275" s="9">
        <v>0</v>
      </c>
      <c r="S275" s="9">
        <v>0</v>
      </c>
      <c r="T275" s="9">
        <v>0</v>
      </c>
      <c r="U275" s="8">
        <v>3611</v>
      </c>
      <c r="V275" s="9">
        <v>12</v>
      </c>
      <c r="W275" s="9">
        <f t="shared" si="80"/>
        <v>3598</v>
      </c>
      <c r="X275" s="9">
        <f t="shared" si="89"/>
        <v>48</v>
      </c>
      <c r="Y275" s="7">
        <v>9</v>
      </c>
      <c r="Z275" s="7">
        <f t="shared" si="92"/>
        <v>29.274999999999999</v>
      </c>
      <c r="AA275" s="9">
        <v>0</v>
      </c>
      <c r="AB275" s="9">
        <v>1</v>
      </c>
      <c r="AC275" s="9">
        <v>0</v>
      </c>
      <c r="AD275" s="9">
        <v>1</v>
      </c>
      <c r="AE275" s="9">
        <v>0</v>
      </c>
      <c r="AF275" s="9">
        <v>0</v>
      </c>
      <c r="AG275" s="8">
        <v>0</v>
      </c>
      <c r="AH275" s="9">
        <v>1</v>
      </c>
      <c r="AI275" s="30">
        <v>0</v>
      </c>
      <c r="AJ275" s="9">
        <v>1</v>
      </c>
      <c r="AK275" s="30">
        <v>0</v>
      </c>
      <c r="AL275" s="21">
        <v>2001</v>
      </c>
      <c r="AM275" s="23">
        <f t="shared" si="90"/>
        <v>7.6014023345837334</v>
      </c>
      <c r="AN275" s="33">
        <v>0.01</v>
      </c>
      <c r="AO275" s="33">
        <v>0.41725000000000001</v>
      </c>
      <c r="AP275" s="33">
        <v>0.48</v>
      </c>
      <c r="AQ275" s="43">
        <v>9.2749999999999999E-2</v>
      </c>
      <c r="AR275" s="33" t="s">
        <v>108</v>
      </c>
      <c r="AS275" s="43" t="s">
        <v>108</v>
      </c>
      <c r="AT275" s="42">
        <v>1</v>
      </c>
      <c r="AU275" s="18">
        <v>0</v>
      </c>
      <c r="AV275">
        <v>0.48</v>
      </c>
      <c r="AW275" s="40">
        <v>0.52</v>
      </c>
      <c r="AX275" t="s">
        <v>108</v>
      </c>
      <c r="AY275" s="40" t="s">
        <v>108</v>
      </c>
      <c r="AZ275">
        <v>0</v>
      </c>
      <c r="BA275" s="18">
        <v>1</v>
      </c>
      <c r="BB275">
        <v>0</v>
      </c>
      <c r="BC275" s="18">
        <v>1</v>
      </c>
      <c r="BD275" s="18" t="s">
        <v>143</v>
      </c>
      <c r="BE275">
        <v>0</v>
      </c>
      <c r="BF275">
        <v>1</v>
      </c>
      <c r="BG275">
        <v>0</v>
      </c>
      <c r="BH275">
        <v>0</v>
      </c>
      <c r="BI275">
        <v>0</v>
      </c>
      <c r="BJ275">
        <v>0</v>
      </c>
      <c r="BK275" s="18">
        <v>0</v>
      </c>
      <c r="BL275">
        <v>0</v>
      </c>
      <c r="BM275">
        <v>1</v>
      </c>
      <c r="BN275" s="18">
        <v>0</v>
      </c>
      <c r="BQ275" s="25">
        <v>44.274999999999999</v>
      </c>
      <c r="BR275">
        <v>1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 s="18">
        <v>0</v>
      </c>
      <c r="BZ275">
        <v>0</v>
      </c>
      <c r="CA275">
        <v>1</v>
      </c>
      <c r="CB275">
        <v>0</v>
      </c>
      <c r="CC275" s="18">
        <v>0</v>
      </c>
      <c r="CD275">
        <v>0</v>
      </c>
      <c r="CE275">
        <v>0</v>
      </c>
      <c r="CF275">
        <v>0</v>
      </c>
      <c r="CG275">
        <v>0</v>
      </c>
      <c r="CH275" s="18">
        <v>0</v>
      </c>
      <c r="CI275">
        <v>1</v>
      </c>
      <c r="CJ275">
        <v>1</v>
      </c>
      <c r="CK275">
        <v>0</v>
      </c>
      <c r="CL275">
        <v>0</v>
      </c>
      <c r="CM275">
        <v>0</v>
      </c>
      <c r="CN275">
        <v>1</v>
      </c>
      <c r="CO275">
        <v>1</v>
      </c>
      <c r="CP275">
        <v>0</v>
      </c>
      <c r="CQ275">
        <v>0</v>
      </c>
      <c r="CR275">
        <v>0</v>
      </c>
      <c r="CS275" s="18">
        <v>1</v>
      </c>
      <c r="CU275">
        <v>129</v>
      </c>
      <c r="DD275" s="34" t="s">
        <v>110</v>
      </c>
    </row>
    <row r="276" spans="1:108" x14ac:dyDescent="0.25">
      <c r="A276">
        <v>275</v>
      </c>
      <c r="B276">
        <v>19</v>
      </c>
      <c r="C276" s="25" t="s">
        <v>142</v>
      </c>
      <c r="D276" s="12">
        <v>10.439231112372671</v>
      </c>
      <c r="E276" s="14">
        <v>0.74565936516947673</v>
      </c>
      <c r="F276" s="7">
        <v>14</v>
      </c>
      <c r="G276" s="7">
        <f t="shared" si="82"/>
        <v>9.6935717472031939</v>
      </c>
      <c r="H276" s="16">
        <f t="shared" si="83"/>
        <v>11.184890477542147</v>
      </c>
      <c r="I276" s="11">
        <f t="shared" si="84"/>
        <v>0.22737941430131367</v>
      </c>
      <c r="J276" s="33">
        <f t="shared" si="85"/>
        <v>1.6241386735808119E-2</v>
      </c>
      <c r="K276" s="33">
        <f t="shared" si="86"/>
        <v>61.571097115448573</v>
      </c>
      <c r="L276" s="33">
        <f t="shared" si="87"/>
        <v>0.21113802756550554</v>
      </c>
      <c r="M276" s="33">
        <f t="shared" si="88"/>
        <v>0.2436208010371218</v>
      </c>
      <c r="N276" s="8">
        <v>1</v>
      </c>
      <c r="O276" s="9">
        <v>0</v>
      </c>
      <c r="P276" s="8">
        <v>1</v>
      </c>
      <c r="Q276" s="9">
        <v>0</v>
      </c>
      <c r="R276" s="9">
        <v>0</v>
      </c>
      <c r="S276" s="9">
        <v>0</v>
      </c>
      <c r="T276" s="9">
        <v>0</v>
      </c>
      <c r="U276" s="8">
        <v>3611</v>
      </c>
      <c r="V276" s="9">
        <v>15</v>
      </c>
      <c r="W276" s="9">
        <f t="shared" si="80"/>
        <v>3595</v>
      </c>
      <c r="X276" s="9">
        <f t="shared" si="89"/>
        <v>48</v>
      </c>
      <c r="Y276" s="7">
        <v>17</v>
      </c>
      <c r="Z276" s="7">
        <f t="shared" si="92"/>
        <v>21.274999999999999</v>
      </c>
      <c r="AA276" s="9">
        <v>0</v>
      </c>
      <c r="AB276" s="9">
        <v>1</v>
      </c>
      <c r="AC276" s="9">
        <v>0</v>
      </c>
      <c r="AD276" s="9">
        <v>1</v>
      </c>
      <c r="AE276" s="9">
        <v>0</v>
      </c>
      <c r="AF276" s="9">
        <v>0</v>
      </c>
      <c r="AG276" s="8">
        <v>0</v>
      </c>
      <c r="AH276" s="9">
        <v>1</v>
      </c>
      <c r="AI276" s="30">
        <v>0</v>
      </c>
      <c r="AJ276" s="9">
        <v>1</v>
      </c>
      <c r="AK276" s="30">
        <v>0</v>
      </c>
      <c r="AL276" s="21">
        <v>2001</v>
      </c>
      <c r="AM276" s="23">
        <f t="shared" si="90"/>
        <v>7.6014023345837334</v>
      </c>
      <c r="AN276" s="33">
        <v>0.01</v>
      </c>
      <c r="AO276" s="33">
        <v>0.41725000000000001</v>
      </c>
      <c r="AP276" s="33">
        <v>0.48</v>
      </c>
      <c r="AQ276" s="43">
        <v>9.2749999999999999E-2</v>
      </c>
      <c r="AR276" s="33" t="s">
        <v>108</v>
      </c>
      <c r="AS276" s="43" t="s">
        <v>108</v>
      </c>
      <c r="AT276" s="42">
        <v>1</v>
      </c>
      <c r="AU276" s="18">
        <v>0</v>
      </c>
      <c r="AV276">
        <v>0.48</v>
      </c>
      <c r="AW276" s="40">
        <v>0.52</v>
      </c>
      <c r="AX276" t="s">
        <v>108</v>
      </c>
      <c r="AY276" s="40" t="s">
        <v>108</v>
      </c>
      <c r="AZ276">
        <v>0</v>
      </c>
      <c r="BA276" s="18">
        <v>1</v>
      </c>
      <c r="BB276">
        <v>0</v>
      </c>
      <c r="BC276" s="18">
        <v>1</v>
      </c>
      <c r="BD276" s="18" t="s">
        <v>143</v>
      </c>
      <c r="BE276">
        <v>0</v>
      </c>
      <c r="BF276">
        <v>1</v>
      </c>
      <c r="BG276">
        <v>0</v>
      </c>
      <c r="BH276">
        <v>0</v>
      </c>
      <c r="BI276">
        <v>0</v>
      </c>
      <c r="BJ276">
        <v>0</v>
      </c>
      <c r="BK276" s="18">
        <v>0</v>
      </c>
      <c r="BL276">
        <v>0</v>
      </c>
      <c r="BM276">
        <v>1</v>
      </c>
      <c r="BN276" s="18">
        <v>0</v>
      </c>
      <c r="BQ276" s="25">
        <v>44.274999999999999</v>
      </c>
      <c r="BR276">
        <v>1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 s="18">
        <v>0</v>
      </c>
      <c r="BZ276">
        <v>0</v>
      </c>
      <c r="CA276">
        <v>1</v>
      </c>
      <c r="CB276">
        <v>0</v>
      </c>
      <c r="CC276" s="18">
        <v>0</v>
      </c>
      <c r="CD276">
        <v>0</v>
      </c>
      <c r="CE276">
        <v>0</v>
      </c>
      <c r="CF276">
        <v>0</v>
      </c>
      <c r="CG276">
        <v>0</v>
      </c>
      <c r="CH276" s="18">
        <v>0</v>
      </c>
      <c r="CI276">
        <v>1</v>
      </c>
      <c r="CJ276">
        <v>1</v>
      </c>
      <c r="CK276">
        <v>0</v>
      </c>
      <c r="CL276">
        <v>0</v>
      </c>
      <c r="CM276">
        <v>0</v>
      </c>
      <c r="CN276">
        <v>1</v>
      </c>
      <c r="CO276">
        <v>1</v>
      </c>
      <c r="CP276">
        <v>0</v>
      </c>
      <c r="CQ276">
        <v>0</v>
      </c>
      <c r="CR276">
        <v>0</v>
      </c>
      <c r="CS276" s="18">
        <v>1</v>
      </c>
      <c r="CU276">
        <v>129</v>
      </c>
      <c r="DD276" s="34" t="s">
        <v>110</v>
      </c>
    </row>
    <row r="277" spans="1:108" x14ac:dyDescent="0.25">
      <c r="A277">
        <v>276</v>
      </c>
      <c r="B277">
        <v>19</v>
      </c>
      <c r="C277" s="25" t="s">
        <v>142</v>
      </c>
      <c r="D277" s="12">
        <v>7.7481666176751602</v>
      </c>
      <c r="E277" s="14">
        <v>1.075104458911865</v>
      </c>
      <c r="F277" s="7">
        <v>7.206896551724137</v>
      </c>
      <c r="G277" s="7">
        <f t="shared" si="82"/>
        <v>6.6730621587632957</v>
      </c>
      <c r="H277" s="16">
        <f t="shared" si="83"/>
        <v>8.8232710765870248</v>
      </c>
      <c r="I277" s="11">
        <f t="shared" si="84"/>
        <v>0.11933944596542113</v>
      </c>
      <c r="J277" s="33">
        <f t="shared" si="85"/>
        <v>1.6559061880369444E-2</v>
      </c>
      <c r="K277" s="33">
        <f t="shared" si="86"/>
        <v>60.389894501541008</v>
      </c>
      <c r="L277" s="33">
        <f t="shared" si="87"/>
        <v>0.10278038408505169</v>
      </c>
      <c r="M277" s="33">
        <f t="shared" si="88"/>
        <v>0.13589850784579058</v>
      </c>
      <c r="N277" s="8">
        <v>1</v>
      </c>
      <c r="O277" s="9">
        <v>0</v>
      </c>
      <c r="P277" s="8">
        <v>1</v>
      </c>
      <c r="Q277" s="9">
        <v>0</v>
      </c>
      <c r="R277" s="9">
        <v>0</v>
      </c>
      <c r="S277" s="9">
        <v>0</v>
      </c>
      <c r="T277" s="9">
        <v>0</v>
      </c>
      <c r="U277" s="8">
        <v>3611</v>
      </c>
      <c r="V277" s="9">
        <v>15</v>
      </c>
      <c r="W277" s="9">
        <f t="shared" si="80"/>
        <v>3595</v>
      </c>
      <c r="X277" s="9">
        <f t="shared" si="89"/>
        <v>48</v>
      </c>
      <c r="Y277" s="7">
        <v>12</v>
      </c>
      <c r="Z277" s="7">
        <f t="shared" si="92"/>
        <v>26.274999999999999</v>
      </c>
      <c r="AA277" s="9">
        <v>0</v>
      </c>
      <c r="AB277" s="9">
        <v>1</v>
      </c>
      <c r="AC277" s="9">
        <v>0</v>
      </c>
      <c r="AD277" s="9">
        <v>1</v>
      </c>
      <c r="AE277" s="9">
        <v>0</v>
      </c>
      <c r="AF277" s="9">
        <v>0</v>
      </c>
      <c r="AG277" s="8">
        <v>0</v>
      </c>
      <c r="AH277" s="9">
        <v>1</v>
      </c>
      <c r="AI277" s="30">
        <v>0</v>
      </c>
      <c r="AJ277" s="9">
        <v>1</v>
      </c>
      <c r="AK277" s="30">
        <v>0</v>
      </c>
      <c r="AL277" s="21">
        <v>2001</v>
      </c>
      <c r="AM277" s="23">
        <f t="shared" si="90"/>
        <v>7.6014023345837334</v>
      </c>
      <c r="AN277" s="33">
        <v>0.01</v>
      </c>
      <c r="AO277" s="33">
        <v>0.41725000000000001</v>
      </c>
      <c r="AP277" s="33">
        <v>0.48</v>
      </c>
      <c r="AQ277" s="43">
        <v>9.2749999999999999E-2</v>
      </c>
      <c r="AR277" s="33" t="s">
        <v>108</v>
      </c>
      <c r="AS277" s="43" t="s">
        <v>108</v>
      </c>
      <c r="AT277" s="42">
        <v>1</v>
      </c>
      <c r="AU277" s="18">
        <v>0</v>
      </c>
      <c r="AV277">
        <v>0.48</v>
      </c>
      <c r="AW277" s="40">
        <v>0.52</v>
      </c>
      <c r="AX277" t="s">
        <v>108</v>
      </c>
      <c r="AY277" s="40" t="s">
        <v>108</v>
      </c>
      <c r="AZ277">
        <v>0</v>
      </c>
      <c r="BA277" s="18">
        <v>1</v>
      </c>
      <c r="BB277">
        <v>0</v>
      </c>
      <c r="BC277" s="18">
        <v>1</v>
      </c>
      <c r="BD277" s="18" t="s">
        <v>143</v>
      </c>
      <c r="BE277">
        <v>0</v>
      </c>
      <c r="BF277">
        <v>1</v>
      </c>
      <c r="BG277">
        <v>0</v>
      </c>
      <c r="BH277">
        <v>0</v>
      </c>
      <c r="BI277">
        <v>0</v>
      </c>
      <c r="BJ277">
        <v>0</v>
      </c>
      <c r="BK277" s="18">
        <v>0</v>
      </c>
      <c r="BL277">
        <v>0</v>
      </c>
      <c r="BM277">
        <v>1</v>
      </c>
      <c r="BN277" s="18">
        <v>0</v>
      </c>
      <c r="BQ277" s="25">
        <v>44.274999999999999</v>
      </c>
      <c r="BR277">
        <v>1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 s="18">
        <v>0</v>
      </c>
      <c r="BZ277">
        <v>0</v>
      </c>
      <c r="CA277">
        <v>1</v>
      </c>
      <c r="CB277">
        <v>0</v>
      </c>
      <c r="CC277" s="18">
        <v>0</v>
      </c>
      <c r="CD277">
        <v>0</v>
      </c>
      <c r="CE277">
        <v>0</v>
      </c>
      <c r="CF277">
        <v>0</v>
      </c>
      <c r="CG277">
        <v>0</v>
      </c>
      <c r="CH277" s="18">
        <v>0</v>
      </c>
      <c r="CI277">
        <v>1</v>
      </c>
      <c r="CJ277">
        <v>1</v>
      </c>
      <c r="CK277">
        <v>0</v>
      </c>
      <c r="CL277">
        <v>0</v>
      </c>
      <c r="CM277">
        <v>0</v>
      </c>
      <c r="CN277">
        <v>1</v>
      </c>
      <c r="CO277">
        <v>1</v>
      </c>
      <c r="CP277">
        <v>0</v>
      </c>
      <c r="CQ277">
        <v>0</v>
      </c>
      <c r="CR277">
        <v>0</v>
      </c>
      <c r="CS277" s="18">
        <v>1</v>
      </c>
      <c r="CU277">
        <v>129</v>
      </c>
      <c r="DD277" s="34" t="s">
        <v>110</v>
      </c>
    </row>
    <row r="278" spans="1:108" x14ac:dyDescent="0.25">
      <c r="A278">
        <v>277</v>
      </c>
      <c r="B278">
        <v>19</v>
      </c>
      <c r="C278" s="25" t="s">
        <v>142</v>
      </c>
      <c r="D278" s="12">
        <v>8.7881497402592608</v>
      </c>
      <c r="E278" s="14">
        <v>2.4035965101563792</v>
      </c>
      <c r="F278" s="7">
        <v>3.65625</v>
      </c>
      <c r="G278" s="7">
        <f t="shared" si="82"/>
        <v>6.3845532301028811</v>
      </c>
      <c r="H278" s="16">
        <f t="shared" si="83"/>
        <v>11.19174625041564</v>
      </c>
      <c r="I278" s="11">
        <f t="shared" si="84"/>
        <v>6.0866798928885767E-2</v>
      </c>
      <c r="J278" s="33">
        <f t="shared" si="85"/>
        <v>1.6647329621575595E-2</v>
      </c>
      <c r="K278" s="33">
        <f t="shared" si="86"/>
        <v>60.069694223147991</v>
      </c>
      <c r="L278" s="33">
        <f t="shared" si="87"/>
        <v>4.4219469307310175E-2</v>
      </c>
      <c r="M278" s="33">
        <f t="shared" si="88"/>
        <v>7.7514128550461359E-2</v>
      </c>
      <c r="N278" s="8">
        <v>1</v>
      </c>
      <c r="O278" s="9">
        <v>0</v>
      </c>
      <c r="P278" s="8">
        <v>1</v>
      </c>
      <c r="Q278" s="9">
        <v>0</v>
      </c>
      <c r="R278" s="9">
        <v>0</v>
      </c>
      <c r="S278" s="9">
        <v>0</v>
      </c>
      <c r="T278" s="9">
        <v>0</v>
      </c>
      <c r="U278" s="8">
        <v>3611</v>
      </c>
      <c r="V278" s="9">
        <v>15</v>
      </c>
      <c r="W278" s="9">
        <f t="shared" si="80"/>
        <v>3595</v>
      </c>
      <c r="X278" s="9">
        <f t="shared" si="89"/>
        <v>48</v>
      </c>
      <c r="Y278" s="7">
        <v>9</v>
      </c>
      <c r="Z278" s="7">
        <f t="shared" si="92"/>
        <v>29.274999999999999</v>
      </c>
      <c r="AA278" s="9">
        <v>0</v>
      </c>
      <c r="AB278" s="9">
        <v>1</v>
      </c>
      <c r="AC278" s="9">
        <v>0</v>
      </c>
      <c r="AD278" s="9">
        <v>1</v>
      </c>
      <c r="AE278" s="9">
        <v>0</v>
      </c>
      <c r="AF278" s="9">
        <v>0</v>
      </c>
      <c r="AG278" s="8">
        <v>0</v>
      </c>
      <c r="AH278" s="9">
        <v>1</v>
      </c>
      <c r="AI278" s="30">
        <v>0</v>
      </c>
      <c r="AJ278" s="9">
        <v>1</v>
      </c>
      <c r="AK278" s="30">
        <v>0</v>
      </c>
      <c r="AL278" s="21">
        <v>2001</v>
      </c>
      <c r="AM278" s="23">
        <f t="shared" si="90"/>
        <v>7.6014023345837334</v>
      </c>
      <c r="AN278" s="33">
        <v>0.01</v>
      </c>
      <c r="AO278" s="33">
        <v>0.41725000000000001</v>
      </c>
      <c r="AP278" s="33">
        <v>0.48</v>
      </c>
      <c r="AQ278" s="43">
        <v>9.2749999999999999E-2</v>
      </c>
      <c r="AR278" s="33" t="s">
        <v>108</v>
      </c>
      <c r="AS278" s="43" t="s">
        <v>108</v>
      </c>
      <c r="AT278" s="42">
        <v>1</v>
      </c>
      <c r="AU278" s="18">
        <v>0</v>
      </c>
      <c r="AV278">
        <v>0.48</v>
      </c>
      <c r="AW278" s="40">
        <v>0.52</v>
      </c>
      <c r="AX278" t="s">
        <v>108</v>
      </c>
      <c r="AY278" s="40" t="s">
        <v>108</v>
      </c>
      <c r="AZ278">
        <v>0</v>
      </c>
      <c r="BA278" s="18">
        <v>1</v>
      </c>
      <c r="BB278">
        <v>0</v>
      </c>
      <c r="BC278" s="18">
        <v>1</v>
      </c>
      <c r="BD278" s="18" t="s">
        <v>143</v>
      </c>
      <c r="BE278">
        <v>0</v>
      </c>
      <c r="BF278">
        <v>1</v>
      </c>
      <c r="BG278">
        <v>0</v>
      </c>
      <c r="BH278">
        <v>0</v>
      </c>
      <c r="BI278">
        <v>0</v>
      </c>
      <c r="BJ278">
        <v>0</v>
      </c>
      <c r="BK278" s="18">
        <v>0</v>
      </c>
      <c r="BL278">
        <v>0</v>
      </c>
      <c r="BM278">
        <v>1</v>
      </c>
      <c r="BN278" s="18">
        <v>0</v>
      </c>
      <c r="BQ278" s="25">
        <v>44.274999999999999</v>
      </c>
      <c r="BR278">
        <v>1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 s="18">
        <v>0</v>
      </c>
      <c r="BZ278">
        <v>0</v>
      </c>
      <c r="CA278">
        <v>1</v>
      </c>
      <c r="CB278">
        <v>0</v>
      </c>
      <c r="CC278" s="18">
        <v>0</v>
      </c>
      <c r="CD278">
        <v>0</v>
      </c>
      <c r="CE278">
        <v>0</v>
      </c>
      <c r="CF278">
        <v>0</v>
      </c>
      <c r="CG278">
        <v>0</v>
      </c>
      <c r="CH278" s="18">
        <v>0</v>
      </c>
      <c r="CI278">
        <v>1</v>
      </c>
      <c r="CJ278">
        <v>1</v>
      </c>
      <c r="CK278">
        <v>0</v>
      </c>
      <c r="CL278">
        <v>0</v>
      </c>
      <c r="CM278">
        <v>0</v>
      </c>
      <c r="CN278">
        <v>1</v>
      </c>
      <c r="CO278">
        <v>1</v>
      </c>
      <c r="CP278">
        <v>0</v>
      </c>
      <c r="CQ278">
        <v>0</v>
      </c>
      <c r="CR278">
        <v>0</v>
      </c>
      <c r="CS278" s="18">
        <v>1</v>
      </c>
      <c r="CU278">
        <v>129</v>
      </c>
      <c r="DD278" s="34" t="s">
        <v>110</v>
      </c>
    </row>
    <row r="279" spans="1:108" x14ac:dyDescent="0.25">
      <c r="A279">
        <v>278</v>
      </c>
      <c r="B279">
        <v>19</v>
      </c>
      <c r="C279" s="25" t="s">
        <v>142</v>
      </c>
      <c r="D279" s="12">
        <v>9.6</v>
      </c>
      <c r="E279" s="14">
        <v>0.4</v>
      </c>
      <c r="F279" s="7">
        <f t="shared" ref="F279:F290" si="93">D279/E279</f>
        <v>23.999999999999996</v>
      </c>
      <c r="G279" s="7">
        <f t="shared" si="82"/>
        <v>9.1999999999999993</v>
      </c>
      <c r="H279" s="16">
        <f t="shared" si="83"/>
        <v>10</v>
      </c>
      <c r="I279" s="11">
        <f t="shared" si="84"/>
        <v>0.37112415986742592</v>
      </c>
      <c r="J279" s="33">
        <f t="shared" si="85"/>
        <v>1.5463506661142748E-2</v>
      </c>
      <c r="K279" s="33">
        <f t="shared" si="86"/>
        <v>64.668384856898967</v>
      </c>
      <c r="L279" s="33">
        <f t="shared" si="87"/>
        <v>0.35566065320628315</v>
      </c>
      <c r="M279" s="33">
        <f t="shared" si="88"/>
        <v>0.38658766652856869</v>
      </c>
      <c r="N279" s="8">
        <v>1</v>
      </c>
      <c r="O279" s="9">
        <v>0</v>
      </c>
      <c r="P279" s="8">
        <v>1</v>
      </c>
      <c r="Q279" s="9">
        <v>0</v>
      </c>
      <c r="R279" s="9">
        <v>0</v>
      </c>
      <c r="S279" s="9">
        <v>0</v>
      </c>
      <c r="T279" s="9">
        <v>0</v>
      </c>
      <c r="U279" s="8">
        <v>3613</v>
      </c>
      <c r="V279" s="9">
        <v>6</v>
      </c>
      <c r="W279" s="9">
        <f t="shared" si="80"/>
        <v>3606</v>
      </c>
      <c r="X279" s="9">
        <f t="shared" si="89"/>
        <v>48</v>
      </c>
      <c r="Y279" s="7">
        <v>10.967499999999999</v>
      </c>
      <c r="Z279" s="7">
        <f t="shared" si="92"/>
        <v>27.307499999999997</v>
      </c>
      <c r="AA279" s="9">
        <v>1</v>
      </c>
      <c r="AB279" s="9">
        <v>0</v>
      </c>
      <c r="AC279" s="9">
        <v>0</v>
      </c>
      <c r="AD279" s="9">
        <v>1</v>
      </c>
      <c r="AE279" s="9">
        <v>0</v>
      </c>
      <c r="AF279" s="9">
        <v>0</v>
      </c>
      <c r="AG279" s="8">
        <v>0</v>
      </c>
      <c r="AH279" s="9">
        <v>1</v>
      </c>
      <c r="AI279" s="30">
        <v>0</v>
      </c>
      <c r="AJ279" s="9">
        <v>1</v>
      </c>
      <c r="AK279" s="30">
        <v>0</v>
      </c>
      <c r="AL279" s="21">
        <v>2001</v>
      </c>
      <c r="AM279" s="23">
        <f t="shared" si="90"/>
        <v>7.6014023345837334</v>
      </c>
      <c r="AN279" s="33">
        <v>0.01</v>
      </c>
      <c r="AO279" s="33">
        <v>0.41725000000000001</v>
      </c>
      <c r="AP279" s="33">
        <v>0.48</v>
      </c>
      <c r="AQ279" s="43">
        <v>9.2749999999999999E-2</v>
      </c>
      <c r="AR279" s="33" t="s">
        <v>108</v>
      </c>
      <c r="AS279" s="43" t="s">
        <v>108</v>
      </c>
      <c r="AT279" s="42">
        <v>1</v>
      </c>
      <c r="AU279" s="18">
        <v>0</v>
      </c>
      <c r="AV279">
        <v>0.48</v>
      </c>
      <c r="AW279" s="40">
        <v>0.52</v>
      </c>
      <c r="AX279" t="s">
        <v>108</v>
      </c>
      <c r="AY279" s="40" t="s">
        <v>108</v>
      </c>
      <c r="AZ279">
        <v>0</v>
      </c>
      <c r="BA279" s="18">
        <v>1</v>
      </c>
      <c r="BB279">
        <v>0</v>
      </c>
      <c r="BC279" s="18">
        <v>1</v>
      </c>
      <c r="BD279" s="18" t="s">
        <v>143</v>
      </c>
      <c r="BE279">
        <v>0</v>
      </c>
      <c r="BF279">
        <v>1</v>
      </c>
      <c r="BG279">
        <v>0</v>
      </c>
      <c r="BH279">
        <v>0</v>
      </c>
      <c r="BI279">
        <v>0</v>
      </c>
      <c r="BJ279">
        <v>0</v>
      </c>
      <c r="BK279" s="18">
        <v>0</v>
      </c>
      <c r="BL279">
        <v>0</v>
      </c>
      <c r="BM279">
        <v>1</v>
      </c>
      <c r="BN279" s="18">
        <v>0</v>
      </c>
      <c r="BQ279" s="25">
        <v>44.274999999999999</v>
      </c>
      <c r="BR279">
        <v>1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 s="18">
        <v>0</v>
      </c>
      <c r="BZ279">
        <v>0</v>
      </c>
      <c r="CA279">
        <v>1</v>
      </c>
      <c r="CB279">
        <v>0</v>
      </c>
      <c r="CC279" s="18">
        <v>0</v>
      </c>
      <c r="CD279">
        <v>0</v>
      </c>
      <c r="CE279">
        <v>0</v>
      </c>
      <c r="CF279">
        <v>0</v>
      </c>
      <c r="CG279">
        <v>0</v>
      </c>
      <c r="CH279" s="18">
        <v>0</v>
      </c>
      <c r="CI279">
        <v>1</v>
      </c>
      <c r="CJ279">
        <v>1</v>
      </c>
      <c r="CK279">
        <v>0</v>
      </c>
      <c r="CL279">
        <v>0</v>
      </c>
      <c r="CM279">
        <v>0</v>
      </c>
      <c r="CN279">
        <v>1</v>
      </c>
      <c r="CO279">
        <v>1</v>
      </c>
      <c r="CP279">
        <v>0</v>
      </c>
      <c r="CQ279">
        <v>0</v>
      </c>
      <c r="CR279">
        <v>0</v>
      </c>
      <c r="CS279" s="18">
        <v>1</v>
      </c>
      <c r="CU279">
        <v>129</v>
      </c>
      <c r="DD279" s="34" t="s">
        <v>110</v>
      </c>
    </row>
    <row r="280" spans="1:108" x14ac:dyDescent="0.25">
      <c r="A280">
        <v>279</v>
      </c>
      <c r="B280">
        <v>19</v>
      </c>
      <c r="C280" s="25" t="s">
        <v>142</v>
      </c>
      <c r="D280" s="12">
        <v>9.6</v>
      </c>
      <c r="E280" s="14">
        <v>0.4</v>
      </c>
      <c r="F280" s="7">
        <f t="shared" si="93"/>
        <v>23.999999999999996</v>
      </c>
      <c r="G280" s="7">
        <f t="shared" si="82"/>
        <v>9.1999999999999993</v>
      </c>
      <c r="H280" s="16">
        <f t="shared" si="83"/>
        <v>10</v>
      </c>
      <c r="I280" s="11">
        <f t="shared" si="84"/>
        <v>0.37112415986742592</v>
      </c>
      <c r="J280" s="33">
        <f t="shared" si="85"/>
        <v>1.5463506661142748E-2</v>
      </c>
      <c r="K280" s="33">
        <f t="shared" si="86"/>
        <v>64.668384856898967</v>
      </c>
      <c r="L280" s="33">
        <f t="shared" si="87"/>
        <v>0.35566065320628315</v>
      </c>
      <c r="M280" s="33">
        <f t="shared" si="88"/>
        <v>0.38658766652856869</v>
      </c>
      <c r="N280" s="8">
        <v>1</v>
      </c>
      <c r="O280" s="9">
        <v>0</v>
      </c>
      <c r="P280" s="8">
        <v>1</v>
      </c>
      <c r="Q280" s="9">
        <v>0</v>
      </c>
      <c r="R280" s="9">
        <v>0</v>
      </c>
      <c r="S280" s="9">
        <v>0</v>
      </c>
      <c r="T280" s="9">
        <v>0</v>
      </c>
      <c r="U280" s="8">
        <v>3613</v>
      </c>
      <c r="V280" s="9">
        <v>6</v>
      </c>
      <c r="W280" s="9">
        <f t="shared" si="80"/>
        <v>3606</v>
      </c>
      <c r="X280" s="9">
        <f t="shared" si="89"/>
        <v>48</v>
      </c>
      <c r="Y280" s="7">
        <v>10.967499999999999</v>
      </c>
      <c r="Z280" s="7">
        <f t="shared" si="92"/>
        <v>27.307499999999997</v>
      </c>
      <c r="AA280" s="9">
        <v>1</v>
      </c>
      <c r="AB280" s="9">
        <v>0</v>
      </c>
      <c r="AC280" s="9">
        <v>0</v>
      </c>
      <c r="AD280" s="9">
        <v>1</v>
      </c>
      <c r="AE280" s="9">
        <v>0</v>
      </c>
      <c r="AF280" s="9">
        <v>0</v>
      </c>
      <c r="AG280" s="8">
        <v>0</v>
      </c>
      <c r="AH280" s="9">
        <v>1</v>
      </c>
      <c r="AI280" s="30">
        <v>0</v>
      </c>
      <c r="AJ280" s="9">
        <v>1</v>
      </c>
      <c r="AK280" s="30">
        <v>0</v>
      </c>
      <c r="AL280" s="21">
        <v>2001</v>
      </c>
      <c r="AM280" s="23">
        <f t="shared" si="90"/>
        <v>7.6014023345837334</v>
      </c>
      <c r="AN280" s="33">
        <v>0.01</v>
      </c>
      <c r="AO280" s="33">
        <v>0.41725000000000001</v>
      </c>
      <c r="AP280" s="33">
        <v>0.48</v>
      </c>
      <c r="AQ280" s="43">
        <v>9.2749999999999999E-2</v>
      </c>
      <c r="AR280" s="33" t="s">
        <v>108</v>
      </c>
      <c r="AS280" s="43" t="s">
        <v>108</v>
      </c>
      <c r="AT280" s="42">
        <v>1</v>
      </c>
      <c r="AU280" s="18">
        <v>0</v>
      </c>
      <c r="AV280">
        <v>0.48</v>
      </c>
      <c r="AW280" s="40">
        <v>0.52</v>
      </c>
      <c r="AX280" t="s">
        <v>108</v>
      </c>
      <c r="AY280" s="40" t="s">
        <v>108</v>
      </c>
      <c r="AZ280">
        <v>0</v>
      </c>
      <c r="BA280" s="18">
        <v>1</v>
      </c>
      <c r="BB280">
        <v>0</v>
      </c>
      <c r="BC280" s="18">
        <v>1</v>
      </c>
      <c r="BD280" s="18" t="s">
        <v>143</v>
      </c>
      <c r="BE280">
        <v>0</v>
      </c>
      <c r="BF280">
        <v>1</v>
      </c>
      <c r="BG280">
        <v>0</v>
      </c>
      <c r="BH280">
        <v>0</v>
      </c>
      <c r="BI280">
        <v>0</v>
      </c>
      <c r="BJ280">
        <v>0</v>
      </c>
      <c r="BK280" s="18">
        <v>0</v>
      </c>
      <c r="BL280">
        <v>0</v>
      </c>
      <c r="BM280">
        <v>1</v>
      </c>
      <c r="BN280" s="18">
        <v>0</v>
      </c>
      <c r="BQ280" s="25">
        <v>44.274999999999999</v>
      </c>
      <c r="BR280">
        <v>1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 s="18">
        <v>0</v>
      </c>
      <c r="BZ280">
        <v>0</v>
      </c>
      <c r="CA280">
        <v>1</v>
      </c>
      <c r="CB280">
        <v>0</v>
      </c>
      <c r="CC280" s="18">
        <v>0</v>
      </c>
      <c r="CD280">
        <v>0</v>
      </c>
      <c r="CE280">
        <v>0</v>
      </c>
      <c r="CF280">
        <v>0</v>
      </c>
      <c r="CG280">
        <v>0</v>
      </c>
      <c r="CH280" s="18">
        <v>0</v>
      </c>
      <c r="CI280">
        <v>1</v>
      </c>
      <c r="CJ280">
        <v>1</v>
      </c>
      <c r="CK280">
        <v>0</v>
      </c>
      <c r="CL280">
        <v>0</v>
      </c>
      <c r="CM280">
        <v>0</v>
      </c>
      <c r="CN280">
        <v>1</v>
      </c>
      <c r="CO280">
        <v>1</v>
      </c>
      <c r="CP280">
        <v>0</v>
      </c>
      <c r="CQ280">
        <v>0</v>
      </c>
      <c r="CR280">
        <v>0</v>
      </c>
      <c r="CS280" s="18">
        <v>1</v>
      </c>
      <c r="CU280">
        <v>129</v>
      </c>
      <c r="DD280" s="34" t="s">
        <v>110</v>
      </c>
    </row>
    <row r="281" spans="1:108" x14ac:dyDescent="0.25">
      <c r="A281">
        <v>280</v>
      </c>
      <c r="B281">
        <v>19</v>
      </c>
      <c r="C281" s="25" t="s">
        <v>142</v>
      </c>
      <c r="D281" s="12">
        <v>8.9</v>
      </c>
      <c r="E281" s="14">
        <v>0.4</v>
      </c>
      <c r="F281" s="7">
        <f t="shared" si="93"/>
        <v>22.25</v>
      </c>
      <c r="G281" s="7">
        <f t="shared" si="82"/>
        <v>8.5</v>
      </c>
      <c r="H281" s="16">
        <f t="shared" si="83"/>
        <v>9.3000000000000007</v>
      </c>
      <c r="I281" s="11">
        <f t="shared" si="84"/>
        <v>0.34782347219477794</v>
      </c>
      <c r="J281" s="33">
        <f t="shared" si="85"/>
        <v>1.5632515604259684E-2</v>
      </c>
      <c r="K281" s="33">
        <f t="shared" si="86"/>
        <v>63.969230884855875</v>
      </c>
      <c r="L281" s="33">
        <f t="shared" si="87"/>
        <v>0.33219095659051823</v>
      </c>
      <c r="M281" s="33">
        <f t="shared" si="88"/>
        <v>0.36345598779903765</v>
      </c>
      <c r="N281" s="8">
        <v>1</v>
      </c>
      <c r="O281" s="9">
        <v>0</v>
      </c>
      <c r="P281" s="8">
        <v>1</v>
      </c>
      <c r="Q281" s="9">
        <v>0</v>
      </c>
      <c r="R281" s="9">
        <v>0</v>
      </c>
      <c r="S281" s="9">
        <v>0</v>
      </c>
      <c r="T281" s="9">
        <v>0</v>
      </c>
      <c r="U281" s="8">
        <v>3610</v>
      </c>
      <c r="V281" s="9">
        <v>12</v>
      </c>
      <c r="W281" s="9">
        <f t="shared" si="80"/>
        <v>3597</v>
      </c>
      <c r="X281" s="9">
        <f t="shared" si="89"/>
        <v>48</v>
      </c>
      <c r="Y281" s="7">
        <v>10.967499999999999</v>
      </c>
      <c r="Z281" s="7">
        <f t="shared" si="92"/>
        <v>27.307499999999997</v>
      </c>
      <c r="AA281" s="9">
        <v>1</v>
      </c>
      <c r="AB281" s="9">
        <v>0</v>
      </c>
      <c r="AC281" s="9">
        <v>0</v>
      </c>
      <c r="AD281" s="9">
        <v>1</v>
      </c>
      <c r="AE281" s="9">
        <v>0</v>
      </c>
      <c r="AF281" s="9">
        <v>0</v>
      </c>
      <c r="AG281" s="8">
        <v>0</v>
      </c>
      <c r="AH281" s="9">
        <v>1</v>
      </c>
      <c r="AI281" s="30">
        <v>0</v>
      </c>
      <c r="AJ281" s="9">
        <v>1</v>
      </c>
      <c r="AK281" s="30">
        <v>0</v>
      </c>
      <c r="AL281" s="21">
        <v>2001</v>
      </c>
      <c r="AM281" s="23">
        <f t="shared" si="90"/>
        <v>7.6014023345837334</v>
      </c>
      <c r="AN281" s="33">
        <v>0.01</v>
      </c>
      <c r="AO281" s="33">
        <v>0.41725000000000001</v>
      </c>
      <c r="AP281" s="33">
        <v>0.48</v>
      </c>
      <c r="AQ281" s="43">
        <v>9.2749999999999999E-2</v>
      </c>
      <c r="AR281" s="33" t="s">
        <v>108</v>
      </c>
      <c r="AS281" s="43" t="s">
        <v>108</v>
      </c>
      <c r="AT281" s="42">
        <v>1</v>
      </c>
      <c r="AU281" s="18">
        <v>0</v>
      </c>
      <c r="AV281">
        <v>0.48</v>
      </c>
      <c r="AW281" s="40">
        <v>0.52</v>
      </c>
      <c r="AX281" t="s">
        <v>108</v>
      </c>
      <c r="AY281" s="40" t="s">
        <v>108</v>
      </c>
      <c r="AZ281">
        <v>0</v>
      </c>
      <c r="BA281" s="18">
        <v>1</v>
      </c>
      <c r="BB281">
        <v>0</v>
      </c>
      <c r="BC281" s="18">
        <v>1</v>
      </c>
      <c r="BD281" s="18" t="s">
        <v>143</v>
      </c>
      <c r="BE281">
        <v>0</v>
      </c>
      <c r="BF281">
        <v>1</v>
      </c>
      <c r="BG281">
        <v>0</v>
      </c>
      <c r="BH281">
        <v>0</v>
      </c>
      <c r="BI281">
        <v>0</v>
      </c>
      <c r="BJ281">
        <v>0</v>
      </c>
      <c r="BK281" s="18">
        <v>0</v>
      </c>
      <c r="BL281">
        <v>0</v>
      </c>
      <c r="BM281">
        <v>1</v>
      </c>
      <c r="BN281" s="18">
        <v>0</v>
      </c>
      <c r="BQ281" s="25">
        <v>44.274999999999999</v>
      </c>
      <c r="BR281">
        <v>1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 s="18">
        <v>0</v>
      </c>
      <c r="BZ281">
        <v>0</v>
      </c>
      <c r="CA281">
        <v>1</v>
      </c>
      <c r="CB281">
        <v>0</v>
      </c>
      <c r="CC281" s="18">
        <v>0</v>
      </c>
      <c r="CD281">
        <v>0</v>
      </c>
      <c r="CE281">
        <v>0</v>
      </c>
      <c r="CF281">
        <v>0</v>
      </c>
      <c r="CG281">
        <v>0</v>
      </c>
      <c r="CH281" s="18">
        <v>0</v>
      </c>
      <c r="CI281">
        <v>1</v>
      </c>
      <c r="CJ281">
        <v>1</v>
      </c>
      <c r="CK281">
        <v>0</v>
      </c>
      <c r="CL281">
        <v>0</v>
      </c>
      <c r="CM281">
        <v>0</v>
      </c>
      <c r="CN281">
        <v>1</v>
      </c>
      <c r="CO281">
        <v>1</v>
      </c>
      <c r="CP281">
        <v>0</v>
      </c>
      <c r="CQ281">
        <v>0</v>
      </c>
      <c r="CR281">
        <v>0</v>
      </c>
      <c r="CS281" s="18">
        <v>1</v>
      </c>
      <c r="CU281">
        <v>129</v>
      </c>
      <c r="DD281" s="34" t="s">
        <v>110</v>
      </c>
    </row>
    <row r="282" spans="1:108" x14ac:dyDescent="0.25">
      <c r="A282">
        <v>281</v>
      </c>
      <c r="B282">
        <v>19</v>
      </c>
      <c r="C282" s="25" t="s">
        <v>142</v>
      </c>
      <c r="D282" s="12">
        <v>8.3000000000000007</v>
      </c>
      <c r="E282" s="14">
        <v>0.4</v>
      </c>
      <c r="F282" s="7">
        <f t="shared" si="93"/>
        <v>20.75</v>
      </c>
      <c r="G282" s="7">
        <f t="shared" si="82"/>
        <v>7.9</v>
      </c>
      <c r="H282" s="16">
        <f t="shared" si="83"/>
        <v>8.7000000000000011</v>
      </c>
      <c r="I282" s="11">
        <f t="shared" si="84"/>
        <v>0.32708359535466042</v>
      </c>
      <c r="J282" s="33">
        <f t="shared" si="85"/>
        <v>1.5763064836369176E-2</v>
      </c>
      <c r="K282" s="33">
        <f t="shared" si="86"/>
        <v>63.439439625520023</v>
      </c>
      <c r="L282" s="33">
        <f t="shared" si="87"/>
        <v>0.31132053051829123</v>
      </c>
      <c r="M282" s="33">
        <f t="shared" si="88"/>
        <v>0.34284666019102961</v>
      </c>
      <c r="N282" s="8">
        <v>1</v>
      </c>
      <c r="O282" s="9">
        <v>0</v>
      </c>
      <c r="P282" s="8">
        <v>1</v>
      </c>
      <c r="Q282" s="9">
        <v>0</v>
      </c>
      <c r="R282" s="9">
        <v>0</v>
      </c>
      <c r="S282" s="9">
        <v>0</v>
      </c>
      <c r="T282" s="9">
        <v>0</v>
      </c>
      <c r="U282" s="8">
        <v>3610</v>
      </c>
      <c r="V282" s="9">
        <v>15</v>
      </c>
      <c r="W282" s="9">
        <f t="shared" si="80"/>
        <v>3594</v>
      </c>
      <c r="X282" s="9">
        <f t="shared" si="89"/>
        <v>48</v>
      </c>
      <c r="Y282" s="7">
        <v>10.967499999999999</v>
      </c>
      <c r="Z282" s="7">
        <f t="shared" si="92"/>
        <v>27.307499999999997</v>
      </c>
      <c r="AA282" s="9">
        <v>1</v>
      </c>
      <c r="AB282" s="9">
        <v>0</v>
      </c>
      <c r="AC282" s="9">
        <v>0</v>
      </c>
      <c r="AD282" s="9">
        <v>1</v>
      </c>
      <c r="AE282" s="9">
        <v>0</v>
      </c>
      <c r="AF282" s="9">
        <v>0</v>
      </c>
      <c r="AG282" s="8">
        <v>0</v>
      </c>
      <c r="AH282" s="9">
        <v>1</v>
      </c>
      <c r="AI282" s="30">
        <v>0</v>
      </c>
      <c r="AJ282" s="9">
        <v>1</v>
      </c>
      <c r="AK282" s="30">
        <v>0</v>
      </c>
      <c r="AL282" s="21">
        <v>2001</v>
      </c>
      <c r="AM282" s="23">
        <f t="shared" si="90"/>
        <v>7.6014023345837334</v>
      </c>
      <c r="AN282" s="33">
        <v>0.01</v>
      </c>
      <c r="AO282" s="33">
        <v>0.41725000000000001</v>
      </c>
      <c r="AP282" s="33">
        <v>0.48</v>
      </c>
      <c r="AQ282" s="43">
        <v>9.2749999999999999E-2</v>
      </c>
      <c r="AR282" s="33" t="s">
        <v>108</v>
      </c>
      <c r="AS282" s="43" t="s">
        <v>108</v>
      </c>
      <c r="AT282" s="42">
        <v>1</v>
      </c>
      <c r="AU282" s="18">
        <v>0</v>
      </c>
      <c r="AV282">
        <v>0.48</v>
      </c>
      <c r="AW282" s="40">
        <v>0.52</v>
      </c>
      <c r="AX282" t="s">
        <v>108</v>
      </c>
      <c r="AY282" s="40" t="s">
        <v>108</v>
      </c>
      <c r="AZ282">
        <v>0</v>
      </c>
      <c r="BA282" s="18">
        <v>1</v>
      </c>
      <c r="BB282">
        <v>0</v>
      </c>
      <c r="BC282" s="18">
        <v>1</v>
      </c>
      <c r="BD282" s="18" t="s">
        <v>143</v>
      </c>
      <c r="BE282">
        <v>0</v>
      </c>
      <c r="BF282">
        <v>1</v>
      </c>
      <c r="BG282">
        <v>0</v>
      </c>
      <c r="BH282">
        <v>0</v>
      </c>
      <c r="BI282">
        <v>0</v>
      </c>
      <c r="BJ282">
        <v>0</v>
      </c>
      <c r="BK282" s="18">
        <v>0</v>
      </c>
      <c r="BL282">
        <v>0</v>
      </c>
      <c r="BM282">
        <v>1</v>
      </c>
      <c r="BN282" s="18">
        <v>0</v>
      </c>
      <c r="BQ282" s="25">
        <v>44.274999999999999</v>
      </c>
      <c r="BR282">
        <v>1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 s="18">
        <v>0</v>
      </c>
      <c r="BZ282">
        <v>0</v>
      </c>
      <c r="CA282">
        <v>1</v>
      </c>
      <c r="CB282">
        <v>0</v>
      </c>
      <c r="CC282" s="18">
        <v>0</v>
      </c>
      <c r="CD282">
        <v>0</v>
      </c>
      <c r="CE282">
        <v>0</v>
      </c>
      <c r="CF282">
        <v>0</v>
      </c>
      <c r="CG282">
        <v>0</v>
      </c>
      <c r="CH282" s="18">
        <v>0</v>
      </c>
      <c r="CI282">
        <v>1</v>
      </c>
      <c r="CJ282">
        <v>1</v>
      </c>
      <c r="CK282">
        <v>0</v>
      </c>
      <c r="CL282">
        <v>0</v>
      </c>
      <c r="CM282">
        <v>0</v>
      </c>
      <c r="CN282">
        <v>1</v>
      </c>
      <c r="CO282">
        <v>1</v>
      </c>
      <c r="CP282">
        <v>0</v>
      </c>
      <c r="CQ282">
        <v>0</v>
      </c>
      <c r="CR282">
        <v>0</v>
      </c>
      <c r="CS282" s="18">
        <v>1</v>
      </c>
      <c r="CU282">
        <v>129</v>
      </c>
      <c r="DD282" s="34" t="s">
        <v>110</v>
      </c>
    </row>
    <row r="283" spans="1:108" x14ac:dyDescent="0.25">
      <c r="A283">
        <v>282</v>
      </c>
      <c r="B283">
        <v>19</v>
      </c>
      <c r="C283" s="25" t="s">
        <v>142</v>
      </c>
      <c r="D283" s="12">
        <v>13.5</v>
      </c>
      <c r="E283" s="14">
        <v>0.7</v>
      </c>
      <c r="F283" s="7">
        <f t="shared" si="93"/>
        <v>19.285714285714288</v>
      </c>
      <c r="G283" s="7">
        <f t="shared" si="82"/>
        <v>12.8</v>
      </c>
      <c r="H283" s="16">
        <f t="shared" si="83"/>
        <v>14.2</v>
      </c>
      <c r="I283" s="11">
        <f t="shared" si="84"/>
        <v>0.30573988659797846</v>
      </c>
      <c r="J283" s="33">
        <f t="shared" si="85"/>
        <v>1.5853179305080366E-2</v>
      </c>
      <c r="K283" s="33">
        <f t="shared" si="86"/>
        <v>63.078829852100171</v>
      </c>
      <c r="L283" s="33">
        <f t="shared" si="87"/>
        <v>0.28988670729289812</v>
      </c>
      <c r="M283" s="33">
        <f t="shared" si="88"/>
        <v>0.32159306590305881</v>
      </c>
      <c r="N283" s="8">
        <v>1</v>
      </c>
      <c r="O283" s="9">
        <v>0</v>
      </c>
      <c r="P283" s="8">
        <v>1</v>
      </c>
      <c r="Q283" s="9">
        <v>0</v>
      </c>
      <c r="R283" s="9">
        <v>0</v>
      </c>
      <c r="S283" s="9">
        <v>0</v>
      </c>
      <c r="T283" s="9">
        <v>0</v>
      </c>
      <c r="U283" s="8">
        <v>3613</v>
      </c>
      <c r="V283" s="9">
        <v>5</v>
      </c>
      <c r="W283" s="9">
        <f t="shared" si="80"/>
        <v>3607</v>
      </c>
      <c r="X283" s="9">
        <f t="shared" si="89"/>
        <v>48</v>
      </c>
      <c r="Y283" s="7">
        <v>17</v>
      </c>
      <c r="Z283" s="7">
        <f t="shared" si="92"/>
        <v>21.274999999999999</v>
      </c>
      <c r="AA283" s="9">
        <v>1</v>
      </c>
      <c r="AB283" s="9">
        <v>0</v>
      </c>
      <c r="AC283" s="9">
        <v>0</v>
      </c>
      <c r="AD283" s="9">
        <v>1</v>
      </c>
      <c r="AE283" s="9">
        <v>0</v>
      </c>
      <c r="AF283" s="9">
        <v>0</v>
      </c>
      <c r="AG283" s="8">
        <v>0</v>
      </c>
      <c r="AH283" s="9">
        <v>1</v>
      </c>
      <c r="AI283" s="30">
        <v>0</v>
      </c>
      <c r="AJ283" s="9">
        <v>1</v>
      </c>
      <c r="AK283" s="30">
        <v>0</v>
      </c>
      <c r="AL283" s="21">
        <v>2001</v>
      </c>
      <c r="AM283" s="23">
        <f t="shared" si="90"/>
        <v>7.6014023345837334</v>
      </c>
      <c r="AN283" s="33">
        <v>0.01</v>
      </c>
      <c r="AO283" s="33">
        <v>0.41725000000000001</v>
      </c>
      <c r="AP283" s="33">
        <v>0.48</v>
      </c>
      <c r="AQ283" s="43">
        <v>9.2749999999999999E-2</v>
      </c>
      <c r="AR283" s="33" t="s">
        <v>108</v>
      </c>
      <c r="AS283" s="43" t="s">
        <v>108</v>
      </c>
      <c r="AT283" s="42">
        <v>1</v>
      </c>
      <c r="AU283" s="18">
        <v>0</v>
      </c>
      <c r="AV283">
        <v>0.48</v>
      </c>
      <c r="AW283" s="40">
        <v>0.52</v>
      </c>
      <c r="AX283" t="s">
        <v>108</v>
      </c>
      <c r="AY283" s="40" t="s">
        <v>108</v>
      </c>
      <c r="AZ283">
        <v>0</v>
      </c>
      <c r="BA283" s="18">
        <v>1</v>
      </c>
      <c r="BB283">
        <v>0</v>
      </c>
      <c r="BC283" s="18">
        <v>1</v>
      </c>
      <c r="BD283" s="18" t="s">
        <v>143</v>
      </c>
      <c r="BE283">
        <v>0</v>
      </c>
      <c r="BF283">
        <v>1</v>
      </c>
      <c r="BG283">
        <v>0</v>
      </c>
      <c r="BH283">
        <v>0</v>
      </c>
      <c r="BI283">
        <v>0</v>
      </c>
      <c r="BJ283">
        <v>0</v>
      </c>
      <c r="BK283" s="18">
        <v>0</v>
      </c>
      <c r="BL283">
        <v>0</v>
      </c>
      <c r="BM283">
        <v>1</v>
      </c>
      <c r="BN283" s="18">
        <v>0</v>
      </c>
      <c r="BQ283" s="25">
        <v>44.274999999999999</v>
      </c>
      <c r="BR283">
        <v>1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 s="18">
        <v>0</v>
      </c>
      <c r="BZ283">
        <v>0</v>
      </c>
      <c r="CA283">
        <v>1</v>
      </c>
      <c r="CB283">
        <v>0</v>
      </c>
      <c r="CC283" s="18">
        <v>0</v>
      </c>
      <c r="CD283">
        <v>0</v>
      </c>
      <c r="CE283">
        <v>0</v>
      </c>
      <c r="CF283">
        <v>0</v>
      </c>
      <c r="CG283">
        <v>0</v>
      </c>
      <c r="CH283" s="18">
        <v>0</v>
      </c>
      <c r="CI283">
        <v>1</v>
      </c>
      <c r="CJ283">
        <v>1</v>
      </c>
      <c r="CK283">
        <v>0</v>
      </c>
      <c r="CL283">
        <v>0</v>
      </c>
      <c r="CM283">
        <v>0</v>
      </c>
      <c r="CN283">
        <v>1</v>
      </c>
      <c r="CO283">
        <v>1</v>
      </c>
      <c r="CP283">
        <v>0</v>
      </c>
      <c r="CQ283">
        <v>0</v>
      </c>
      <c r="CR283">
        <v>0</v>
      </c>
      <c r="CS283" s="18">
        <v>1</v>
      </c>
      <c r="CU283">
        <v>129</v>
      </c>
      <c r="DD283" s="34" t="s">
        <v>110</v>
      </c>
    </row>
    <row r="284" spans="1:108" x14ac:dyDescent="0.25">
      <c r="A284">
        <v>283</v>
      </c>
      <c r="B284">
        <v>19</v>
      </c>
      <c r="C284" s="25" t="s">
        <v>142</v>
      </c>
      <c r="D284" s="12">
        <v>6.3</v>
      </c>
      <c r="E284" s="14">
        <v>0.7</v>
      </c>
      <c r="F284" s="7">
        <f t="shared" si="93"/>
        <v>9</v>
      </c>
      <c r="G284" s="7">
        <f t="shared" si="82"/>
        <v>5.6</v>
      </c>
      <c r="H284" s="16">
        <f t="shared" si="83"/>
        <v>7</v>
      </c>
      <c r="I284" s="11">
        <f t="shared" si="84"/>
        <v>0.14819960743622645</v>
      </c>
      <c r="J284" s="33">
        <f t="shared" si="85"/>
        <v>1.6466623048469606E-2</v>
      </c>
      <c r="K284" s="33">
        <f t="shared" si="86"/>
        <v>60.728905802755904</v>
      </c>
      <c r="L284" s="33">
        <f t="shared" si="87"/>
        <v>0.13173298438775685</v>
      </c>
      <c r="M284" s="33">
        <f t="shared" si="88"/>
        <v>0.16466623048469606</v>
      </c>
      <c r="N284" s="8">
        <v>1</v>
      </c>
      <c r="O284" s="9">
        <v>0</v>
      </c>
      <c r="P284" s="8">
        <v>1</v>
      </c>
      <c r="Q284" s="9">
        <v>0</v>
      </c>
      <c r="R284" s="9">
        <v>0</v>
      </c>
      <c r="S284" s="9">
        <v>0</v>
      </c>
      <c r="T284" s="9">
        <v>0</v>
      </c>
      <c r="U284" s="8">
        <v>3613</v>
      </c>
      <c r="V284" s="9">
        <v>5</v>
      </c>
      <c r="W284" s="9">
        <f t="shared" si="80"/>
        <v>3607</v>
      </c>
      <c r="X284" s="9">
        <f t="shared" si="89"/>
        <v>48</v>
      </c>
      <c r="Y284" s="7">
        <v>7</v>
      </c>
      <c r="Z284" s="7">
        <f t="shared" si="92"/>
        <v>31.274999999999999</v>
      </c>
      <c r="AA284" s="9">
        <v>1</v>
      </c>
      <c r="AB284" s="9">
        <v>0</v>
      </c>
      <c r="AC284" s="9">
        <v>0</v>
      </c>
      <c r="AD284" s="9">
        <v>1</v>
      </c>
      <c r="AE284" s="9">
        <v>0</v>
      </c>
      <c r="AF284" s="9">
        <v>0</v>
      </c>
      <c r="AG284" s="8">
        <v>0</v>
      </c>
      <c r="AH284" s="9">
        <v>1</v>
      </c>
      <c r="AI284" s="30">
        <v>0</v>
      </c>
      <c r="AJ284" s="9">
        <v>1</v>
      </c>
      <c r="AK284" s="30">
        <v>0</v>
      </c>
      <c r="AL284" s="21">
        <v>2001</v>
      </c>
      <c r="AM284" s="23">
        <f t="shared" si="90"/>
        <v>7.6014023345837334</v>
      </c>
      <c r="AN284" s="33">
        <v>0.01</v>
      </c>
      <c r="AO284" s="33">
        <v>0.41725000000000001</v>
      </c>
      <c r="AP284" s="33">
        <v>0.48</v>
      </c>
      <c r="AQ284" s="43">
        <v>9.2749999999999999E-2</v>
      </c>
      <c r="AR284" s="33" t="s">
        <v>108</v>
      </c>
      <c r="AS284" s="43" t="s">
        <v>108</v>
      </c>
      <c r="AT284" s="42">
        <v>1</v>
      </c>
      <c r="AU284" s="18">
        <v>0</v>
      </c>
      <c r="AV284">
        <v>0.48</v>
      </c>
      <c r="AW284" s="40">
        <v>0.52</v>
      </c>
      <c r="AX284" t="s">
        <v>108</v>
      </c>
      <c r="AY284" s="40" t="s">
        <v>108</v>
      </c>
      <c r="AZ284">
        <v>0</v>
      </c>
      <c r="BA284" s="18">
        <v>1</v>
      </c>
      <c r="BB284">
        <v>0</v>
      </c>
      <c r="BC284" s="18">
        <v>1</v>
      </c>
      <c r="BD284" s="18" t="s">
        <v>143</v>
      </c>
      <c r="BE284">
        <v>0</v>
      </c>
      <c r="BF284">
        <v>1</v>
      </c>
      <c r="BG284">
        <v>0</v>
      </c>
      <c r="BH284">
        <v>0</v>
      </c>
      <c r="BI284">
        <v>0</v>
      </c>
      <c r="BJ284">
        <v>0</v>
      </c>
      <c r="BK284" s="18">
        <v>0</v>
      </c>
      <c r="BL284">
        <v>0</v>
      </c>
      <c r="BM284">
        <v>1</v>
      </c>
      <c r="BN284" s="18">
        <v>0</v>
      </c>
      <c r="BQ284" s="25">
        <v>44.274999999999999</v>
      </c>
      <c r="BR284">
        <v>1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 s="18">
        <v>0</v>
      </c>
      <c r="BZ284">
        <v>0</v>
      </c>
      <c r="CA284">
        <v>1</v>
      </c>
      <c r="CB284">
        <v>0</v>
      </c>
      <c r="CC284" s="18">
        <v>0</v>
      </c>
      <c r="CD284">
        <v>0</v>
      </c>
      <c r="CE284">
        <v>0</v>
      </c>
      <c r="CF284">
        <v>0</v>
      </c>
      <c r="CG284">
        <v>0</v>
      </c>
      <c r="CH284" s="18">
        <v>0</v>
      </c>
      <c r="CI284">
        <v>1</v>
      </c>
      <c r="CJ284">
        <v>1</v>
      </c>
      <c r="CK284">
        <v>0</v>
      </c>
      <c r="CL284">
        <v>0</v>
      </c>
      <c r="CM284">
        <v>0</v>
      </c>
      <c r="CN284">
        <v>1</v>
      </c>
      <c r="CO284">
        <v>1</v>
      </c>
      <c r="CP284">
        <v>0</v>
      </c>
      <c r="CQ284">
        <v>0</v>
      </c>
      <c r="CR284">
        <v>0</v>
      </c>
      <c r="CS284" s="18">
        <v>1</v>
      </c>
      <c r="CU284">
        <v>129</v>
      </c>
      <c r="DD284" s="34" t="s">
        <v>110</v>
      </c>
    </row>
    <row r="285" spans="1:108" x14ac:dyDescent="0.25">
      <c r="A285">
        <v>284</v>
      </c>
      <c r="B285">
        <v>19</v>
      </c>
      <c r="C285" s="25" t="s">
        <v>142</v>
      </c>
      <c r="D285" s="12">
        <v>13.5</v>
      </c>
      <c r="E285" s="14">
        <v>0.7</v>
      </c>
      <c r="F285" s="7">
        <f t="shared" si="93"/>
        <v>19.285714285714288</v>
      </c>
      <c r="G285" s="7">
        <f t="shared" si="82"/>
        <v>12.8</v>
      </c>
      <c r="H285" s="16">
        <f t="shared" si="83"/>
        <v>14.2</v>
      </c>
      <c r="I285" s="11">
        <f t="shared" si="84"/>
        <v>0.30573988659797846</v>
      </c>
      <c r="J285" s="33">
        <f t="shared" si="85"/>
        <v>1.5853179305080366E-2</v>
      </c>
      <c r="K285" s="33">
        <f t="shared" si="86"/>
        <v>63.078829852100171</v>
      </c>
      <c r="L285" s="33">
        <f t="shared" si="87"/>
        <v>0.28988670729289812</v>
      </c>
      <c r="M285" s="33">
        <f t="shared" si="88"/>
        <v>0.32159306590305881</v>
      </c>
      <c r="N285" s="8">
        <v>1</v>
      </c>
      <c r="O285" s="9">
        <v>0</v>
      </c>
      <c r="P285" s="8">
        <v>1</v>
      </c>
      <c r="Q285" s="9">
        <v>0</v>
      </c>
      <c r="R285" s="9">
        <v>0</v>
      </c>
      <c r="S285" s="9">
        <v>0</v>
      </c>
      <c r="T285" s="9">
        <v>0</v>
      </c>
      <c r="U285" s="8">
        <v>3613</v>
      </c>
      <c r="V285" s="9">
        <v>5</v>
      </c>
      <c r="W285" s="9">
        <f t="shared" si="80"/>
        <v>3607</v>
      </c>
      <c r="X285" s="9">
        <f t="shared" si="89"/>
        <v>48</v>
      </c>
      <c r="Y285" s="7">
        <v>17</v>
      </c>
      <c r="Z285" s="7">
        <f t="shared" si="92"/>
        <v>21.274999999999999</v>
      </c>
      <c r="AA285" s="9">
        <v>1</v>
      </c>
      <c r="AB285" s="9">
        <v>0</v>
      </c>
      <c r="AC285" s="9">
        <v>0</v>
      </c>
      <c r="AD285" s="9">
        <v>1</v>
      </c>
      <c r="AE285" s="9">
        <v>0</v>
      </c>
      <c r="AF285" s="9">
        <v>0</v>
      </c>
      <c r="AG285" s="8">
        <v>0</v>
      </c>
      <c r="AH285" s="9">
        <v>1</v>
      </c>
      <c r="AI285" s="30">
        <v>0</v>
      </c>
      <c r="AJ285" s="9">
        <v>1</v>
      </c>
      <c r="AK285" s="30">
        <v>0</v>
      </c>
      <c r="AL285" s="21">
        <v>2001</v>
      </c>
      <c r="AM285" s="23">
        <f t="shared" si="90"/>
        <v>7.6014023345837334</v>
      </c>
      <c r="AN285" s="33">
        <v>0.01</v>
      </c>
      <c r="AO285" s="33">
        <v>0.41725000000000001</v>
      </c>
      <c r="AP285" s="33">
        <v>0.48</v>
      </c>
      <c r="AQ285" s="43">
        <v>9.2749999999999999E-2</v>
      </c>
      <c r="AR285" s="33" t="s">
        <v>108</v>
      </c>
      <c r="AS285" s="43" t="s">
        <v>108</v>
      </c>
      <c r="AT285" s="42">
        <v>1</v>
      </c>
      <c r="AU285" s="18">
        <v>0</v>
      </c>
      <c r="AV285">
        <v>0.48</v>
      </c>
      <c r="AW285" s="40">
        <v>0.52</v>
      </c>
      <c r="AX285" t="s">
        <v>108</v>
      </c>
      <c r="AY285" s="40" t="s">
        <v>108</v>
      </c>
      <c r="AZ285">
        <v>0</v>
      </c>
      <c r="BA285" s="18">
        <v>1</v>
      </c>
      <c r="BB285">
        <v>0</v>
      </c>
      <c r="BC285" s="18">
        <v>1</v>
      </c>
      <c r="BD285" s="18" t="s">
        <v>143</v>
      </c>
      <c r="BE285">
        <v>0</v>
      </c>
      <c r="BF285">
        <v>1</v>
      </c>
      <c r="BG285">
        <v>0</v>
      </c>
      <c r="BH285">
        <v>0</v>
      </c>
      <c r="BI285">
        <v>0</v>
      </c>
      <c r="BJ285">
        <v>0</v>
      </c>
      <c r="BK285" s="18">
        <v>0</v>
      </c>
      <c r="BL285">
        <v>0</v>
      </c>
      <c r="BM285">
        <v>1</v>
      </c>
      <c r="BN285" s="18">
        <v>0</v>
      </c>
      <c r="BQ285" s="25">
        <v>44.274999999999999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 s="18">
        <v>0</v>
      </c>
      <c r="BZ285">
        <v>0</v>
      </c>
      <c r="CA285">
        <v>1</v>
      </c>
      <c r="CB285">
        <v>0</v>
      </c>
      <c r="CC285" s="18">
        <v>0</v>
      </c>
      <c r="CD285">
        <v>0</v>
      </c>
      <c r="CE285">
        <v>0</v>
      </c>
      <c r="CF285">
        <v>0</v>
      </c>
      <c r="CG285">
        <v>0</v>
      </c>
      <c r="CH285" s="18">
        <v>0</v>
      </c>
      <c r="CI285">
        <v>1</v>
      </c>
      <c r="CJ285">
        <v>1</v>
      </c>
      <c r="CK285">
        <v>0</v>
      </c>
      <c r="CL285">
        <v>0</v>
      </c>
      <c r="CM285">
        <v>0</v>
      </c>
      <c r="CN285">
        <v>1</v>
      </c>
      <c r="CO285">
        <v>1</v>
      </c>
      <c r="CP285">
        <v>0</v>
      </c>
      <c r="CQ285">
        <v>0</v>
      </c>
      <c r="CR285">
        <v>0</v>
      </c>
      <c r="CS285" s="18">
        <v>1</v>
      </c>
      <c r="CU285">
        <v>129</v>
      </c>
      <c r="DD285" s="34" t="s">
        <v>110</v>
      </c>
    </row>
    <row r="286" spans="1:108" x14ac:dyDescent="0.25">
      <c r="A286">
        <v>285</v>
      </c>
      <c r="B286">
        <v>19</v>
      </c>
      <c r="C286" s="25" t="s">
        <v>142</v>
      </c>
      <c r="D286" s="12">
        <v>6.2</v>
      </c>
      <c r="E286" s="14">
        <v>0.8</v>
      </c>
      <c r="F286" s="7">
        <f t="shared" si="93"/>
        <v>7.75</v>
      </c>
      <c r="G286" s="7">
        <f t="shared" si="82"/>
        <v>5.4</v>
      </c>
      <c r="H286" s="16">
        <f t="shared" si="83"/>
        <v>7</v>
      </c>
      <c r="I286" s="11">
        <f t="shared" si="84"/>
        <v>0.12803251186248216</v>
      </c>
      <c r="J286" s="33">
        <f t="shared" si="85"/>
        <v>1.652032411128802E-2</v>
      </c>
      <c r="K286" s="33">
        <f t="shared" si="86"/>
        <v>60.531500064016249</v>
      </c>
      <c r="L286" s="33">
        <f t="shared" si="87"/>
        <v>0.11151218775119413</v>
      </c>
      <c r="M286" s="33">
        <f t="shared" si="88"/>
        <v>0.14455283597377017</v>
      </c>
      <c r="N286" s="8">
        <v>1</v>
      </c>
      <c r="O286" s="9">
        <v>0</v>
      </c>
      <c r="P286" s="8">
        <v>1</v>
      </c>
      <c r="Q286" s="9">
        <v>0</v>
      </c>
      <c r="R286" s="9">
        <v>0</v>
      </c>
      <c r="S286" s="9">
        <v>0</v>
      </c>
      <c r="T286" s="9">
        <v>0</v>
      </c>
      <c r="U286" s="8">
        <v>3610</v>
      </c>
      <c r="V286" s="9">
        <v>5</v>
      </c>
      <c r="W286" s="9">
        <f t="shared" si="80"/>
        <v>3604</v>
      </c>
      <c r="X286" s="9">
        <f t="shared" si="89"/>
        <v>48</v>
      </c>
      <c r="Y286" s="7">
        <v>7</v>
      </c>
      <c r="Z286" s="7">
        <f t="shared" si="92"/>
        <v>31.274999999999999</v>
      </c>
      <c r="AA286" s="9">
        <v>1</v>
      </c>
      <c r="AB286" s="9">
        <v>0</v>
      </c>
      <c r="AC286" s="9">
        <v>0</v>
      </c>
      <c r="AD286" s="9">
        <v>1</v>
      </c>
      <c r="AE286" s="9">
        <v>0</v>
      </c>
      <c r="AF286" s="9">
        <v>0</v>
      </c>
      <c r="AG286" s="8">
        <v>0</v>
      </c>
      <c r="AH286" s="9">
        <v>1</v>
      </c>
      <c r="AI286" s="30">
        <v>0</v>
      </c>
      <c r="AJ286" s="9">
        <v>1</v>
      </c>
      <c r="AK286" s="30">
        <v>0</v>
      </c>
      <c r="AL286" s="21">
        <v>2001</v>
      </c>
      <c r="AM286" s="23">
        <f t="shared" si="90"/>
        <v>7.6014023345837334</v>
      </c>
      <c r="AN286" s="33">
        <v>0.01</v>
      </c>
      <c r="AO286" s="33">
        <v>0.41725000000000001</v>
      </c>
      <c r="AP286" s="33">
        <v>0.48</v>
      </c>
      <c r="AQ286" s="43">
        <v>9.2749999999999999E-2</v>
      </c>
      <c r="AR286" s="33" t="s">
        <v>108</v>
      </c>
      <c r="AS286" s="43" t="s">
        <v>108</v>
      </c>
      <c r="AT286" s="42">
        <v>1</v>
      </c>
      <c r="AU286" s="18">
        <v>0</v>
      </c>
      <c r="AV286">
        <v>0.48</v>
      </c>
      <c r="AW286" s="40">
        <v>0.52</v>
      </c>
      <c r="AX286" t="s">
        <v>108</v>
      </c>
      <c r="AY286" s="40" t="s">
        <v>108</v>
      </c>
      <c r="AZ286">
        <v>0</v>
      </c>
      <c r="BA286" s="18">
        <v>1</v>
      </c>
      <c r="BB286">
        <v>0</v>
      </c>
      <c r="BC286" s="18">
        <v>1</v>
      </c>
      <c r="BD286" s="18" t="s">
        <v>143</v>
      </c>
      <c r="BE286">
        <v>0</v>
      </c>
      <c r="BF286">
        <v>1</v>
      </c>
      <c r="BG286">
        <v>0</v>
      </c>
      <c r="BH286">
        <v>0</v>
      </c>
      <c r="BI286">
        <v>0</v>
      </c>
      <c r="BJ286">
        <v>0</v>
      </c>
      <c r="BK286" s="18">
        <v>0</v>
      </c>
      <c r="BL286">
        <v>0</v>
      </c>
      <c r="BM286">
        <v>1</v>
      </c>
      <c r="BN286" s="18">
        <v>0</v>
      </c>
      <c r="BQ286" s="25">
        <v>44.274999999999999</v>
      </c>
      <c r="BR286">
        <v>1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 s="18">
        <v>0</v>
      </c>
      <c r="BZ286">
        <v>0</v>
      </c>
      <c r="CA286">
        <v>1</v>
      </c>
      <c r="CB286">
        <v>0</v>
      </c>
      <c r="CC286" s="18">
        <v>0</v>
      </c>
      <c r="CD286">
        <v>0</v>
      </c>
      <c r="CE286">
        <v>0</v>
      </c>
      <c r="CF286">
        <v>0</v>
      </c>
      <c r="CG286">
        <v>0</v>
      </c>
      <c r="CH286" s="18">
        <v>0</v>
      </c>
      <c r="CI286">
        <v>1</v>
      </c>
      <c r="CJ286">
        <v>1</v>
      </c>
      <c r="CK286">
        <v>0</v>
      </c>
      <c r="CL286">
        <v>0</v>
      </c>
      <c r="CM286">
        <v>0</v>
      </c>
      <c r="CN286">
        <v>1</v>
      </c>
      <c r="CO286">
        <v>1</v>
      </c>
      <c r="CP286">
        <v>0</v>
      </c>
      <c r="CQ286">
        <v>0</v>
      </c>
      <c r="CR286">
        <v>0</v>
      </c>
      <c r="CS286" s="18">
        <v>1</v>
      </c>
      <c r="CU286">
        <v>129</v>
      </c>
      <c r="DD286" s="34" t="s">
        <v>110</v>
      </c>
    </row>
    <row r="287" spans="1:108" x14ac:dyDescent="0.25">
      <c r="A287">
        <v>286</v>
      </c>
      <c r="B287">
        <v>19</v>
      </c>
      <c r="C287" s="25" t="s">
        <v>142</v>
      </c>
      <c r="D287" s="12">
        <v>12.9</v>
      </c>
      <c r="E287" s="14">
        <v>0.7</v>
      </c>
      <c r="F287" s="7">
        <f t="shared" si="93"/>
        <v>18.428571428571431</v>
      </c>
      <c r="G287" s="7">
        <f t="shared" si="82"/>
        <v>12.200000000000001</v>
      </c>
      <c r="H287" s="16">
        <f t="shared" si="83"/>
        <v>13.6</v>
      </c>
      <c r="I287" s="11">
        <f t="shared" si="84"/>
        <v>0.2936805581146279</v>
      </c>
      <c r="J287" s="33">
        <f t="shared" si="85"/>
        <v>1.5936154316297638E-2</v>
      </c>
      <c r="K287" s="33">
        <f t="shared" si="86"/>
        <v>62.750396372437024</v>
      </c>
      <c r="L287" s="33">
        <f t="shared" si="87"/>
        <v>0.27774440379833026</v>
      </c>
      <c r="M287" s="33">
        <f t="shared" si="88"/>
        <v>0.30961671243092553</v>
      </c>
      <c r="N287" s="8">
        <v>1</v>
      </c>
      <c r="O287" s="9">
        <v>0</v>
      </c>
      <c r="P287" s="8">
        <v>1</v>
      </c>
      <c r="Q287" s="9">
        <v>0</v>
      </c>
      <c r="R287" s="9">
        <v>0</v>
      </c>
      <c r="S287" s="9">
        <v>0</v>
      </c>
      <c r="T287" s="9">
        <v>0</v>
      </c>
      <c r="U287" s="8">
        <v>3610</v>
      </c>
      <c r="V287" s="9">
        <v>11</v>
      </c>
      <c r="W287" s="9">
        <f t="shared" si="80"/>
        <v>3598</v>
      </c>
      <c r="X287" s="9">
        <f t="shared" si="89"/>
        <v>48</v>
      </c>
      <c r="Y287" s="7">
        <v>17</v>
      </c>
      <c r="Z287" s="7">
        <f t="shared" si="92"/>
        <v>21.274999999999999</v>
      </c>
      <c r="AA287" s="9">
        <v>1</v>
      </c>
      <c r="AB287" s="9">
        <v>0</v>
      </c>
      <c r="AC287" s="9">
        <v>0</v>
      </c>
      <c r="AD287" s="9">
        <v>1</v>
      </c>
      <c r="AE287" s="9">
        <v>0</v>
      </c>
      <c r="AF287" s="9">
        <v>0</v>
      </c>
      <c r="AG287" s="8">
        <v>0</v>
      </c>
      <c r="AH287" s="9">
        <v>1</v>
      </c>
      <c r="AI287" s="30">
        <v>0</v>
      </c>
      <c r="AJ287" s="9">
        <v>1</v>
      </c>
      <c r="AK287" s="30">
        <v>0</v>
      </c>
      <c r="AL287" s="21">
        <v>2001</v>
      </c>
      <c r="AM287" s="23">
        <f t="shared" si="90"/>
        <v>7.6014023345837334</v>
      </c>
      <c r="AN287" s="33">
        <v>0.01</v>
      </c>
      <c r="AO287" s="33">
        <v>0.41725000000000001</v>
      </c>
      <c r="AP287" s="33">
        <v>0.48</v>
      </c>
      <c r="AQ287" s="43">
        <v>9.2749999999999999E-2</v>
      </c>
      <c r="AR287" s="33" t="s">
        <v>108</v>
      </c>
      <c r="AS287" s="43" t="s">
        <v>108</v>
      </c>
      <c r="AT287" s="42">
        <v>1</v>
      </c>
      <c r="AU287" s="18">
        <v>0</v>
      </c>
      <c r="AV287">
        <v>0.48</v>
      </c>
      <c r="AW287" s="40">
        <v>0.52</v>
      </c>
      <c r="AX287" t="s">
        <v>108</v>
      </c>
      <c r="AY287" s="40" t="s">
        <v>108</v>
      </c>
      <c r="AZ287">
        <v>0</v>
      </c>
      <c r="BA287" s="18">
        <v>1</v>
      </c>
      <c r="BB287">
        <v>0</v>
      </c>
      <c r="BC287" s="18">
        <v>1</v>
      </c>
      <c r="BD287" s="18" t="s">
        <v>143</v>
      </c>
      <c r="BE287">
        <v>0</v>
      </c>
      <c r="BF287">
        <v>1</v>
      </c>
      <c r="BG287">
        <v>0</v>
      </c>
      <c r="BH287">
        <v>0</v>
      </c>
      <c r="BI287">
        <v>0</v>
      </c>
      <c r="BJ287">
        <v>0</v>
      </c>
      <c r="BK287" s="18">
        <v>0</v>
      </c>
      <c r="BL287">
        <v>0</v>
      </c>
      <c r="BM287">
        <v>1</v>
      </c>
      <c r="BN287" s="18">
        <v>0</v>
      </c>
      <c r="BQ287" s="25">
        <v>44.274999999999999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 s="18">
        <v>0</v>
      </c>
      <c r="BZ287">
        <v>0</v>
      </c>
      <c r="CA287">
        <v>1</v>
      </c>
      <c r="CB287">
        <v>0</v>
      </c>
      <c r="CC287" s="18">
        <v>0</v>
      </c>
      <c r="CD287">
        <v>0</v>
      </c>
      <c r="CE287">
        <v>0</v>
      </c>
      <c r="CF287">
        <v>0</v>
      </c>
      <c r="CG287">
        <v>0</v>
      </c>
      <c r="CH287" s="18">
        <v>0</v>
      </c>
      <c r="CI287">
        <v>1</v>
      </c>
      <c r="CJ287">
        <v>1</v>
      </c>
      <c r="CK287">
        <v>0</v>
      </c>
      <c r="CL287">
        <v>0</v>
      </c>
      <c r="CM287">
        <v>0</v>
      </c>
      <c r="CN287">
        <v>1</v>
      </c>
      <c r="CO287">
        <v>1</v>
      </c>
      <c r="CP287">
        <v>0</v>
      </c>
      <c r="CQ287">
        <v>0</v>
      </c>
      <c r="CR287">
        <v>0</v>
      </c>
      <c r="CS287" s="18">
        <v>1</v>
      </c>
      <c r="CU287">
        <v>129</v>
      </c>
      <c r="DD287" s="34" t="s">
        <v>110</v>
      </c>
    </row>
    <row r="288" spans="1:108" x14ac:dyDescent="0.25">
      <c r="A288">
        <v>287</v>
      </c>
      <c r="B288">
        <v>19</v>
      </c>
      <c r="C288" s="25" t="s">
        <v>142</v>
      </c>
      <c r="D288" s="12">
        <v>5.4</v>
      </c>
      <c r="E288" s="14">
        <v>0.7</v>
      </c>
      <c r="F288" s="7">
        <f t="shared" si="93"/>
        <v>7.7142857142857153</v>
      </c>
      <c r="G288" s="7">
        <f t="shared" si="82"/>
        <v>4.7</v>
      </c>
      <c r="H288" s="16">
        <f t="shared" si="83"/>
        <v>6.1000000000000005</v>
      </c>
      <c r="I288" s="11">
        <f t="shared" si="84"/>
        <v>0.12755660349884759</v>
      </c>
      <c r="J288" s="33">
        <f t="shared" si="85"/>
        <v>1.6535115268369132E-2</v>
      </c>
      <c r="K288" s="33">
        <f t="shared" si="86"/>
        <v>60.4773528197261</v>
      </c>
      <c r="L288" s="33">
        <f t="shared" si="87"/>
        <v>0.11102148823047846</v>
      </c>
      <c r="M288" s="33">
        <f t="shared" si="88"/>
        <v>0.14409171876721671</v>
      </c>
      <c r="N288" s="8">
        <v>1</v>
      </c>
      <c r="O288" s="9">
        <v>0</v>
      </c>
      <c r="P288" s="8">
        <v>1</v>
      </c>
      <c r="Q288" s="9">
        <v>0</v>
      </c>
      <c r="R288" s="9">
        <v>0</v>
      </c>
      <c r="S288" s="9">
        <v>0</v>
      </c>
      <c r="T288" s="9">
        <v>0</v>
      </c>
      <c r="U288" s="8">
        <v>3610</v>
      </c>
      <c r="V288" s="9">
        <v>11</v>
      </c>
      <c r="W288" s="9">
        <f t="shared" si="80"/>
        <v>3598</v>
      </c>
      <c r="X288" s="9">
        <f t="shared" si="89"/>
        <v>48</v>
      </c>
      <c r="Y288" s="7">
        <v>7</v>
      </c>
      <c r="Z288" s="7">
        <f t="shared" si="92"/>
        <v>31.274999999999999</v>
      </c>
      <c r="AA288" s="9">
        <v>1</v>
      </c>
      <c r="AB288" s="9">
        <v>0</v>
      </c>
      <c r="AC288" s="9">
        <v>0</v>
      </c>
      <c r="AD288" s="9">
        <v>1</v>
      </c>
      <c r="AE288" s="9">
        <v>0</v>
      </c>
      <c r="AF288" s="9">
        <v>0</v>
      </c>
      <c r="AG288" s="8">
        <v>0</v>
      </c>
      <c r="AH288" s="9">
        <v>1</v>
      </c>
      <c r="AI288" s="30">
        <v>0</v>
      </c>
      <c r="AJ288" s="9">
        <v>1</v>
      </c>
      <c r="AK288" s="30">
        <v>0</v>
      </c>
      <c r="AL288" s="21">
        <v>2001</v>
      </c>
      <c r="AM288" s="23">
        <f t="shared" si="90"/>
        <v>7.6014023345837334</v>
      </c>
      <c r="AN288" s="33">
        <v>0.01</v>
      </c>
      <c r="AO288" s="33">
        <v>0.41725000000000001</v>
      </c>
      <c r="AP288" s="33">
        <v>0.48</v>
      </c>
      <c r="AQ288" s="43">
        <v>9.2749999999999999E-2</v>
      </c>
      <c r="AR288" s="33" t="s">
        <v>108</v>
      </c>
      <c r="AS288" s="43" t="s">
        <v>108</v>
      </c>
      <c r="AT288" s="42">
        <v>1</v>
      </c>
      <c r="AU288" s="18">
        <v>0</v>
      </c>
      <c r="AV288">
        <v>0.48</v>
      </c>
      <c r="AW288" s="40">
        <v>0.52</v>
      </c>
      <c r="AX288" t="s">
        <v>108</v>
      </c>
      <c r="AY288" s="40" t="s">
        <v>108</v>
      </c>
      <c r="AZ288">
        <v>0</v>
      </c>
      <c r="BA288" s="18">
        <v>1</v>
      </c>
      <c r="BB288">
        <v>0</v>
      </c>
      <c r="BC288" s="18">
        <v>1</v>
      </c>
      <c r="BD288" s="18" t="s">
        <v>143</v>
      </c>
      <c r="BE288">
        <v>0</v>
      </c>
      <c r="BF288">
        <v>1</v>
      </c>
      <c r="BG288">
        <v>0</v>
      </c>
      <c r="BH288">
        <v>0</v>
      </c>
      <c r="BI288">
        <v>0</v>
      </c>
      <c r="BJ288">
        <v>0</v>
      </c>
      <c r="BK288" s="18">
        <v>0</v>
      </c>
      <c r="BL288">
        <v>0</v>
      </c>
      <c r="BM288">
        <v>1</v>
      </c>
      <c r="BN288" s="18">
        <v>0</v>
      </c>
      <c r="BQ288" s="25">
        <v>44.274999999999999</v>
      </c>
      <c r="BR288">
        <v>1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 s="18">
        <v>0</v>
      </c>
      <c r="BZ288">
        <v>0</v>
      </c>
      <c r="CA288">
        <v>1</v>
      </c>
      <c r="CB288">
        <v>0</v>
      </c>
      <c r="CC288" s="18">
        <v>0</v>
      </c>
      <c r="CD288">
        <v>0</v>
      </c>
      <c r="CE288">
        <v>0</v>
      </c>
      <c r="CF288">
        <v>0</v>
      </c>
      <c r="CG288">
        <v>0</v>
      </c>
      <c r="CH288" s="18">
        <v>0</v>
      </c>
      <c r="CI288">
        <v>1</v>
      </c>
      <c r="CJ288">
        <v>1</v>
      </c>
      <c r="CK288">
        <v>0</v>
      </c>
      <c r="CL288">
        <v>0</v>
      </c>
      <c r="CM288">
        <v>0</v>
      </c>
      <c r="CN288">
        <v>1</v>
      </c>
      <c r="CO288">
        <v>1</v>
      </c>
      <c r="CP288">
        <v>0</v>
      </c>
      <c r="CQ288">
        <v>0</v>
      </c>
      <c r="CR288">
        <v>0</v>
      </c>
      <c r="CS288" s="18">
        <v>1</v>
      </c>
      <c r="CU288">
        <v>129</v>
      </c>
      <c r="DD288" s="34" t="s">
        <v>110</v>
      </c>
    </row>
    <row r="289" spans="1:108" x14ac:dyDescent="0.25">
      <c r="A289">
        <v>288</v>
      </c>
      <c r="B289">
        <v>19</v>
      </c>
      <c r="C289" s="25" t="s">
        <v>142</v>
      </c>
      <c r="D289" s="12">
        <v>11.9</v>
      </c>
      <c r="E289" s="14">
        <v>0.7</v>
      </c>
      <c r="F289" s="7">
        <f t="shared" si="93"/>
        <v>17</v>
      </c>
      <c r="G289" s="7">
        <f t="shared" si="82"/>
        <v>11.200000000000001</v>
      </c>
      <c r="H289" s="16">
        <f t="shared" si="83"/>
        <v>12.6</v>
      </c>
      <c r="I289" s="11">
        <f t="shared" si="84"/>
        <v>0.27277798111741397</v>
      </c>
      <c r="J289" s="33">
        <f t="shared" si="85"/>
        <v>1.6045763595141999E-2</v>
      </c>
      <c r="K289" s="33">
        <f t="shared" si="86"/>
        <v>62.321745803531535</v>
      </c>
      <c r="L289" s="33">
        <f t="shared" si="87"/>
        <v>0.25673221752227199</v>
      </c>
      <c r="M289" s="33">
        <f t="shared" si="88"/>
        <v>0.28882374471255595</v>
      </c>
      <c r="N289" s="8">
        <v>1</v>
      </c>
      <c r="O289" s="9">
        <v>0</v>
      </c>
      <c r="P289" s="8">
        <v>1</v>
      </c>
      <c r="Q289" s="9">
        <v>0</v>
      </c>
      <c r="R289" s="9">
        <v>0</v>
      </c>
      <c r="S289" s="9">
        <v>0</v>
      </c>
      <c r="T289" s="9">
        <v>0</v>
      </c>
      <c r="U289" s="8">
        <v>3610</v>
      </c>
      <c r="V289" s="9">
        <v>14</v>
      </c>
      <c r="W289" s="9">
        <f t="shared" si="80"/>
        <v>3595</v>
      </c>
      <c r="X289" s="9">
        <f t="shared" si="89"/>
        <v>48</v>
      </c>
      <c r="Y289" s="7">
        <v>17</v>
      </c>
      <c r="Z289" s="7">
        <f t="shared" si="92"/>
        <v>21.274999999999999</v>
      </c>
      <c r="AA289" s="9">
        <v>1</v>
      </c>
      <c r="AB289" s="9">
        <v>0</v>
      </c>
      <c r="AC289" s="9">
        <v>0</v>
      </c>
      <c r="AD289" s="9">
        <v>1</v>
      </c>
      <c r="AE289" s="9">
        <v>0</v>
      </c>
      <c r="AF289" s="9">
        <v>0</v>
      </c>
      <c r="AG289" s="8">
        <v>0</v>
      </c>
      <c r="AH289" s="9">
        <v>1</v>
      </c>
      <c r="AI289" s="30">
        <v>0</v>
      </c>
      <c r="AJ289" s="9">
        <v>1</v>
      </c>
      <c r="AK289" s="30">
        <v>0</v>
      </c>
      <c r="AL289" s="21">
        <v>2001</v>
      </c>
      <c r="AM289" s="23">
        <f t="shared" si="90"/>
        <v>7.6014023345837334</v>
      </c>
      <c r="AN289" s="33">
        <v>0.01</v>
      </c>
      <c r="AO289" s="33">
        <v>0.41725000000000001</v>
      </c>
      <c r="AP289" s="33">
        <v>0.48</v>
      </c>
      <c r="AQ289" s="43">
        <v>9.2749999999999999E-2</v>
      </c>
      <c r="AR289" s="33" t="s">
        <v>108</v>
      </c>
      <c r="AS289" s="43" t="s">
        <v>108</v>
      </c>
      <c r="AT289" s="42">
        <v>1</v>
      </c>
      <c r="AU289" s="18">
        <v>0</v>
      </c>
      <c r="AV289">
        <v>0.48</v>
      </c>
      <c r="AW289" s="40">
        <v>0.52</v>
      </c>
      <c r="AX289" t="s">
        <v>108</v>
      </c>
      <c r="AY289" s="40" t="s">
        <v>108</v>
      </c>
      <c r="AZ289">
        <v>0</v>
      </c>
      <c r="BA289" s="18">
        <v>1</v>
      </c>
      <c r="BB289">
        <v>0</v>
      </c>
      <c r="BC289" s="18">
        <v>1</v>
      </c>
      <c r="BD289" s="18" t="s">
        <v>143</v>
      </c>
      <c r="BE289">
        <v>0</v>
      </c>
      <c r="BF289">
        <v>1</v>
      </c>
      <c r="BG289">
        <v>0</v>
      </c>
      <c r="BH289">
        <v>0</v>
      </c>
      <c r="BI289">
        <v>0</v>
      </c>
      <c r="BJ289">
        <v>0</v>
      </c>
      <c r="BK289" s="18">
        <v>0</v>
      </c>
      <c r="BL289">
        <v>0</v>
      </c>
      <c r="BM289">
        <v>1</v>
      </c>
      <c r="BN289" s="18">
        <v>0</v>
      </c>
      <c r="BQ289" s="25">
        <v>44.274999999999999</v>
      </c>
      <c r="BR289">
        <v>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 s="18">
        <v>0</v>
      </c>
      <c r="BZ289">
        <v>0</v>
      </c>
      <c r="CA289">
        <v>1</v>
      </c>
      <c r="CB289">
        <v>0</v>
      </c>
      <c r="CC289" s="18">
        <v>0</v>
      </c>
      <c r="CD289">
        <v>0</v>
      </c>
      <c r="CE289">
        <v>0</v>
      </c>
      <c r="CF289">
        <v>0</v>
      </c>
      <c r="CG289">
        <v>0</v>
      </c>
      <c r="CH289" s="18">
        <v>0</v>
      </c>
      <c r="CI289">
        <v>1</v>
      </c>
      <c r="CJ289">
        <v>1</v>
      </c>
      <c r="CK289">
        <v>0</v>
      </c>
      <c r="CL289">
        <v>0</v>
      </c>
      <c r="CM289">
        <v>0</v>
      </c>
      <c r="CN289">
        <v>1</v>
      </c>
      <c r="CO289">
        <v>1</v>
      </c>
      <c r="CP289">
        <v>0</v>
      </c>
      <c r="CQ289">
        <v>0</v>
      </c>
      <c r="CR289">
        <v>0</v>
      </c>
      <c r="CS289" s="18">
        <v>1</v>
      </c>
      <c r="CU289">
        <v>129</v>
      </c>
      <c r="DD289" s="34" t="s">
        <v>110</v>
      </c>
    </row>
    <row r="290" spans="1:108" x14ac:dyDescent="0.25">
      <c r="A290">
        <v>289</v>
      </c>
      <c r="B290">
        <v>19</v>
      </c>
      <c r="C290" s="25" t="s">
        <v>142</v>
      </c>
      <c r="D290" s="12">
        <v>5.3</v>
      </c>
      <c r="E290" s="14">
        <v>0.8</v>
      </c>
      <c r="F290" s="7">
        <f t="shared" si="93"/>
        <v>6.6249999999999991</v>
      </c>
      <c r="G290" s="7">
        <f t="shared" si="82"/>
        <v>4.5</v>
      </c>
      <c r="H290" s="16">
        <f t="shared" si="83"/>
        <v>6.1</v>
      </c>
      <c r="I290" s="11">
        <f t="shared" si="84"/>
        <v>0.10982504289539416</v>
      </c>
      <c r="J290" s="33">
        <f t="shared" si="85"/>
        <v>1.6577364965342515E-2</v>
      </c>
      <c r="K290" s="33">
        <f t="shared" si="86"/>
        <v>60.323217959588334</v>
      </c>
      <c r="L290" s="33">
        <f t="shared" si="87"/>
        <v>9.3247677930051648E-2</v>
      </c>
      <c r="M290" s="33">
        <f t="shared" si="88"/>
        <v>0.12640240786073667</v>
      </c>
      <c r="N290" s="8">
        <v>1</v>
      </c>
      <c r="O290" s="9">
        <v>0</v>
      </c>
      <c r="P290" s="8">
        <v>1</v>
      </c>
      <c r="Q290" s="9">
        <v>0</v>
      </c>
      <c r="R290" s="9">
        <v>0</v>
      </c>
      <c r="S290" s="9">
        <v>0</v>
      </c>
      <c r="T290" s="9">
        <v>0</v>
      </c>
      <c r="U290" s="8">
        <v>3610</v>
      </c>
      <c r="V290" s="9">
        <v>14</v>
      </c>
      <c r="W290" s="9">
        <f t="shared" si="80"/>
        <v>3595</v>
      </c>
      <c r="X290" s="9">
        <f t="shared" si="89"/>
        <v>48</v>
      </c>
      <c r="Y290" s="7">
        <v>7</v>
      </c>
      <c r="Z290" s="7">
        <f t="shared" si="92"/>
        <v>31.274999999999999</v>
      </c>
      <c r="AA290" s="9">
        <v>1</v>
      </c>
      <c r="AB290" s="9">
        <v>0</v>
      </c>
      <c r="AC290" s="9">
        <v>0</v>
      </c>
      <c r="AD290" s="9">
        <v>1</v>
      </c>
      <c r="AE290" s="9">
        <v>0</v>
      </c>
      <c r="AF290" s="9">
        <v>0</v>
      </c>
      <c r="AG290" s="8">
        <v>0</v>
      </c>
      <c r="AH290" s="9">
        <v>1</v>
      </c>
      <c r="AI290" s="30">
        <v>0</v>
      </c>
      <c r="AJ290" s="9">
        <v>1</v>
      </c>
      <c r="AK290" s="30">
        <v>0</v>
      </c>
      <c r="AL290" s="21">
        <v>2001</v>
      </c>
      <c r="AM290" s="23">
        <f t="shared" si="90"/>
        <v>7.6014023345837334</v>
      </c>
      <c r="AN290" s="33">
        <v>0.01</v>
      </c>
      <c r="AO290" s="33">
        <v>0.41725000000000001</v>
      </c>
      <c r="AP290" s="33">
        <v>0.48</v>
      </c>
      <c r="AQ290" s="43">
        <v>9.2749999999999999E-2</v>
      </c>
      <c r="AR290" s="33" t="s">
        <v>108</v>
      </c>
      <c r="AS290" s="43" t="s">
        <v>108</v>
      </c>
      <c r="AT290" s="42">
        <v>1</v>
      </c>
      <c r="AU290" s="18">
        <v>0</v>
      </c>
      <c r="AV290">
        <v>0.48</v>
      </c>
      <c r="AW290" s="40">
        <v>0.52</v>
      </c>
      <c r="AX290" t="s">
        <v>108</v>
      </c>
      <c r="AY290" s="40" t="s">
        <v>108</v>
      </c>
      <c r="AZ290">
        <v>0</v>
      </c>
      <c r="BA290" s="18">
        <v>1</v>
      </c>
      <c r="BB290">
        <v>0</v>
      </c>
      <c r="BC290" s="18">
        <v>1</v>
      </c>
      <c r="BD290" s="18" t="s">
        <v>143</v>
      </c>
      <c r="BE290">
        <v>0</v>
      </c>
      <c r="BF290">
        <v>1</v>
      </c>
      <c r="BG290">
        <v>0</v>
      </c>
      <c r="BH290">
        <v>0</v>
      </c>
      <c r="BI290">
        <v>0</v>
      </c>
      <c r="BJ290">
        <v>0</v>
      </c>
      <c r="BK290" s="18">
        <v>0</v>
      </c>
      <c r="BL290">
        <v>0</v>
      </c>
      <c r="BM290">
        <v>1</v>
      </c>
      <c r="BN290" s="18">
        <v>0</v>
      </c>
      <c r="BQ290" s="25">
        <v>44.274999999999999</v>
      </c>
      <c r="BR290">
        <v>1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 s="18">
        <v>0</v>
      </c>
      <c r="BZ290">
        <v>0</v>
      </c>
      <c r="CA290">
        <v>1</v>
      </c>
      <c r="CB290">
        <v>0</v>
      </c>
      <c r="CC290" s="18">
        <v>0</v>
      </c>
      <c r="CD290">
        <v>0</v>
      </c>
      <c r="CE290">
        <v>0</v>
      </c>
      <c r="CF290">
        <v>0</v>
      </c>
      <c r="CG290">
        <v>0</v>
      </c>
      <c r="CH290" s="18">
        <v>0</v>
      </c>
      <c r="CI290">
        <v>1</v>
      </c>
      <c r="CJ290">
        <v>1</v>
      </c>
      <c r="CK290">
        <v>0</v>
      </c>
      <c r="CL290">
        <v>0</v>
      </c>
      <c r="CM290">
        <v>0</v>
      </c>
      <c r="CN290">
        <v>1</v>
      </c>
      <c r="CO290">
        <v>1</v>
      </c>
      <c r="CP290">
        <v>0</v>
      </c>
      <c r="CQ290">
        <v>0</v>
      </c>
      <c r="CR290">
        <v>0</v>
      </c>
      <c r="CS290" s="18">
        <v>1</v>
      </c>
      <c r="CU290">
        <v>129</v>
      </c>
      <c r="DD290" s="34" t="s">
        <v>110</v>
      </c>
    </row>
    <row r="291" spans="1:108" x14ac:dyDescent="0.25">
      <c r="A291">
        <v>290</v>
      </c>
      <c r="B291">
        <v>19</v>
      </c>
      <c r="C291" s="25" t="s">
        <v>142</v>
      </c>
      <c r="D291" s="12">
        <v>10.439231112372671</v>
      </c>
      <c r="E291" s="14">
        <v>0.74565936516947673</v>
      </c>
      <c r="F291" s="7">
        <v>14</v>
      </c>
      <c r="G291" s="7">
        <f t="shared" si="82"/>
        <v>9.6935717472031939</v>
      </c>
      <c r="H291" s="16">
        <f t="shared" si="83"/>
        <v>11.184890477542147</v>
      </c>
      <c r="I291" s="11">
        <f t="shared" si="84"/>
        <v>0.22710998958306755</v>
      </c>
      <c r="J291" s="33">
        <f t="shared" si="85"/>
        <v>1.6222142113076255E-2</v>
      </c>
      <c r="K291" s="33">
        <f t="shared" si="86"/>
        <v>61.644140029689758</v>
      </c>
      <c r="L291" s="33">
        <f t="shared" si="87"/>
        <v>0.21088784746999129</v>
      </c>
      <c r="M291" s="33">
        <f t="shared" si="88"/>
        <v>0.24333213169614382</v>
      </c>
      <c r="N291" s="8">
        <v>1</v>
      </c>
      <c r="O291" s="9">
        <v>0</v>
      </c>
      <c r="P291" s="8">
        <v>1</v>
      </c>
      <c r="Q291" s="9">
        <v>0</v>
      </c>
      <c r="R291" s="9">
        <v>0</v>
      </c>
      <c r="S291" s="9">
        <v>0</v>
      </c>
      <c r="T291" s="9">
        <v>0</v>
      </c>
      <c r="U291" s="8">
        <v>3611</v>
      </c>
      <c r="V291" s="9">
        <v>6</v>
      </c>
      <c r="W291" s="9">
        <f t="shared" si="80"/>
        <v>3604</v>
      </c>
      <c r="X291" s="9">
        <f t="shared" si="89"/>
        <v>48</v>
      </c>
      <c r="Y291" s="7">
        <v>17</v>
      </c>
      <c r="Z291" s="7">
        <f t="shared" si="92"/>
        <v>21.274999999999999</v>
      </c>
      <c r="AA291" s="9">
        <v>0</v>
      </c>
      <c r="AB291" s="9">
        <v>1</v>
      </c>
      <c r="AC291" s="9">
        <v>0</v>
      </c>
      <c r="AD291" s="9">
        <v>1</v>
      </c>
      <c r="AE291" s="9">
        <v>0</v>
      </c>
      <c r="AF291" s="9">
        <v>0</v>
      </c>
      <c r="AG291" s="8">
        <v>0</v>
      </c>
      <c r="AH291" s="9">
        <v>1</v>
      </c>
      <c r="AI291" s="30">
        <v>0</v>
      </c>
      <c r="AJ291" s="9">
        <v>1</v>
      </c>
      <c r="AK291" s="30">
        <v>0</v>
      </c>
      <c r="AL291" s="21">
        <v>2001</v>
      </c>
      <c r="AM291" s="23">
        <f t="shared" si="90"/>
        <v>7.6014023345837334</v>
      </c>
      <c r="AN291" s="33">
        <v>0.01</v>
      </c>
      <c r="AO291" s="33">
        <v>0.41725000000000001</v>
      </c>
      <c r="AP291" s="33">
        <v>0.48</v>
      </c>
      <c r="AQ291" s="43">
        <v>9.2749999999999999E-2</v>
      </c>
      <c r="AR291" s="33" t="s">
        <v>108</v>
      </c>
      <c r="AS291" s="43" t="s">
        <v>108</v>
      </c>
      <c r="AT291" s="42">
        <v>1</v>
      </c>
      <c r="AU291" s="18">
        <v>0</v>
      </c>
      <c r="AV291">
        <v>0.48</v>
      </c>
      <c r="AW291" s="40">
        <v>0.52</v>
      </c>
      <c r="AX291" t="s">
        <v>108</v>
      </c>
      <c r="AY291" s="40" t="s">
        <v>108</v>
      </c>
      <c r="AZ291">
        <v>0</v>
      </c>
      <c r="BA291" s="18">
        <v>1</v>
      </c>
      <c r="BB291">
        <v>0</v>
      </c>
      <c r="BC291" s="18">
        <v>1</v>
      </c>
      <c r="BD291" s="18" t="s">
        <v>143</v>
      </c>
      <c r="BE291">
        <v>0</v>
      </c>
      <c r="BF291">
        <v>1</v>
      </c>
      <c r="BG291">
        <v>0</v>
      </c>
      <c r="BH291">
        <v>0</v>
      </c>
      <c r="BI291">
        <v>0</v>
      </c>
      <c r="BJ291">
        <v>0</v>
      </c>
      <c r="BK291" s="18">
        <v>0</v>
      </c>
      <c r="BL291">
        <v>0</v>
      </c>
      <c r="BM291">
        <v>1</v>
      </c>
      <c r="BN291" s="18">
        <v>0</v>
      </c>
      <c r="BQ291" s="25">
        <v>44.274999999999999</v>
      </c>
      <c r="BR291">
        <v>1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 s="18">
        <v>0</v>
      </c>
      <c r="BZ291">
        <v>0</v>
      </c>
      <c r="CA291">
        <v>1</v>
      </c>
      <c r="CB291">
        <v>0</v>
      </c>
      <c r="CC291" s="18">
        <v>0</v>
      </c>
      <c r="CD291">
        <v>1</v>
      </c>
      <c r="CE291">
        <v>0</v>
      </c>
      <c r="CF291">
        <v>0</v>
      </c>
      <c r="CG291">
        <v>0</v>
      </c>
      <c r="CH291" s="18">
        <v>1</v>
      </c>
      <c r="CI291">
        <v>1</v>
      </c>
      <c r="CJ291">
        <v>1</v>
      </c>
      <c r="CK291">
        <v>0</v>
      </c>
      <c r="CL291">
        <v>0</v>
      </c>
      <c r="CM291">
        <v>0</v>
      </c>
      <c r="CN291">
        <v>1</v>
      </c>
      <c r="CO291">
        <v>1</v>
      </c>
      <c r="CP291">
        <v>0</v>
      </c>
      <c r="CQ291">
        <v>0</v>
      </c>
      <c r="CR291">
        <v>0</v>
      </c>
      <c r="CS291" s="18">
        <v>1</v>
      </c>
      <c r="CU291">
        <v>129</v>
      </c>
      <c r="DD291" s="34" t="s">
        <v>110</v>
      </c>
    </row>
    <row r="292" spans="1:108" x14ac:dyDescent="0.25">
      <c r="A292">
        <v>291</v>
      </c>
      <c r="B292">
        <v>19</v>
      </c>
      <c r="C292" s="25" t="s">
        <v>142</v>
      </c>
      <c r="D292" s="12">
        <v>7.7481666176751602</v>
      </c>
      <c r="E292" s="14">
        <v>1.075104458911865</v>
      </c>
      <c r="F292" s="7">
        <v>7.206896551724137</v>
      </c>
      <c r="G292" s="7">
        <f t="shared" si="82"/>
        <v>6.6730621587632957</v>
      </c>
      <c r="H292" s="16">
        <f t="shared" si="83"/>
        <v>8.8232710765870248</v>
      </c>
      <c r="I292" s="11">
        <f t="shared" si="84"/>
        <v>0.11919246365301839</v>
      </c>
      <c r="J292" s="33">
        <f t="shared" si="85"/>
        <v>1.6538667205442746E-2</v>
      </c>
      <c r="K292" s="33">
        <f t="shared" si="86"/>
        <v>60.464364363708086</v>
      </c>
      <c r="L292" s="33">
        <f t="shared" si="87"/>
        <v>0.10265379644757563</v>
      </c>
      <c r="M292" s="33">
        <f t="shared" si="88"/>
        <v>0.13573113085846114</v>
      </c>
      <c r="N292" s="8">
        <v>1</v>
      </c>
      <c r="O292" s="9">
        <v>0</v>
      </c>
      <c r="P292" s="8">
        <v>1</v>
      </c>
      <c r="Q292" s="9">
        <v>0</v>
      </c>
      <c r="R292" s="9">
        <v>0</v>
      </c>
      <c r="S292" s="9">
        <v>0</v>
      </c>
      <c r="T292" s="9">
        <v>0</v>
      </c>
      <c r="U292" s="8">
        <v>3611</v>
      </c>
      <c r="V292" s="9">
        <v>6</v>
      </c>
      <c r="W292" s="9">
        <f t="shared" si="80"/>
        <v>3604</v>
      </c>
      <c r="X292" s="9">
        <f t="shared" si="89"/>
        <v>48</v>
      </c>
      <c r="Y292" s="7">
        <v>12</v>
      </c>
      <c r="Z292" s="7">
        <f t="shared" si="92"/>
        <v>26.274999999999999</v>
      </c>
      <c r="AA292" s="9">
        <v>0</v>
      </c>
      <c r="AB292" s="9">
        <v>1</v>
      </c>
      <c r="AC292" s="9">
        <v>0</v>
      </c>
      <c r="AD292" s="9">
        <v>1</v>
      </c>
      <c r="AE292" s="9">
        <v>0</v>
      </c>
      <c r="AF292" s="9">
        <v>0</v>
      </c>
      <c r="AG292" s="8">
        <v>0</v>
      </c>
      <c r="AH292" s="9">
        <v>1</v>
      </c>
      <c r="AI292" s="30">
        <v>0</v>
      </c>
      <c r="AJ292" s="9">
        <v>1</v>
      </c>
      <c r="AK292" s="30">
        <v>0</v>
      </c>
      <c r="AL292" s="21">
        <v>2001</v>
      </c>
      <c r="AM292" s="23">
        <f t="shared" si="90"/>
        <v>7.6014023345837334</v>
      </c>
      <c r="AN292" s="33">
        <v>0.01</v>
      </c>
      <c r="AO292" s="33">
        <v>0.41725000000000001</v>
      </c>
      <c r="AP292" s="33">
        <v>0.48</v>
      </c>
      <c r="AQ292" s="43">
        <v>9.2749999999999999E-2</v>
      </c>
      <c r="AR292" s="33" t="s">
        <v>108</v>
      </c>
      <c r="AS292" s="43" t="s">
        <v>108</v>
      </c>
      <c r="AT292" s="42">
        <v>1</v>
      </c>
      <c r="AU292" s="18">
        <v>0</v>
      </c>
      <c r="AV292">
        <v>0.48</v>
      </c>
      <c r="AW292" s="40">
        <v>0.52</v>
      </c>
      <c r="AX292" t="s">
        <v>108</v>
      </c>
      <c r="AY292" s="40" t="s">
        <v>108</v>
      </c>
      <c r="AZ292">
        <v>0</v>
      </c>
      <c r="BA292" s="18">
        <v>1</v>
      </c>
      <c r="BB292">
        <v>0</v>
      </c>
      <c r="BC292" s="18">
        <v>1</v>
      </c>
      <c r="BD292" s="18" t="s">
        <v>143</v>
      </c>
      <c r="BE292">
        <v>0</v>
      </c>
      <c r="BF292">
        <v>1</v>
      </c>
      <c r="BG292">
        <v>0</v>
      </c>
      <c r="BH292">
        <v>0</v>
      </c>
      <c r="BI292">
        <v>0</v>
      </c>
      <c r="BJ292">
        <v>0</v>
      </c>
      <c r="BK292" s="18">
        <v>0</v>
      </c>
      <c r="BL292">
        <v>0</v>
      </c>
      <c r="BM292">
        <v>1</v>
      </c>
      <c r="BN292" s="18">
        <v>0</v>
      </c>
      <c r="BQ292" s="25">
        <v>44.274999999999999</v>
      </c>
      <c r="BR292">
        <v>1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 s="18">
        <v>0</v>
      </c>
      <c r="BZ292">
        <v>0</v>
      </c>
      <c r="CA292">
        <v>1</v>
      </c>
      <c r="CB292">
        <v>0</v>
      </c>
      <c r="CC292" s="18">
        <v>0</v>
      </c>
      <c r="CD292">
        <v>1</v>
      </c>
      <c r="CE292">
        <v>0</v>
      </c>
      <c r="CF292">
        <v>0</v>
      </c>
      <c r="CG292">
        <v>0</v>
      </c>
      <c r="CH292" s="18">
        <v>1</v>
      </c>
      <c r="CI292">
        <v>1</v>
      </c>
      <c r="CJ292">
        <v>1</v>
      </c>
      <c r="CK292">
        <v>0</v>
      </c>
      <c r="CL292">
        <v>0</v>
      </c>
      <c r="CM292">
        <v>0</v>
      </c>
      <c r="CN292">
        <v>1</v>
      </c>
      <c r="CO292">
        <v>1</v>
      </c>
      <c r="CP292">
        <v>0</v>
      </c>
      <c r="CQ292">
        <v>0</v>
      </c>
      <c r="CR292">
        <v>0</v>
      </c>
      <c r="CS292" s="18">
        <v>1</v>
      </c>
      <c r="CU292">
        <v>129</v>
      </c>
      <c r="DD292" s="34" t="s">
        <v>110</v>
      </c>
    </row>
    <row r="293" spans="1:108" x14ac:dyDescent="0.25">
      <c r="A293">
        <v>292</v>
      </c>
      <c r="B293">
        <v>19</v>
      </c>
      <c r="C293" s="25" t="s">
        <v>142</v>
      </c>
      <c r="D293" s="12">
        <v>8.7881497402592608</v>
      </c>
      <c r="E293" s="14">
        <v>2.4035965101563792</v>
      </c>
      <c r="F293" s="7">
        <v>3.65625</v>
      </c>
      <c r="G293" s="7">
        <f t="shared" si="82"/>
        <v>6.3845532301028811</v>
      </c>
      <c r="H293" s="16">
        <f t="shared" si="83"/>
        <v>11.19174625041564</v>
      </c>
      <c r="I293" s="11">
        <f t="shared" si="84"/>
        <v>6.0791033576574907E-2</v>
      </c>
      <c r="J293" s="33">
        <f t="shared" si="85"/>
        <v>1.6626607473935018E-2</v>
      </c>
      <c r="K293" s="33">
        <f t="shared" si="86"/>
        <v>60.144560552576159</v>
      </c>
      <c r="L293" s="33">
        <f t="shared" si="87"/>
        <v>4.4164426102639889E-2</v>
      </c>
      <c r="M293" s="33">
        <f t="shared" si="88"/>
        <v>7.7417641050509925E-2</v>
      </c>
      <c r="N293" s="8">
        <v>1</v>
      </c>
      <c r="O293" s="9">
        <v>0</v>
      </c>
      <c r="P293" s="8">
        <v>1</v>
      </c>
      <c r="Q293" s="9">
        <v>0</v>
      </c>
      <c r="R293" s="9">
        <v>0</v>
      </c>
      <c r="S293" s="9">
        <v>0</v>
      </c>
      <c r="T293" s="9">
        <v>0</v>
      </c>
      <c r="U293" s="8">
        <v>3611</v>
      </c>
      <c r="V293" s="9">
        <v>6</v>
      </c>
      <c r="W293" s="9">
        <f t="shared" si="80"/>
        <v>3604</v>
      </c>
      <c r="X293" s="9">
        <f t="shared" si="89"/>
        <v>48</v>
      </c>
      <c r="Y293" s="7">
        <v>9</v>
      </c>
      <c r="Z293" s="7">
        <f t="shared" si="92"/>
        <v>29.274999999999999</v>
      </c>
      <c r="AA293" s="9">
        <v>0</v>
      </c>
      <c r="AB293" s="9">
        <v>1</v>
      </c>
      <c r="AC293" s="9">
        <v>0</v>
      </c>
      <c r="AD293" s="9">
        <v>1</v>
      </c>
      <c r="AE293" s="9">
        <v>0</v>
      </c>
      <c r="AF293" s="9">
        <v>0</v>
      </c>
      <c r="AG293" s="8">
        <v>0</v>
      </c>
      <c r="AH293" s="9">
        <v>1</v>
      </c>
      <c r="AI293" s="30">
        <v>0</v>
      </c>
      <c r="AJ293" s="9">
        <v>1</v>
      </c>
      <c r="AK293" s="30">
        <v>0</v>
      </c>
      <c r="AL293" s="21">
        <v>2001</v>
      </c>
      <c r="AM293" s="23">
        <f t="shared" si="90"/>
        <v>7.6014023345837334</v>
      </c>
      <c r="AN293" s="33">
        <v>0.01</v>
      </c>
      <c r="AO293" s="33">
        <v>0.41725000000000001</v>
      </c>
      <c r="AP293" s="33">
        <v>0.48</v>
      </c>
      <c r="AQ293" s="43">
        <v>9.2749999999999999E-2</v>
      </c>
      <c r="AR293" s="33" t="s">
        <v>108</v>
      </c>
      <c r="AS293" s="43" t="s">
        <v>108</v>
      </c>
      <c r="AT293" s="42">
        <v>1</v>
      </c>
      <c r="AU293" s="18">
        <v>0</v>
      </c>
      <c r="AV293">
        <v>0.48</v>
      </c>
      <c r="AW293" s="40">
        <v>0.52</v>
      </c>
      <c r="AX293" t="s">
        <v>108</v>
      </c>
      <c r="AY293" s="40" t="s">
        <v>108</v>
      </c>
      <c r="AZ293">
        <v>0</v>
      </c>
      <c r="BA293" s="18">
        <v>1</v>
      </c>
      <c r="BB293">
        <v>0</v>
      </c>
      <c r="BC293" s="18">
        <v>1</v>
      </c>
      <c r="BD293" s="18" t="s">
        <v>143</v>
      </c>
      <c r="BE293">
        <v>0</v>
      </c>
      <c r="BF293">
        <v>1</v>
      </c>
      <c r="BG293">
        <v>0</v>
      </c>
      <c r="BH293">
        <v>0</v>
      </c>
      <c r="BI293">
        <v>0</v>
      </c>
      <c r="BJ293">
        <v>0</v>
      </c>
      <c r="BK293" s="18">
        <v>0</v>
      </c>
      <c r="BL293">
        <v>0</v>
      </c>
      <c r="BM293">
        <v>1</v>
      </c>
      <c r="BN293" s="18">
        <v>0</v>
      </c>
      <c r="BQ293" s="25">
        <v>44.274999999999999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 s="18">
        <v>0</v>
      </c>
      <c r="BZ293">
        <v>0</v>
      </c>
      <c r="CA293">
        <v>1</v>
      </c>
      <c r="CB293">
        <v>0</v>
      </c>
      <c r="CC293" s="18">
        <v>0</v>
      </c>
      <c r="CD293">
        <v>1</v>
      </c>
      <c r="CE293">
        <v>0</v>
      </c>
      <c r="CF293">
        <v>0</v>
      </c>
      <c r="CG293">
        <v>0</v>
      </c>
      <c r="CH293" s="18">
        <v>1</v>
      </c>
      <c r="CI293">
        <v>1</v>
      </c>
      <c r="CJ293">
        <v>1</v>
      </c>
      <c r="CK293">
        <v>0</v>
      </c>
      <c r="CL293">
        <v>0</v>
      </c>
      <c r="CM293">
        <v>0</v>
      </c>
      <c r="CN293">
        <v>1</v>
      </c>
      <c r="CO293">
        <v>1</v>
      </c>
      <c r="CP293">
        <v>0</v>
      </c>
      <c r="CQ293">
        <v>0</v>
      </c>
      <c r="CR293">
        <v>0</v>
      </c>
      <c r="CS293" s="18">
        <v>1</v>
      </c>
      <c r="CU293">
        <v>129</v>
      </c>
      <c r="DD293" s="34" t="s">
        <v>110</v>
      </c>
    </row>
    <row r="294" spans="1:108" x14ac:dyDescent="0.25">
      <c r="A294">
        <v>293</v>
      </c>
      <c r="B294">
        <v>19</v>
      </c>
      <c r="C294" s="25" t="s">
        <v>142</v>
      </c>
      <c r="D294" s="12">
        <v>9.2164607148686351</v>
      </c>
      <c r="E294" s="14">
        <v>4.3042573787117373</v>
      </c>
      <c r="F294" s="7">
        <v>2.1412429378531068</v>
      </c>
      <c r="G294" s="7">
        <f t="shared" si="82"/>
        <v>4.9122033361568977</v>
      </c>
      <c r="H294" s="16">
        <f t="shared" si="83"/>
        <v>13.520718093580372</v>
      </c>
      <c r="I294" s="11">
        <f t="shared" si="84"/>
        <v>3.5644906394878516E-2</v>
      </c>
      <c r="J294" s="33">
        <f t="shared" si="85"/>
        <v>1.6646829635602899E-2</v>
      </c>
      <c r="K294" s="33">
        <f t="shared" si="86"/>
        <v>60.071498410801333</v>
      </c>
      <c r="L294" s="33">
        <f t="shared" si="87"/>
        <v>1.8998076759275617E-2</v>
      </c>
      <c r="M294" s="33">
        <f t="shared" si="88"/>
        <v>5.2291736030481414E-2</v>
      </c>
      <c r="N294" s="8">
        <v>1</v>
      </c>
      <c r="O294" s="9">
        <v>0</v>
      </c>
      <c r="P294" s="8">
        <v>1</v>
      </c>
      <c r="Q294" s="9">
        <v>0</v>
      </c>
      <c r="R294" s="9">
        <v>0</v>
      </c>
      <c r="S294" s="9">
        <v>0</v>
      </c>
      <c r="T294" s="9">
        <v>0</v>
      </c>
      <c r="U294" s="8">
        <v>3611</v>
      </c>
      <c r="V294" s="9">
        <v>6</v>
      </c>
      <c r="W294" s="9">
        <f t="shared" si="80"/>
        <v>3604</v>
      </c>
      <c r="X294" s="9">
        <f t="shared" si="89"/>
        <v>48</v>
      </c>
      <c r="Y294" s="7">
        <v>17</v>
      </c>
      <c r="Z294" s="7">
        <f t="shared" si="92"/>
        <v>21.274999999999999</v>
      </c>
      <c r="AA294" s="9">
        <v>0</v>
      </c>
      <c r="AB294" s="9">
        <v>1</v>
      </c>
      <c r="AC294" s="9">
        <v>0</v>
      </c>
      <c r="AD294" s="9">
        <v>1</v>
      </c>
      <c r="AE294" s="9">
        <v>0</v>
      </c>
      <c r="AF294" s="9">
        <v>0</v>
      </c>
      <c r="AG294" s="8">
        <v>0</v>
      </c>
      <c r="AH294" s="9">
        <v>1</v>
      </c>
      <c r="AI294" s="30">
        <v>0</v>
      </c>
      <c r="AJ294" s="9">
        <v>1</v>
      </c>
      <c r="AK294" s="30">
        <v>0</v>
      </c>
      <c r="AL294" s="21">
        <v>2001</v>
      </c>
      <c r="AM294" s="23">
        <f t="shared" si="90"/>
        <v>7.6014023345837334</v>
      </c>
      <c r="AN294" s="33">
        <v>0.01</v>
      </c>
      <c r="AO294" s="33">
        <v>0.41725000000000001</v>
      </c>
      <c r="AP294" s="33">
        <v>0.48</v>
      </c>
      <c r="AQ294" s="43">
        <v>9.2749999999999999E-2</v>
      </c>
      <c r="AR294" s="33" t="s">
        <v>108</v>
      </c>
      <c r="AS294" s="43" t="s">
        <v>108</v>
      </c>
      <c r="AT294" s="42">
        <v>1</v>
      </c>
      <c r="AU294" s="18">
        <v>0</v>
      </c>
      <c r="AV294">
        <v>0.48</v>
      </c>
      <c r="AW294" s="40">
        <v>0.52</v>
      </c>
      <c r="AX294" t="s">
        <v>108</v>
      </c>
      <c r="AY294" s="40" t="s">
        <v>108</v>
      </c>
      <c r="AZ294">
        <v>0</v>
      </c>
      <c r="BA294" s="18">
        <v>1</v>
      </c>
      <c r="BB294">
        <v>0</v>
      </c>
      <c r="BC294" s="18">
        <v>1</v>
      </c>
      <c r="BD294" s="18" t="s">
        <v>143</v>
      </c>
      <c r="BE294">
        <v>0</v>
      </c>
      <c r="BF294">
        <v>1</v>
      </c>
      <c r="BG294">
        <v>0</v>
      </c>
      <c r="BH294">
        <v>0</v>
      </c>
      <c r="BI294">
        <v>0</v>
      </c>
      <c r="BJ294">
        <v>0</v>
      </c>
      <c r="BK294" s="18">
        <v>0</v>
      </c>
      <c r="BL294">
        <v>0</v>
      </c>
      <c r="BM294">
        <v>1</v>
      </c>
      <c r="BN294" s="18">
        <v>0</v>
      </c>
      <c r="BQ294" s="25">
        <v>44.274999999999999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 s="18">
        <v>1</v>
      </c>
      <c r="BZ294">
        <v>0</v>
      </c>
      <c r="CA294">
        <v>1</v>
      </c>
      <c r="CB294">
        <v>0</v>
      </c>
      <c r="CC294" s="18">
        <v>0</v>
      </c>
      <c r="CD294">
        <v>1</v>
      </c>
      <c r="CE294">
        <v>0</v>
      </c>
      <c r="CF294">
        <v>0</v>
      </c>
      <c r="CG294">
        <v>0</v>
      </c>
      <c r="CH294" s="18">
        <v>1</v>
      </c>
      <c r="CI294">
        <v>1</v>
      </c>
      <c r="CJ294">
        <v>1</v>
      </c>
      <c r="CK294">
        <v>0</v>
      </c>
      <c r="CL294">
        <v>0</v>
      </c>
      <c r="CM294">
        <v>0</v>
      </c>
      <c r="CN294">
        <v>1</v>
      </c>
      <c r="CO294">
        <v>1</v>
      </c>
      <c r="CP294">
        <v>0</v>
      </c>
      <c r="CQ294">
        <v>0</v>
      </c>
      <c r="CR294">
        <v>0</v>
      </c>
      <c r="CS294" s="18">
        <v>1</v>
      </c>
      <c r="CU294">
        <v>129</v>
      </c>
      <c r="DD294" s="34" t="s">
        <v>110</v>
      </c>
    </row>
    <row r="295" spans="1:108" x14ac:dyDescent="0.25">
      <c r="A295">
        <v>294</v>
      </c>
      <c r="B295">
        <v>19</v>
      </c>
      <c r="C295" s="25" t="s">
        <v>142</v>
      </c>
      <c r="D295" s="12">
        <v>11.125243470779481</v>
      </c>
      <c r="E295" s="14">
        <v>4.6741474304316579</v>
      </c>
      <c r="F295" s="7">
        <v>2.380165289256198</v>
      </c>
      <c r="G295" s="7">
        <f t="shared" si="82"/>
        <v>6.4510960403478226</v>
      </c>
      <c r="H295" s="16">
        <f t="shared" si="83"/>
        <v>15.799390901211138</v>
      </c>
      <c r="I295" s="11">
        <f t="shared" si="84"/>
        <v>3.9616276756962047E-2</v>
      </c>
      <c r="J295" s="33">
        <f t="shared" si="85"/>
        <v>1.6644338498584751E-2</v>
      </c>
      <c r="K295" s="33">
        <f t="shared" si="86"/>
        <v>60.080489235725942</v>
      </c>
      <c r="L295" s="33">
        <f t="shared" si="87"/>
        <v>2.2971938258377296E-2</v>
      </c>
      <c r="M295" s="33">
        <f t="shared" si="88"/>
        <v>5.6260615255546799E-2</v>
      </c>
      <c r="N295" s="8">
        <v>1</v>
      </c>
      <c r="O295" s="9">
        <v>0</v>
      </c>
      <c r="P295" s="8">
        <v>1</v>
      </c>
      <c r="Q295" s="9">
        <v>0</v>
      </c>
      <c r="R295" s="9">
        <v>0</v>
      </c>
      <c r="S295" s="9">
        <v>0</v>
      </c>
      <c r="T295" s="9">
        <v>0</v>
      </c>
      <c r="U295" s="8">
        <v>3611</v>
      </c>
      <c r="V295" s="9">
        <v>6</v>
      </c>
      <c r="W295" s="9">
        <f t="shared" si="80"/>
        <v>3604</v>
      </c>
      <c r="X295" s="9">
        <f t="shared" si="89"/>
        <v>48</v>
      </c>
      <c r="Y295" s="7">
        <v>12</v>
      </c>
      <c r="Z295" s="7">
        <f t="shared" si="92"/>
        <v>26.274999999999999</v>
      </c>
      <c r="AA295" s="9">
        <v>0</v>
      </c>
      <c r="AB295" s="9">
        <v>1</v>
      </c>
      <c r="AC295" s="9">
        <v>0</v>
      </c>
      <c r="AD295" s="9">
        <v>1</v>
      </c>
      <c r="AE295" s="9">
        <v>0</v>
      </c>
      <c r="AF295" s="9">
        <v>0</v>
      </c>
      <c r="AG295" s="8">
        <v>0</v>
      </c>
      <c r="AH295" s="9">
        <v>1</v>
      </c>
      <c r="AI295" s="30">
        <v>0</v>
      </c>
      <c r="AJ295" s="9">
        <v>1</v>
      </c>
      <c r="AK295" s="30">
        <v>0</v>
      </c>
      <c r="AL295" s="21">
        <v>2001</v>
      </c>
      <c r="AM295" s="23">
        <f t="shared" si="90"/>
        <v>7.6014023345837334</v>
      </c>
      <c r="AN295" s="33">
        <v>0.01</v>
      </c>
      <c r="AO295" s="33">
        <v>0.41725000000000001</v>
      </c>
      <c r="AP295" s="33">
        <v>0.48</v>
      </c>
      <c r="AQ295" s="43">
        <v>9.2749999999999999E-2</v>
      </c>
      <c r="AR295" s="33" t="s">
        <v>108</v>
      </c>
      <c r="AS295" s="43" t="s">
        <v>108</v>
      </c>
      <c r="AT295" s="42">
        <v>1</v>
      </c>
      <c r="AU295" s="18">
        <v>0</v>
      </c>
      <c r="AV295">
        <v>0.48</v>
      </c>
      <c r="AW295" s="40">
        <v>0.52</v>
      </c>
      <c r="AX295" t="s">
        <v>108</v>
      </c>
      <c r="AY295" s="40" t="s">
        <v>108</v>
      </c>
      <c r="AZ295">
        <v>0</v>
      </c>
      <c r="BA295" s="18">
        <v>1</v>
      </c>
      <c r="BB295">
        <v>0</v>
      </c>
      <c r="BC295" s="18">
        <v>1</v>
      </c>
      <c r="BD295" s="18" t="s">
        <v>143</v>
      </c>
      <c r="BE295">
        <v>0</v>
      </c>
      <c r="BF295">
        <v>1</v>
      </c>
      <c r="BG295">
        <v>0</v>
      </c>
      <c r="BH295">
        <v>0</v>
      </c>
      <c r="BI295">
        <v>0</v>
      </c>
      <c r="BJ295">
        <v>0</v>
      </c>
      <c r="BK295" s="18">
        <v>0</v>
      </c>
      <c r="BL295">
        <v>0</v>
      </c>
      <c r="BM295">
        <v>1</v>
      </c>
      <c r="BN295" s="18">
        <v>0</v>
      </c>
      <c r="BQ295" s="25">
        <v>44.274999999999999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 s="18">
        <v>1</v>
      </c>
      <c r="BZ295">
        <v>0</v>
      </c>
      <c r="CA295">
        <v>1</v>
      </c>
      <c r="CB295">
        <v>0</v>
      </c>
      <c r="CC295" s="18">
        <v>0</v>
      </c>
      <c r="CD295">
        <v>1</v>
      </c>
      <c r="CE295">
        <v>0</v>
      </c>
      <c r="CF295">
        <v>0</v>
      </c>
      <c r="CG295">
        <v>0</v>
      </c>
      <c r="CH295" s="18">
        <v>1</v>
      </c>
      <c r="CI295">
        <v>1</v>
      </c>
      <c r="CJ295">
        <v>1</v>
      </c>
      <c r="CK295">
        <v>0</v>
      </c>
      <c r="CL295">
        <v>0</v>
      </c>
      <c r="CM295">
        <v>0</v>
      </c>
      <c r="CN295">
        <v>1</v>
      </c>
      <c r="CO295">
        <v>1</v>
      </c>
      <c r="CP295">
        <v>0</v>
      </c>
      <c r="CQ295">
        <v>0</v>
      </c>
      <c r="CR295">
        <v>0</v>
      </c>
      <c r="CS295" s="18">
        <v>1</v>
      </c>
      <c r="CU295">
        <v>129</v>
      </c>
      <c r="DD295" s="34" t="s">
        <v>110</v>
      </c>
    </row>
    <row r="296" spans="1:108" x14ac:dyDescent="0.25">
      <c r="A296">
        <v>295</v>
      </c>
      <c r="B296">
        <v>19</v>
      </c>
      <c r="C296" s="25" t="s">
        <v>142</v>
      </c>
      <c r="D296" s="12">
        <v>7.0556838988300159</v>
      </c>
      <c r="E296" s="14">
        <v>3.1971067666573498</v>
      </c>
      <c r="F296" s="7">
        <v>2.2068965517241379</v>
      </c>
      <c r="G296" s="7">
        <f t="shared" si="82"/>
        <v>3.8585771321726661</v>
      </c>
      <c r="H296" s="16">
        <f t="shared" si="83"/>
        <v>10.252790665487366</v>
      </c>
      <c r="I296" s="11">
        <f t="shared" si="84"/>
        <v>3.6736377862039801E-2</v>
      </c>
      <c r="J296" s="33">
        <f t="shared" si="85"/>
        <v>1.6646171218736787E-2</v>
      </c>
      <c r="K296" s="33">
        <f t="shared" si="86"/>
        <v>60.073874457953949</v>
      </c>
      <c r="L296" s="33">
        <f t="shared" si="87"/>
        <v>2.0090206643303014E-2</v>
      </c>
      <c r="M296" s="33">
        <f t="shared" si="88"/>
        <v>5.3382549080776588E-2</v>
      </c>
      <c r="N296" s="8">
        <v>1</v>
      </c>
      <c r="O296" s="9">
        <v>0</v>
      </c>
      <c r="P296" s="8">
        <v>1</v>
      </c>
      <c r="Q296" s="9">
        <v>0</v>
      </c>
      <c r="R296" s="9">
        <v>0</v>
      </c>
      <c r="S296" s="9">
        <v>0</v>
      </c>
      <c r="T296" s="9">
        <v>0</v>
      </c>
      <c r="U296" s="8">
        <v>3611</v>
      </c>
      <c r="V296" s="9">
        <v>6</v>
      </c>
      <c r="W296" s="9">
        <f t="shared" si="80"/>
        <v>3604</v>
      </c>
      <c r="X296" s="9">
        <f t="shared" si="89"/>
        <v>48</v>
      </c>
      <c r="Y296" s="7">
        <v>9</v>
      </c>
      <c r="Z296" s="7">
        <f t="shared" si="92"/>
        <v>29.274999999999999</v>
      </c>
      <c r="AA296" s="9">
        <v>0</v>
      </c>
      <c r="AB296" s="9">
        <v>1</v>
      </c>
      <c r="AC296" s="9">
        <v>0</v>
      </c>
      <c r="AD296" s="9">
        <v>1</v>
      </c>
      <c r="AE296" s="9">
        <v>0</v>
      </c>
      <c r="AF296" s="9">
        <v>0</v>
      </c>
      <c r="AG296" s="8">
        <v>0</v>
      </c>
      <c r="AH296" s="9">
        <v>1</v>
      </c>
      <c r="AI296" s="30">
        <v>0</v>
      </c>
      <c r="AJ296" s="9">
        <v>1</v>
      </c>
      <c r="AK296" s="30">
        <v>0</v>
      </c>
      <c r="AL296" s="21">
        <v>2001</v>
      </c>
      <c r="AM296" s="23">
        <f t="shared" si="90"/>
        <v>7.6014023345837334</v>
      </c>
      <c r="AN296" s="33">
        <v>0.01</v>
      </c>
      <c r="AO296" s="33">
        <v>0.41725000000000001</v>
      </c>
      <c r="AP296" s="33">
        <v>0.48</v>
      </c>
      <c r="AQ296" s="43">
        <v>9.2749999999999999E-2</v>
      </c>
      <c r="AR296" s="33" t="s">
        <v>108</v>
      </c>
      <c r="AS296" s="43" t="s">
        <v>108</v>
      </c>
      <c r="AT296" s="42">
        <v>1</v>
      </c>
      <c r="AU296" s="18">
        <v>0</v>
      </c>
      <c r="AV296">
        <v>0.48</v>
      </c>
      <c r="AW296" s="40">
        <v>0.52</v>
      </c>
      <c r="AX296" t="s">
        <v>108</v>
      </c>
      <c r="AY296" s="40" t="s">
        <v>108</v>
      </c>
      <c r="AZ296">
        <v>0</v>
      </c>
      <c r="BA296" s="18">
        <v>1</v>
      </c>
      <c r="BB296">
        <v>0</v>
      </c>
      <c r="BC296" s="18">
        <v>1</v>
      </c>
      <c r="BD296" s="18" t="s">
        <v>143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 s="18">
        <v>0</v>
      </c>
      <c r="BL296">
        <v>0</v>
      </c>
      <c r="BM296">
        <v>1</v>
      </c>
      <c r="BN296" s="18">
        <v>0</v>
      </c>
      <c r="BQ296" s="25">
        <v>44.274999999999999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 s="18">
        <v>1</v>
      </c>
      <c r="BZ296">
        <v>0</v>
      </c>
      <c r="CA296">
        <v>1</v>
      </c>
      <c r="CB296">
        <v>0</v>
      </c>
      <c r="CC296" s="18">
        <v>0</v>
      </c>
      <c r="CD296">
        <v>1</v>
      </c>
      <c r="CE296">
        <v>0</v>
      </c>
      <c r="CF296">
        <v>0</v>
      </c>
      <c r="CG296">
        <v>0</v>
      </c>
      <c r="CH296" s="18">
        <v>1</v>
      </c>
      <c r="CI296">
        <v>1</v>
      </c>
      <c r="CJ296">
        <v>1</v>
      </c>
      <c r="CK296">
        <v>0</v>
      </c>
      <c r="CL296">
        <v>0</v>
      </c>
      <c r="CM296">
        <v>0</v>
      </c>
      <c r="CN296">
        <v>1</v>
      </c>
      <c r="CO296">
        <v>1</v>
      </c>
      <c r="CP296">
        <v>0</v>
      </c>
      <c r="CQ296">
        <v>0</v>
      </c>
      <c r="CR296">
        <v>0</v>
      </c>
      <c r="CS296" s="18">
        <v>1</v>
      </c>
      <c r="CU296">
        <v>129</v>
      </c>
      <c r="DD296" s="34" t="s">
        <v>110</v>
      </c>
    </row>
    <row r="297" spans="1:108" x14ac:dyDescent="0.25">
      <c r="A297">
        <v>296</v>
      </c>
      <c r="B297">
        <v>19</v>
      </c>
      <c r="C297" s="25" t="s">
        <v>142</v>
      </c>
      <c r="D297" s="12">
        <v>8.7239788392070352</v>
      </c>
      <c r="E297" s="14">
        <v>4.0245979727833561</v>
      </c>
      <c r="F297" s="7">
        <v>2.1676646706586831</v>
      </c>
      <c r="G297" s="7">
        <f t="shared" si="82"/>
        <v>4.6993808664236791</v>
      </c>
      <c r="H297" s="16">
        <f t="shared" si="83"/>
        <v>12.748576811990391</v>
      </c>
      <c r="I297" s="11">
        <f t="shared" si="84"/>
        <v>3.6174506318020869E-2</v>
      </c>
      <c r="J297" s="33">
        <f t="shared" si="85"/>
        <v>1.6688239102512385E-2</v>
      </c>
      <c r="K297" s="33">
        <f t="shared" si="86"/>
        <v>59.92243962093351</v>
      </c>
      <c r="L297" s="33">
        <f t="shared" si="87"/>
        <v>1.9486267215508484E-2</v>
      </c>
      <c r="M297" s="33">
        <f t="shared" si="88"/>
        <v>5.286274542053325E-2</v>
      </c>
      <c r="N297" s="8">
        <v>1</v>
      </c>
      <c r="O297" s="9">
        <v>0</v>
      </c>
      <c r="P297" s="8">
        <v>1</v>
      </c>
      <c r="Q297" s="9">
        <v>0</v>
      </c>
      <c r="R297" s="9">
        <v>0</v>
      </c>
      <c r="S297" s="9">
        <v>0</v>
      </c>
      <c r="T297" s="9">
        <v>0</v>
      </c>
      <c r="U297" s="8">
        <v>3599</v>
      </c>
      <c r="V297" s="9">
        <v>12</v>
      </c>
      <c r="W297" s="9">
        <f t="shared" si="80"/>
        <v>3586</v>
      </c>
      <c r="X297" s="9">
        <f t="shared" si="89"/>
        <v>48</v>
      </c>
      <c r="Y297" s="7">
        <v>17</v>
      </c>
      <c r="Z297" s="7">
        <f t="shared" si="92"/>
        <v>21.274999999999999</v>
      </c>
      <c r="AA297" s="9">
        <v>0</v>
      </c>
      <c r="AB297" s="9">
        <v>1</v>
      </c>
      <c r="AC297" s="9">
        <v>0</v>
      </c>
      <c r="AD297" s="9">
        <v>1</v>
      </c>
      <c r="AE297" s="9">
        <v>0</v>
      </c>
      <c r="AF297" s="9">
        <v>0</v>
      </c>
      <c r="AG297" s="8">
        <v>0</v>
      </c>
      <c r="AH297" s="9">
        <v>1</v>
      </c>
      <c r="AI297" s="30">
        <v>0</v>
      </c>
      <c r="AJ297" s="9">
        <v>1</v>
      </c>
      <c r="AK297" s="30">
        <v>0</v>
      </c>
      <c r="AL297" s="21">
        <v>2001</v>
      </c>
      <c r="AM297" s="23">
        <f t="shared" si="90"/>
        <v>7.6014023345837334</v>
      </c>
      <c r="AN297" s="33">
        <v>0.01</v>
      </c>
      <c r="AO297" s="33">
        <v>0.41725000000000001</v>
      </c>
      <c r="AP297" s="33">
        <v>0.48</v>
      </c>
      <c r="AQ297" s="43">
        <v>9.2749999999999999E-2</v>
      </c>
      <c r="AR297" s="33" t="s">
        <v>108</v>
      </c>
      <c r="AS297" s="43" t="s">
        <v>108</v>
      </c>
      <c r="AT297" s="42">
        <v>1</v>
      </c>
      <c r="AU297" s="18">
        <v>0</v>
      </c>
      <c r="AV297">
        <v>0.48</v>
      </c>
      <c r="AW297" s="40">
        <v>0.52</v>
      </c>
      <c r="AX297" t="s">
        <v>108</v>
      </c>
      <c r="AY297" s="40" t="s">
        <v>108</v>
      </c>
      <c r="AZ297">
        <v>0</v>
      </c>
      <c r="BA297" s="18">
        <v>1</v>
      </c>
      <c r="BB297">
        <v>0</v>
      </c>
      <c r="BC297" s="18">
        <v>1</v>
      </c>
      <c r="BD297" s="18" t="s">
        <v>143</v>
      </c>
      <c r="BE297">
        <v>0</v>
      </c>
      <c r="BF297">
        <v>1</v>
      </c>
      <c r="BG297">
        <v>0</v>
      </c>
      <c r="BH297">
        <v>0</v>
      </c>
      <c r="BI297">
        <v>0</v>
      </c>
      <c r="BJ297">
        <v>0</v>
      </c>
      <c r="BK297" s="18">
        <v>0</v>
      </c>
      <c r="BL297">
        <v>0</v>
      </c>
      <c r="BM297">
        <v>1</v>
      </c>
      <c r="BN297" s="18">
        <v>0</v>
      </c>
      <c r="BQ297" s="25">
        <v>44.274999999999999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 s="18">
        <v>1</v>
      </c>
      <c r="BZ297">
        <v>0</v>
      </c>
      <c r="CA297">
        <v>1</v>
      </c>
      <c r="CB297">
        <v>0</v>
      </c>
      <c r="CC297" s="18">
        <v>0</v>
      </c>
      <c r="CD297">
        <v>1</v>
      </c>
      <c r="CE297">
        <v>0</v>
      </c>
      <c r="CF297">
        <v>0</v>
      </c>
      <c r="CG297">
        <v>0</v>
      </c>
      <c r="CH297" s="18">
        <v>1</v>
      </c>
      <c r="CI297">
        <v>1</v>
      </c>
      <c r="CJ297">
        <v>1</v>
      </c>
      <c r="CK297">
        <v>0</v>
      </c>
      <c r="CL297">
        <v>0</v>
      </c>
      <c r="CM297">
        <v>0</v>
      </c>
      <c r="CN297">
        <v>1</v>
      </c>
      <c r="CO297">
        <v>1</v>
      </c>
      <c r="CP297">
        <v>0</v>
      </c>
      <c r="CQ297">
        <v>0</v>
      </c>
      <c r="CR297">
        <v>0</v>
      </c>
      <c r="CS297" s="18">
        <v>1</v>
      </c>
      <c r="CU297">
        <v>129</v>
      </c>
      <c r="DD297" s="34" t="s">
        <v>110</v>
      </c>
    </row>
    <row r="298" spans="1:108" x14ac:dyDescent="0.25">
      <c r="A298">
        <v>297</v>
      </c>
      <c r="B298">
        <v>19</v>
      </c>
      <c r="C298" s="25" t="s">
        <v>142</v>
      </c>
      <c r="D298" s="12">
        <v>11.706978051267191</v>
      </c>
      <c r="E298" s="14">
        <v>4.8228082337446212</v>
      </c>
      <c r="F298" s="7">
        <v>2.42741935483871</v>
      </c>
      <c r="G298" s="7">
        <f t="shared" si="82"/>
        <v>6.8841698175225696</v>
      </c>
      <c r="H298" s="16">
        <f t="shared" si="83"/>
        <v>16.529786285011813</v>
      </c>
      <c r="I298" s="11">
        <f t="shared" si="84"/>
        <v>4.0502623357663275E-2</v>
      </c>
      <c r="J298" s="33">
        <f t="shared" si="85"/>
        <v>1.6685466100831381E-2</v>
      </c>
      <c r="K298" s="33">
        <f t="shared" si="86"/>
        <v>59.932398289441451</v>
      </c>
      <c r="L298" s="33">
        <f t="shared" si="87"/>
        <v>2.3817157256831895E-2</v>
      </c>
      <c r="M298" s="33">
        <f t="shared" si="88"/>
        <v>5.7188089458494656E-2</v>
      </c>
      <c r="N298" s="8">
        <v>1</v>
      </c>
      <c r="O298" s="9">
        <v>0</v>
      </c>
      <c r="P298" s="8">
        <v>1</v>
      </c>
      <c r="Q298" s="9">
        <v>0</v>
      </c>
      <c r="R298" s="9">
        <v>0</v>
      </c>
      <c r="S298" s="9">
        <v>0</v>
      </c>
      <c r="T298" s="9">
        <v>0</v>
      </c>
      <c r="U298" s="8">
        <v>3599</v>
      </c>
      <c r="V298" s="9">
        <v>12</v>
      </c>
      <c r="W298" s="9">
        <f t="shared" si="80"/>
        <v>3586</v>
      </c>
      <c r="X298" s="9">
        <f t="shared" si="89"/>
        <v>48</v>
      </c>
      <c r="Y298" s="7">
        <v>12</v>
      </c>
      <c r="Z298" s="7">
        <f t="shared" si="92"/>
        <v>26.274999999999999</v>
      </c>
      <c r="AA298" s="9">
        <v>0</v>
      </c>
      <c r="AB298" s="9">
        <v>1</v>
      </c>
      <c r="AC298" s="9">
        <v>0</v>
      </c>
      <c r="AD298" s="9">
        <v>1</v>
      </c>
      <c r="AE298" s="9">
        <v>0</v>
      </c>
      <c r="AF298" s="9">
        <v>0</v>
      </c>
      <c r="AG298" s="8">
        <v>0</v>
      </c>
      <c r="AH298" s="9">
        <v>1</v>
      </c>
      <c r="AI298" s="30">
        <v>0</v>
      </c>
      <c r="AJ298" s="9">
        <v>1</v>
      </c>
      <c r="AK298" s="30">
        <v>0</v>
      </c>
      <c r="AL298" s="21">
        <v>2001</v>
      </c>
      <c r="AM298" s="23">
        <f t="shared" si="90"/>
        <v>7.6014023345837334</v>
      </c>
      <c r="AN298" s="33">
        <v>0.01</v>
      </c>
      <c r="AO298" s="33">
        <v>0.41725000000000001</v>
      </c>
      <c r="AP298" s="33">
        <v>0.48</v>
      </c>
      <c r="AQ298" s="43">
        <v>9.2749999999999999E-2</v>
      </c>
      <c r="AR298" s="33" t="s">
        <v>108</v>
      </c>
      <c r="AS298" s="43" t="s">
        <v>108</v>
      </c>
      <c r="AT298" s="42">
        <v>1</v>
      </c>
      <c r="AU298" s="18">
        <v>0</v>
      </c>
      <c r="AV298">
        <v>0.48</v>
      </c>
      <c r="AW298" s="40">
        <v>0.52</v>
      </c>
      <c r="AX298" t="s">
        <v>108</v>
      </c>
      <c r="AY298" s="40" t="s">
        <v>108</v>
      </c>
      <c r="AZ298">
        <v>0</v>
      </c>
      <c r="BA298" s="18">
        <v>1</v>
      </c>
      <c r="BB298">
        <v>0</v>
      </c>
      <c r="BC298" s="18">
        <v>1</v>
      </c>
      <c r="BD298" s="18" t="s">
        <v>143</v>
      </c>
      <c r="BE298">
        <v>0</v>
      </c>
      <c r="BF298">
        <v>1</v>
      </c>
      <c r="BG298">
        <v>0</v>
      </c>
      <c r="BH298">
        <v>0</v>
      </c>
      <c r="BI298">
        <v>0</v>
      </c>
      <c r="BJ298">
        <v>0</v>
      </c>
      <c r="BK298" s="18">
        <v>0</v>
      </c>
      <c r="BL298">
        <v>0</v>
      </c>
      <c r="BM298">
        <v>1</v>
      </c>
      <c r="BN298" s="18">
        <v>0</v>
      </c>
      <c r="BQ298" s="25">
        <v>44.274999999999999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 s="18">
        <v>1</v>
      </c>
      <c r="BZ298">
        <v>0</v>
      </c>
      <c r="CA298">
        <v>1</v>
      </c>
      <c r="CB298">
        <v>0</v>
      </c>
      <c r="CC298" s="18">
        <v>0</v>
      </c>
      <c r="CD298">
        <v>1</v>
      </c>
      <c r="CE298">
        <v>0</v>
      </c>
      <c r="CF298">
        <v>0</v>
      </c>
      <c r="CG298">
        <v>0</v>
      </c>
      <c r="CH298" s="18">
        <v>1</v>
      </c>
      <c r="CI298">
        <v>1</v>
      </c>
      <c r="CJ298">
        <v>1</v>
      </c>
      <c r="CK298">
        <v>0</v>
      </c>
      <c r="CL298">
        <v>0</v>
      </c>
      <c r="CM298">
        <v>0</v>
      </c>
      <c r="CN298">
        <v>1</v>
      </c>
      <c r="CO298">
        <v>1</v>
      </c>
      <c r="CP298">
        <v>0</v>
      </c>
      <c r="CQ298">
        <v>0</v>
      </c>
      <c r="CR298">
        <v>0</v>
      </c>
      <c r="CS298" s="18">
        <v>1</v>
      </c>
      <c r="CU298">
        <v>129</v>
      </c>
      <c r="DD298" s="34" t="s">
        <v>110</v>
      </c>
    </row>
    <row r="299" spans="1:108" x14ac:dyDescent="0.25">
      <c r="A299">
        <v>298</v>
      </c>
      <c r="B299">
        <v>19</v>
      </c>
      <c r="C299" s="25" t="s">
        <v>142</v>
      </c>
      <c r="D299" s="12">
        <v>6.9749865885750486</v>
      </c>
      <c r="E299" s="14">
        <v>3.2672305599114702</v>
      </c>
      <c r="F299" s="7">
        <v>2.1348314606741581</v>
      </c>
      <c r="G299" s="7">
        <f t="shared" si="82"/>
        <v>3.7077560286635785</v>
      </c>
      <c r="H299" s="16">
        <f t="shared" si="83"/>
        <v>10.242217148486519</v>
      </c>
      <c r="I299" s="11">
        <f t="shared" si="84"/>
        <v>3.5627278687847784E-2</v>
      </c>
      <c r="J299" s="33">
        <f t="shared" si="85"/>
        <v>1.6688567385360273E-2</v>
      </c>
      <c r="K299" s="33">
        <f t="shared" si="86"/>
        <v>59.92126087930297</v>
      </c>
      <c r="L299" s="33">
        <f t="shared" si="87"/>
        <v>1.8938711302487511E-2</v>
      </c>
      <c r="M299" s="33">
        <f t="shared" si="88"/>
        <v>5.2315846073208057E-2</v>
      </c>
      <c r="N299" s="8">
        <v>1</v>
      </c>
      <c r="O299" s="9">
        <v>0</v>
      </c>
      <c r="P299" s="8">
        <v>1</v>
      </c>
      <c r="Q299" s="9">
        <v>0</v>
      </c>
      <c r="R299" s="9">
        <v>0</v>
      </c>
      <c r="S299" s="9">
        <v>0</v>
      </c>
      <c r="T299" s="9">
        <v>0</v>
      </c>
      <c r="U299" s="8">
        <v>3599</v>
      </c>
      <c r="V299" s="9">
        <v>12</v>
      </c>
      <c r="W299" s="9">
        <f t="shared" si="80"/>
        <v>3586</v>
      </c>
      <c r="X299" s="9">
        <f t="shared" si="89"/>
        <v>48</v>
      </c>
      <c r="Y299" s="7">
        <v>9</v>
      </c>
      <c r="Z299" s="7">
        <f t="shared" ref="Z299:Z330" si="94">BQ299-Y299-6</f>
        <v>29.274999999999999</v>
      </c>
      <c r="AA299" s="9">
        <v>0</v>
      </c>
      <c r="AB299" s="9">
        <v>1</v>
      </c>
      <c r="AC299" s="9">
        <v>0</v>
      </c>
      <c r="AD299" s="9">
        <v>1</v>
      </c>
      <c r="AE299" s="9">
        <v>0</v>
      </c>
      <c r="AF299" s="9">
        <v>0</v>
      </c>
      <c r="AG299" s="8">
        <v>0</v>
      </c>
      <c r="AH299" s="9">
        <v>1</v>
      </c>
      <c r="AI299" s="30">
        <v>0</v>
      </c>
      <c r="AJ299" s="9">
        <v>1</v>
      </c>
      <c r="AK299" s="30">
        <v>0</v>
      </c>
      <c r="AL299" s="21">
        <v>2001</v>
      </c>
      <c r="AM299" s="23">
        <f t="shared" si="90"/>
        <v>7.6014023345837334</v>
      </c>
      <c r="AN299" s="33">
        <v>0.01</v>
      </c>
      <c r="AO299" s="33">
        <v>0.41725000000000001</v>
      </c>
      <c r="AP299" s="33">
        <v>0.48</v>
      </c>
      <c r="AQ299" s="43">
        <v>9.2749999999999999E-2</v>
      </c>
      <c r="AR299" s="33" t="s">
        <v>108</v>
      </c>
      <c r="AS299" s="43" t="s">
        <v>108</v>
      </c>
      <c r="AT299" s="42">
        <v>1</v>
      </c>
      <c r="AU299" s="18">
        <v>0</v>
      </c>
      <c r="AV299">
        <v>0.48</v>
      </c>
      <c r="AW299" s="40">
        <v>0.52</v>
      </c>
      <c r="AX299" t="s">
        <v>108</v>
      </c>
      <c r="AY299" s="40" t="s">
        <v>108</v>
      </c>
      <c r="AZ299">
        <v>0</v>
      </c>
      <c r="BA299" s="18">
        <v>1</v>
      </c>
      <c r="BB299">
        <v>0</v>
      </c>
      <c r="BC299" s="18">
        <v>1</v>
      </c>
      <c r="BD299" s="18" t="s">
        <v>143</v>
      </c>
      <c r="BE299">
        <v>0</v>
      </c>
      <c r="BF299">
        <v>1</v>
      </c>
      <c r="BG299">
        <v>0</v>
      </c>
      <c r="BH299">
        <v>0</v>
      </c>
      <c r="BI299">
        <v>0</v>
      </c>
      <c r="BJ299">
        <v>0</v>
      </c>
      <c r="BK299" s="18">
        <v>0</v>
      </c>
      <c r="BL299">
        <v>0</v>
      </c>
      <c r="BM299">
        <v>1</v>
      </c>
      <c r="BN299" s="18">
        <v>0</v>
      </c>
      <c r="BQ299" s="25">
        <v>44.274999999999999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 s="18">
        <v>1</v>
      </c>
      <c r="BZ299">
        <v>0</v>
      </c>
      <c r="CA299">
        <v>1</v>
      </c>
      <c r="CB299">
        <v>0</v>
      </c>
      <c r="CC299" s="18">
        <v>0</v>
      </c>
      <c r="CD299">
        <v>1</v>
      </c>
      <c r="CE299">
        <v>0</v>
      </c>
      <c r="CF299">
        <v>0</v>
      </c>
      <c r="CG299">
        <v>0</v>
      </c>
      <c r="CH299" s="18">
        <v>1</v>
      </c>
      <c r="CI299">
        <v>1</v>
      </c>
      <c r="CJ299">
        <v>1</v>
      </c>
      <c r="CK299">
        <v>0</v>
      </c>
      <c r="CL299">
        <v>0</v>
      </c>
      <c r="CM299">
        <v>0</v>
      </c>
      <c r="CN299">
        <v>1</v>
      </c>
      <c r="CO299">
        <v>1</v>
      </c>
      <c r="CP299">
        <v>0</v>
      </c>
      <c r="CQ299">
        <v>0</v>
      </c>
      <c r="CR299">
        <v>0</v>
      </c>
      <c r="CS299" s="18">
        <v>1</v>
      </c>
      <c r="CU299">
        <v>129</v>
      </c>
      <c r="DD299" s="34" t="s">
        <v>110</v>
      </c>
    </row>
    <row r="300" spans="1:108" x14ac:dyDescent="0.25">
      <c r="A300">
        <v>299</v>
      </c>
      <c r="B300">
        <v>19</v>
      </c>
      <c r="C300" s="25" t="s">
        <v>142</v>
      </c>
      <c r="D300" s="12">
        <v>9.0416867966555046</v>
      </c>
      <c r="E300" s="14">
        <v>4.2905591501555609</v>
      </c>
      <c r="F300" s="7">
        <v>2.107344632768362</v>
      </c>
      <c r="G300" s="7">
        <f t="shared" si="82"/>
        <v>4.7511276464999437</v>
      </c>
      <c r="H300" s="16">
        <f t="shared" si="83"/>
        <v>13.332245946811065</v>
      </c>
      <c r="I300" s="11">
        <f t="shared" si="84"/>
        <v>3.5183836008184803E-2</v>
      </c>
      <c r="J300" s="33">
        <f t="shared" si="85"/>
        <v>1.6695814942221738E-2</v>
      </c>
      <c r="K300" s="33">
        <f t="shared" si="86"/>
        <v>59.895249405952534</v>
      </c>
      <c r="L300" s="33">
        <f t="shared" si="87"/>
        <v>1.8488021065963065E-2</v>
      </c>
      <c r="M300" s="33">
        <f t="shared" si="88"/>
        <v>5.1879650950406545E-2</v>
      </c>
      <c r="N300" s="8">
        <v>1</v>
      </c>
      <c r="O300" s="9">
        <v>0</v>
      </c>
      <c r="P300" s="8">
        <v>1</v>
      </c>
      <c r="Q300" s="9">
        <v>0</v>
      </c>
      <c r="R300" s="9">
        <v>0</v>
      </c>
      <c r="S300" s="9">
        <v>0</v>
      </c>
      <c r="T300" s="9">
        <v>0</v>
      </c>
      <c r="U300" s="8">
        <v>3599</v>
      </c>
      <c r="V300" s="9">
        <v>15</v>
      </c>
      <c r="W300" s="9">
        <f t="shared" si="80"/>
        <v>3583</v>
      </c>
      <c r="X300" s="9">
        <f t="shared" si="89"/>
        <v>48</v>
      </c>
      <c r="Y300" s="7">
        <v>17</v>
      </c>
      <c r="Z300" s="7">
        <f t="shared" si="94"/>
        <v>21.274999999999999</v>
      </c>
      <c r="AA300" s="9">
        <v>0</v>
      </c>
      <c r="AB300" s="9">
        <v>1</v>
      </c>
      <c r="AC300" s="9">
        <v>0</v>
      </c>
      <c r="AD300" s="9">
        <v>1</v>
      </c>
      <c r="AE300" s="9">
        <v>0</v>
      </c>
      <c r="AF300" s="9">
        <v>0</v>
      </c>
      <c r="AG300" s="8">
        <v>0</v>
      </c>
      <c r="AH300" s="9">
        <v>1</v>
      </c>
      <c r="AI300" s="30">
        <v>0</v>
      </c>
      <c r="AJ300" s="9">
        <v>1</v>
      </c>
      <c r="AK300" s="30">
        <v>0</v>
      </c>
      <c r="AL300" s="21">
        <v>2001</v>
      </c>
      <c r="AM300" s="23">
        <f t="shared" si="90"/>
        <v>7.6014023345837334</v>
      </c>
      <c r="AN300" s="33">
        <v>0.01</v>
      </c>
      <c r="AO300" s="33">
        <v>0.41725000000000001</v>
      </c>
      <c r="AP300" s="33">
        <v>0.48</v>
      </c>
      <c r="AQ300" s="43">
        <v>9.2749999999999999E-2</v>
      </c>
      <c r="AR300" s="33" t="s">
        <v>108</v>
      </c>
      <c r="AS300" s="43" t="s">
        <v>108</v>
      </c>
      <c r="AT300" s="42">
        <v>1</v>
      </c>
      <c r="AU300" s="18">
        <v>0</v>
      </c>
      <c r="AV300">
        <v>0.48</v>
      </c>
      <c r="AW300" s="40">
        <v>0.52</v>
      </c>
      <c r="AX300" t="s">
        <v>108</v>
      </c>
      <c r="AY300" s="40" t="s">
        <v>108</v>
      </c>
      <c r="AZ300">
        <v>0</v>
      </c>
      <c r="BA300" s="18">
        <v>1</v>
      </c>
      <c r="BB300">
        <v>0</v>
      </c>
      <c r="BC300" s="18">
        <v>1</v>
      </c>
      <c r="BD300" s="18" t="s">
        <v>143</v>
      </c>
      <c r="BE300">
        <v>0</v>
      </c>
      <c r="BF300">
        <v>1</v>
      </c>
      <c r="BG300">
        <v>0</v>
      </c>
      <c r="BH300">
        <v>0</v>
      </c>
      <c r="BI300">
        <v>0</v>
      </c>
      <c r="BJ300">
        <v>0</v>
      </c>
      <c r="BK300" s="18">
        <v>0</v>
      </c>
      <c r="BL300">
        <v>0</v>
      </c>
      <c r="BM300">
        <v>1</v>
      </c>
      <c r="BN300" s="18">
        <v>0</v>
      </c>
      <c r="BQ300" s="25">
        <v>44.274999999999999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 s="18">
        <v>1</v>
      </c>
      <c r="BZ300">
        <v>0</v>
      </c>
      <c r="CA300">
        <v>1</v>
      </c>
      <c r="CB300">
        <v>0</v>
      </c>
      <c r="CC300" s="18">
        <v>0</v>
      </c>
      <c r="CD300">
        <v>1</v>
      </c>
      <c r="CE300">
        <v>0</v>
      </c>
      <c r="CF300">
        <v>0</v>
      </c>
      <c r="CG300">
        <v>0</v>
      </c>
      <c r="CH300" s="18">
        <v>1</v>
      </c>
      <c r="CI300">
        <v>1</v>
      </c>
      <c r="CJ300">
        <v>1</v>
      </c>
      <c r="CK300">
        <v>0</v>
      </c>
      <c r="CL300">
        <v>0</v>
      </c>
      <c r="CM300">
        <v>0</v>
      </c>
      <c r="CN300">
        <v>1</v>
      </c>
      <c r="CO300">
        <v>1</v>
      </c>
      <c r="CP300">
        <v>0</v>
      </c>
      <c r="CQ300">
        <v>0</v>
      </c>
      <c r="CR300">
        <v>0</v>
      </c>
      <c r="CS300" s="18">
        <v>1</v>
      </c>
      <c r="CU300">
        <v>129</v>
      </c>
      <c r="DD300" s="34" t="s">
        <v>110</v>
      </c>
    </row>
    <row r="301" spans="1:108" x14ac:dyDescent="0.25">
      <c r="A301">
        <v>300</v>
      </c>
      <c r="B301">
        <v>19</v>
      </c>
      <c r="C301" s="25" t="s">
        <v>142</v>
      </c>
      <c r="D301" s="12">
        <v>11.08080711585586</v>
      </c>
      <c r="E301" s="14">
        <v>4.7103082513394252</v>
      </c>
      <c r="F301" s="7">
        <v>2.3524590163934431</v>
      </c>
      <c r="G301" s="7">
        <f t="shared" si="82"/>
        <v>6.3704988645164349</v>
      </c>
      <c r="H301" s="16">
        <f t="shared" si="83"/>
        <v>15.791115367195285</v>
      </c>
      <c r="I301" s="11">
        <f t="shared" si="84"/>
        <v>3.9270237655435788E-2</v>
      </c>
      <c r="J301" s="33">
        <f t="shared" si="85"/>
        <v>1.6693271755969217E-2</v>
      </c>
      <c r="K301" s="33">
        <f t="shared" si="86"/>
        <v>59.904374326286145</v>
      </c>
      <c r="L301" s="33">
        <f t="shared" si="87"/>
        <v>2.2576965899466572E-2</v>
      </c>
      <c r="M301" s="33">
        <f t="shared" si="88"/>
        <v>5.5963509411405002E-2</v>
      </c>
      <c r="N301" s="8">
        <v>1</v>
      </c>
      <c r="O301" s="9">
        <v>0</v>
      </c>
      <c r="P301" s="8">
        <v>1</v>
      </c>
      <c r="Q301" s="9">
        <v>0</v>
      </c>
      <c r="R301" s="9">
        <v>0</v>
      </c>
      <c r="S301" s="9">
        <v>0</v>
      </c>
      <c r="T301" s="9">
        <v>0</v>
      </c>
      <c r="U301" s="8">
        <v>3599</v>
      </c>
      <c r="V301" s="9">
        <v>15</v>
      </c>
      <c r="W301" s="9">
        <f t="shared" si="80"/>
        <v>3583</v>
      </c>
      <c r="X301" s="9">
        <f t="shared" si="89"/>
        <v>48</v>
      </c>
      <c r="Y301" s="7">
        <v>12</v>
      </c>
      <c r="Z301" s="7">
        <f t="shared" si="94"/>
        <v>26.274999999999999</v>
      </c>
      <c r="AA301" s="9">
        <v>0</v>
      </c>
      <c r="AB301" s="9">
        <v>1</v>
      </c>
      <c r="AC301" s="9">
        <v>0</v>
      </c>
      <c r="AD301" s="9">
        <v>1</v>
      </c>
      <c r="AE301" s="9">
        <v>0</v>
      </c>
      <c r="AF301" s="9">
        <v>0</v>
      </c>
      <c r="AG301" s="8">
        <v>0</v>
      </c>
      <c r="AH301" s="9">
        <v>1</v>
      </c>
      <c r="AI301" s="30">
        <v>0</v>
      </c>
      <c r="AJ301" s="9">
        <v>1</v>
      </c>
      <c r="AK301" s="30">
        <v>0</v>
      </c>
      <c r="AL301" s="21">
        <v>2001</v>
      </c>
      <c r="AM301" s="23">
        <f t="shared" si="90"/>
        <v>7.6014023345837334</v>
      </c>
      <c r="AN301" s="33">
        <v>0.01</v>
      </c>
      <c r="AO301" s="33">
        <v>0.41725000000000001</v>
      </c>
      <c r="AP301" s="33">
        <v>0.48</v>
      </c>
      <c r="AQ301" s="43">
        <v>9.2749999999999999E-2</v>
      </c>
      <c r="AR301" s="33" t="s">
        <v>108</v>
      </c>
      <c r="AS301" s="43" t="s">
        <v>108</v>
      </c>
      <c r="AT301" s="42">
        <v>1</v>
      </c>
      <c r="AU301" s="18">
        <v>0</v>
      </c>
      <c r="AV301">
        <v>0.48</v>
      </c>
      <c r="AW301" s="40">
        <v>0.52</v>
      </c>
      <c r="AX301" t="s">
        <v>108</v>
      </c>
      <c r="AY301" s="40" t="s">
        <v>108</v>
      </c>
      <c r="AZ301">
        <v>0</v>
      </c>
      <c r="BA301" s="18">
        <v>1</v>
      </c>
      <c r="BB301">
        <v>0</v>
      </c>
      <c r="BC301" s="18">
        <v>1</v>
      </c>
      <c r="BD301" s="18" t="s">
        <v>143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 s="18">
        <v>0</v>
      </c>
      <c r="BL301">
        <v>0</v>
      </c>
      <c r="BM301">
        <v>1</v>
      </c>
      <c r="BN301" s="18">
        <v>0</v>
      </c>
      <c r="BQ301" s="25">
        <v>44.274999999999999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 s="18">
        <v>1</v>
      </c>
      <c r="BZ301">
        <v>0</v>
      </c>
      <c r="CA301">
        <v>1</v>
      </c>
      <c r="CB301">
        <v>0</v>
      </c>
      <c r="CC301" s="18">
        <v>0</v>
      </c>
      <c r="CD301">
        <v>1</v>
      </c>
      <c r="CE301">
        <v>0</v>
      </c>
      <c r="CF301">
        <v>0</v>
      </c>
      <c r="CG301">
        <v>0</v>
      </c>
      <c r="CH301" s="18">
        <v>1</v>
      </c>
      <c r="CI301">
        <v>1</v>
      </c>
      <c r="CJ301">
        <v>1</v>
      </c>
      <c r="CK301">
        <v>0</v>
      </c>
      <c r="CL301">
        <v>0</v>
      </c>
      <c r="CM301">
        <v>0</v>
      </c>
      <c r="CN301">
        <v>1</v>
      </c>
      <c r="CO301">
        <v>1</v>
      </c>
      <c r="CP301">
        <v>0</v>
      </c>
      <c r="CQ301">
        <v>0</v>
      </c>
      <c r="CR301">
        <v>0</v>
      </c>
      <c r="CS301" s="18">
        <v>1</v>
      </c>
      <c r="CU301">
        <v>129</v>
      </c>
      <c r="DD301" s="34" t="s">
        <v>110</v>
      </c>
    </row>
    <row r="302" spans="1:108" x14ac:dyDescent="0.25">
      <c r="A302">
        <v>301</v>
      </c>
      <c r="B302">
        <v>19</v>
      </c>
      <c r="C302" s="25" t="s">
        <v>142</v>
      </c>
      <c r="D302" s="12">
        <v>7.258134690196945</v>
      </c>
      <c r="E302" s="14">
        <v>3.2422124504433052</v>
      </c>
      <c r="F302" s="7">
        <v>2.2386363636363642</v>
      </c>
      <c r="G302" s="7">
        <f t="shared" si="82"/>
        <v>4.0159222397536398</v>
      </c>
      <c r="H302" s="16">
        <f t="shared" si="83"/>
        <v>10.500347140640251</v>
      </c>
      <c r="I302" s="11">
        <f t="shared" si="84"/>
        <v>3.7372886443261172E-2</v>
      </c>
      <c r="J302" s="33">
        <f t="shared" si="85"/>
        <v>1.6694487345213109E-2</v>
      </c>
      <c r="K302" s="33">
        <f t="shared" si="86"/>
        <v>59.900012460504506</v>
      </c>
      <c r="L302" s="33">
        <f t="shared" si="87"/>
        <v>2.0678399098048063E-2</v>
      </c>
      <c r="M302" s="33">
        <f t="shared" si="88"/>
        <v>5.4067373788474281E-2</v>
      </c>
      <c r="N302" s="8">
        <v>1</v>
      </c>
      <c r="O302" s="9">
        <v>0</v>
      </c>
      <c r="P302" s="8">
        <v>1</v>
      </c>
      <c r="Q302" s="9">
        <v>0</v>
      </c>
      <c r="R302" s="9">
        <v>0</v>
      </c>
      <c r="S302" s="9">
        <v>0</v>
      </c>
      <c r="T302" s="9">
        <v>0</v>
      </c>
      <c r="U302" s="8">
        <v>3599</v>
      </c>
      <c r="V302" s="9">
        <v>15</v>
      </c>
      <c r="W302" s="9">
        <f t="shared" si="80"/>
        <v>3583</v>
      </c>
      <c r="X302" s="9">
        <f t="shared" si="89"/>
        <v>48</v>
      </c>
      <c r="Y302" s="7">
        <v>9</v>
      </c>
      <c r="Z302" s="7">
        <f t="shared" si="94"/>
        <v>29.274999999999999</v>
      </c>
      <c r="AA302" s="9">
        <v>0</v>
      </c>
      <c r="AB302" s="9">
        <v>1</v>
      </c>
      <c r="AC302" s="9">
        <v>0</v>
      </c>
      <c r="AD302" s="9">
        <v>1</v>
      </c>
      <c r="AE302" s="9">
        <v>0</v>
      </c>
      <c r="AF302" s="9">
        <v>0</v>
      </c>
      <c r="AG302" s="8">
        <v>0</v>
      </c>
      <c r="AH302" s="9">
        <v>1</v>
      </c>
      <c r="AI302" s="30">
        <v>0</v>
      </c>
      <c r="AJ302" s="9">
        <v>1</v>
      </c>
      <c r="AK302" s="30">
        <v>0</v>
      </c>
      <c r="AL302" s="21">
        <v>2001</v>
      </c>
      <c r="AM302" s="23">
        <f t="shared" si="90"/>
        <v>7.6014023345837334</v>
      </c>
      <c r="AN302" s="33">
        <v>0.01</v>
      </c>
      <c r="AO302" s="33">
        <v>0.41725000000000001</v>
      </c>
      <c r="AP302" s="33">
        <v>0.48</v>
      </c>
      <c r="AQ302" s="43">
        <v>9.2749999999999999E-2</v>
      </c>
      <c r="AR302" s="33" t="s">
        <v>108</v>
      </c>
      <c r="AS302" s="43" t="s">
        <v>108</v>
      </c>
      <c r="AT302" s="42">
        <v>1</v>
      </c>
      <c r="AU302" s="18">
        <v>0</v>
      </c>
      <c r="AV302">
        <v>0.48</v>
      </c>
      <c r="AW302" s="40">
        <v>0.52</v>
      </c>
      <c r="AX302" t="s">
        <v>108</v>
      </c>
      <c r="AY302" s="40" t="s">
        <v>108</v>
      </c>
      <c r="AZ302">
        <v>0</v>
      </c>
      <c r="BA302" s="18">
        <v>1</v>
      </c>
      <c r="BB302">
        <v>0</v>
      </c>
      <c r="BC302" s="18">
        <v>1</v>
      </c>
      <c r="BD302" s="18" t="s">
        <v>143</v>
      </c>
      <c r="BE302">
        <v>0</v>
      </c>
      <c r="BF302">
        <v>1</v>
      </c>
      <c r="BG302">
        <v>0</v>
      </c>
      <c r="BH302">
        <v>0</v>
      </c>
      <c r="BI302">
        <v>0</v>
      </c>
      <c r="BJ302">
        <v>0</v>
      </c>
      <c r="BK302" s="18">
        <v>0</v>
      </c>
      <c r="BL302">
        <v>0</v>
      </c>
      <c r="BM302">
        <v>1</v>
      </c>
      <c r="BN302" s="18">
        <v>0</v>
      </c>
      <c r="BQ302" s="25">
        <v>44.274999999999999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 s="18">
        <v>1</v>
      </c>
      <c r="BZ302">
        <v>0</v>
      </c>
      <c r="CA302">
        <v>1</v>
      </c>
      <c r="CB302">
        <v>0</v>
      </c>
      <c r="CC302" s="18">
        <v>0</v>
      </c>
      <c r="CD302">
        <v>1</v>
      </c>
      <c r="CE302">
        <v>0</v>
      </c>
      <c r="CF302">
        <v>0</v>
      </c>
      <c r="CG302">
        <v>0</v>
      </c>
      <c r="CH302" s="18">
        <v>1</v>
      </c>
      <c r="CI302">
        <v>1</v>
      </c>
      <c r="CJ302">
        <v>1</v>
      </c>
      <c r="CK302">
        <v>0</v>
      </c>
      <c r="CL302">
        <v>0</v>
      </c>
      <c r="CM302">
        <v>0</v>
      </c>
      <c r="CN302">
        <v>1</v>
      </c>
      <c r="CO302">
        <v>1</v>
      </c>
      <c r="CP302">
        <v>0</v>
      </c>
      <c r="CQ302">
        <v>0</v>
      </c>
      <c r="CR302">
        <v>0</v>
      </c>
      <c r="CS302" s="18">
        <v>1</v>
      </c>
      <c r="CU302">
        <v>129</v>
      </c>
      <c r="DD302" s="34" t="s">
        <v>110</v>
      </c>
    </row>
    <row r="303" spans="1:108" x14ac:dyDescent="0.25">
      <c r="A303">
        <v>302</v>
      </c>
      <c r="B303">
        <v>19</v>
      </c>
      <c r="C303" s="25" t="s">
        <v>142</v>
      </c>
      <c r="D303" s="12">
        <v>8.3000000000000007</v>
      </c>
      <c r="E303" s="14">
        <v>0.4</v>
      </c>
      <c r="F303" s="7">
        <f t="shared" ref="F303:F314" si="95">D303/E303</f>
        <v>20.75</v>
      </c>
      <c r="G303" s="7">
        <f t="shared" si="82"/>
        <v>7.9</v>
      </c>
      <c r="H303" s="16">
        <f t="shared" si="83"/>
        <v>8.7000000000000011</v>
      </c>
      <c r="I303" s="11">
        <f t="shared" si="84"/>
        <v>0.3266375144591237</v>
      </c>
      <c r="J303" s="33">
        <f t="shared" si="85"/>
        <v>1.5741566961885479E-2</v>
      </c>
      <c r="K303" s="33">
        <f t="shared" si="86"/>
        <v>63.526077322623976</v>
      </c>
      <c r="L303" s="33">
        <f t="shared" si="87"/>
        <v>0.3108959474972382</v>
      </c>
      <c r="M303" s="33">
        <f t="shared" si="88"/>
        <v>0.3423790814210092</v>
      </c>
      <c r="N303" s="8">
        <v>1</v>
      </c>
      <c r="O303" s="9">
        <v>0</v>
      </c>
      <c r="P303" s="8">
        <v>1</v>
      </c>
      <c r="Q303" s="9">
        <v>0</v>
      </c>
      <c r="R303" s="9">
        <v>0</v>
      </c>
      <c r="S303" s="9">
        <v>0</v>
      </c>
      <c r="T303" s="9">
        <v>0</v>
      </c>
      <c r="U303" s="8">
        <v>3610</v>
      </c>
      <c r="V303" s="9">
        <v>4</v>
      </c>
      <c r="W303" s="9">
        <f t="shared" si="80"/>
        <v>3605</v>
      </c>
      <c r="X303" s="9">
        <f t="shared" si="89"/>
        <v>48</v>
      </c>
      <c r="Y303" s="7">
        <v>10.967499999999999</v>
      </c>
      <c r="Z303" s="7">
        <f t="shared" si="94"/>
        <v>27.307499999999997</v>
      </c>
      <c r="AA303" s="9">
        <v>1</v>
      </c>
      <c r="AB303" s="9">
        <v>0</v>
      </c>
      <c r="AC303" s="9">
        <v>0</v>
      </c>
      <c r="AD303" s="9">
        <v>1</v>
      </c>
      <c r="AE303" s="9">
        <v>0</v>
      </c>
      <c r="AF303" s="9">
        <v>0</v>
      </c>
      <c r="AG303" s="8">
        <v>0</v>
      </c>
      <c r="AH303" s="9">
        <v>1</v>
      </c>
      <c r="AI303" s="30">
        <v>0</v>
      </c>
      <c r="AJ303" s="9">
        <v>1</v>
      </c>
      <c r="AK303" s="30">
        <v>0</v>
      </c>
      <c r="AL303" s="21">
        <v>2001</v>
      </c>
      <c r="AM303" s="23">
        <f t="shared" si="90"/>
        <v>7.6014023345837334</v>
      </c>
      <c r="AN303" s="33">
        <v>0.01</v>
      </c>
      <c r="AO303" s="33">
        <v>0.41725000000000001</v>
      </c>
      <c r="AP303" s="33">
        <v>0.48</v>
      </c>
      <c r="AQ303" s="43">
        <v>9.2749999999999999E-2</v>
      </c>
      <c r="AR303" s="33" t="s">
        <v>108</v>
      </c>
      <c r="AS303" s="43" t="s">
        <v>108</v>
      </c>
      <c r="AT303" s="42">
        <v>1</v>
      </c>
      <c r="AU303" s="18">
        <v>0</v>
      </c>
      <c r="AV303">
        <v>0.48</v>
      </c>
      <c r="AW303" s="40">
        <v>0.52</v>
      </c>
      <c r="AX303" t="s">
        <v>108</v>
      </c>
      <c r="AY303" s="40" t="s">
        <v>108</v>
      </c>
      <c r="AZ303">
        <v>0</v>
      </c>
      <c r="BA303" s="18">
        <v>1</v>
      </c>
      <c r="BB303">
        <v>0</v>
      </c>
      <c r="BC303" s="18">
        <v>1</v>
      </c>
      <c r="BD303" s="18" t="s">
        <v>143</v>
      </c>
      <c r="BE303">
        <v>0</v>
      </c>
      <c r="BF303">
        <v>1</v>
      </c>
      <c r="BG303">
        <v>0</v>
      </c>
      <c r="BH303">
        <v>0</v>
      </c>
      <c r="BI303">
        <v>0</v>
      </c>
      <c r="BJ303">
        <v>0</v>
      </c>
      <c r="BK303" s="18">
        <v>0</v>
      </c>
      <c r="BL303">
        <v>0</v>
      </c>
      <c r="BM303">
        <v>1</v>
      </c>
      <c r="BN303" s="18">
        <v>0</v>
      </c>
      <c r="BQ303" s="25">
        <v>44.274999999999999</v>
      </c>
      <c r="BR303">
        <v>1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 s="18">
        <v>0</v>
      </c>
      <c r="BZ303">
        <v>0</v>
      </c>
      <c r="CA303">
        <v>1</v>
      </c>
      <c r="CB303">
        <v>0</v>
      </c>
      <c r="CC303" s="18">
        <v>0</v>
      </c>
      <c r="CD303">
        <v>1</v>
      </c>
      <c r="CE303">
        <v>0</v>
      </c>
      <c r="CF303">
        <v>0</v>
      </c>
      <c r="CG303">
        <v>0</v>
      </c>
      <c r="CH303" s="18">
        <v>1</v>
      </c>
      <c r="CI303">
        <v>1</v>
      </c>
      <c r="CJ303">
        <v>1</v>
      </c>
      <c r="CK303">
        <v>0</v>
      </c>
      <c r="CL303">
        <v>0</v>
      </c>
      <c r="CM303">
        <v>0</v>
      </c>
      <c r="CN303">
        <v>1</v>
      </c>
      <c r="CO303">
        <v>1</v>
      </c>
      <c r="CP303">
        <v>0</v>
      </c>
      <c r="CQ303">
        <v>0</v>
      </c>
      <c r="CR303">
        <v>0</v>
      </c>
      <c r="CS303" s="18">
        <v>1</v>
      </c>
      <c r="CU303">
        <v>129</v>
      </c>
      <c r="DD303" s="34" t="s">
        <v>110</v>
      </c>
    </row>
    <row r="304" spans="1:108" x14ac:dyDescent="0.25">
      <c r="A304">
        <v>303</v>
      </c>
      <c r="B304">
        <v>19</v>
      </c>
      <c r="C304" s="25" t="s">
        <v>142</v>
      </c>
      <c r="D304" s="12">
        <v>8</v>
      </c>
      <c r="E304" s="14">
        <v>1.7</v>
      </c>
      <c r="F304" s="7">
        <f t="shared" si="95"/>
        <v>4.7058823529411766</v>
      </c>
      <c r="G304" s="7">
        <f t="shared" si="82"/>
        <v>6.3</v>
      </c>
      <c r="H304" s="16">
        <f t="shared" si="83"/>
        <v>9.6999999999999993</v>
      </c>
      <c r="I304" s="11">
        <f t="shared" si="84"/>
        <v>7.8137333630947534E-2</v>
      </c>
      <c r="J304" s="33">
        <f t="shared" si="85"/>
        <v>1.660418339657635E-2</v>
      </c>
      <c r="K304" s="33">
        <f t="shared" si="86"/>
        <v>60.225786244097499</v>
      </c>
      <c r="L304" s="33">
        <f t="shared" si="87"/>
        <v>6.1533150234371184E-2</v>
      </c>
      <c r="M304" s="33">
        <f t="shared" si="88"/>
        <v>9.4741517027523883E-2</v>
      </c>
      <c r="N304" s="8">
        <v>1</v>
      </c>
      <c r="O304" s="9">
        <v>0</v>
      </c>
      <c r="P304" s="8">
        <v>1</v>
      </c>
      <c r="Q304" s="9">
        <v>0</v>
      </c>
      <c r="R304" s="9">
        <v>0</v>
      </c>
      <c r="S304" s="9">
        <v>0</v>
      </c>
      <c r="T304" s="9">
        <v>0</v>
      </c>
      <c r="U304" s="8">
        <v>3610</v>
      </c>
      <c r="V304" s="9">
        <v>4</v>
      </c>
      <c r="W304" s="9">
        <f t="shared" si="80"/>
        <v>3605</v>
      </c>
      <c r="X304" s="9">
        <f t="shared" si="89"/>
        <v>48</v>
      </c>
      <c r="Y304" s="7">
        <v>10.967499999999999</v>
      </c>
      <c r="Z304" s="7">
        <f t="shared" si="94"/>
        <v>27.307499999999997</v>
      </c>
      <c r="AA304" s="9">
        <v>1</v>
      </c>
      <c r="AB304" s="9">
        <v>0</v>
      </c>
      <c r="AC304" s="9">
        <v>0</v>
      </c>
      <c r="AD304" s="9">
        <v>1</v>
      </c>
      <c r="AE304" s="9">
        <v>0</v>
      </c>
      <c r="AF304" s="9">
        <v>0</v>
      </c>
      <c r="AG304" s="8">
        <v>0</v>
      </c>
      <c r="AH304" s="9">
        <v>1</v>
      </c>
      <c r="AI304" s="30">
        <v>0</v>
      </c>
      <c r="AJ304" s="9">
        <v>1</v>
      </c>
      <c r="AK304" s="30">
        <v>0</v>
      </c>
      <c r="AL304" s="21">
        <v>2001</v>
      </c>
      <c r="AM304" s="23">
        <f t="shared" si="90"/>
        <v>7.6014023345837334</v>
      </c>
      <c r="AN304" s="33">
        <v>0.01</v>
      </c>
      <c r="AO304" s="33">
        <v>0.41725000000000001</v>
      </c>
      <c r="AP304" s="33">
        <v>0.48</v>
      </c>
      <c r="AQ304" s="43">
        <v>9.2749999999999999E-2</v>
      </c>
      <c r="AR304" s="33" t="s">
        <v>108</v>
      </c>
      <c r="AS304" s="43" t="s">
        <v>108</v>
      </c>
      <c r="AT304" s="42">
        <v>1</v>
      </c>
      <c r="AU304" s="18">
        <v>0</v>
      </c>
      <c r="AV304">
        <v>0.48</v>
      </c>
      <c r="AW304" s="40">
        <v>0.52</v>
      </c>
      <c r="AX304" t="s">
        <v>108</v>
      </c>
      <c r="AY304" s="40" t="s">
        <v>108</v>
      </c>
      <c r="AZ304">
        <v>0</v>
      </c>
      <c r="BA304" s="18">
        <v>1</v>
      </c>
      <c r="BB304">
        <v>0</v>
      </c>
      <c r="BC304" s="18">
        <v>1</v>
      </c>
      <c r="BD304" s="18" t="s">
        <v>143</v>
      </c>
      <c r="BE304">
        <v>0</v>
      </c>
      <c r="BF304">
        <v>1</v>
      </c>
      <c r="BG304">
        <v>0</v>
      </c>
      <c r="BH304">
        <v>0</v>
      </c>
      <c r="BI304">
        <v>0</v>
      </c>
      <c r="BJ304">
        <v>0</v>
      </c>
      <c r="BK304" s="18">
        <v>0</v>
      </c>
      <c r="BL304">
        <v>0</v>
      </c>
      <c r="BM304">
        <v>1</v>
      </c>
      <c r="BN304" s="18">
        <v>0</v>
      </c>
      <c r="BQ304" s="25">
        <v>44.274999999999999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 s="18">
        <v>1</v>
      </c>
      <c r="BZ304">
        <v>0</v>
      </c>
      <c r="CA304">
        <v>1</v>
      </c>
      <c r="CB304">
        <v>0</v>
      </c>
      <c r="CC304" s="18">
        <v>0</v>
      </c>
      <c r="CD304">
        <v>1</v>
      </c>
      <c r="CE304">
        <v>0</v>
      </c>
      <c r="CF304">
        <v>0</v>
      </c>
      <c r="CG304">
        <v>0</v>
      </c>
      <c r="CH304" s="18">
        <v>1</v>
      </c>
      <c r="CI304">
        <v>1</v>
      </c>
      <c r="CJ304">
        <v>1</v>
      </c>
      <c r="CK304">
        <v>0</v>
      </c>
      <c r="CL304">
        <v>0</v>
      </c>
      <c r="CM304">
        <v>0</v>
      </c>
      <c r="CN304">
        <v>1</v>
      </c>
      <c r="CO304">
        <v>1</v>
      </c>
      <c r="CP304">
        <v>0</v>
      </c>
      <c r="CQ304">
        <v>0</v>
      </c>
      <c r="CR304">
        <v>0</v>
      </c>
      <c r="CS304" s="18">
        <v>1</v>
      </c>
      <c r="CU304">
        <v>129</v>
      </c>
      <c r="DD304" s="34" t="s">
        <v>110</v>
      </c>
    </row>
    <row r="305" spans="1:108" x14ac:dyDescent="0.25">
      <c r="A305">
        <v>304</v>
      </c>
      <c r="B305">
        <v>19</v>
      </c>
      <c r="C305" s="25" t="s">
        <v>142</v>
      </c>
      <c r="D305" s="12">
        <v>8.1999999999999993</v>
      </c>
      <c r="E305" s="14">
        <v>1.7</v>
      </c>
      <c r="F305" s="7">
        <f t="shared" si="95"/>
        <v>4.8235294117647056</v>
      </c>
      <c r="G305" s="7">
        <f t="shared" si="82"/>
        <v>6.4999999999999991</v>
      </c>
      <c r="H305" s="16">
        <f t="shared" si="83"/>
        <v>9.8999999999999986</v>
      </c>
      <c r="I305" s="11">
        <f t="shared" si="84"/>
        <v>8.0277770773294066E-2</v>
      </c>
      <c r="J305" s="33">
        <f t="shared" si="85"/>
        <v>1.6642952477390238E-2</v>
      </c>
      <c r="K305" s="33">
        <f t="shared" si="86"/>
        <v>60.085492724834651</v>
      </c>
      <c r="L305" s="33">
        <f t="shared" si="87"/>
        <v>6.3634818295903825E-2</v>
      </c>
      <c r="M305" s="33">
        <f t="shared" si="88"/>
        <v>9.6920723250684307E-2</v>
      </c>
      <c r="N305" s="8">
        <v>1</v>
      </c>
      <c r="O305" s="9">
        <v>0</v>
      </c>
      <c r="P305" s="8">
        <v>1</v>
      </c>
      <c r="Q305" s="9">
        <v>0</v>
      </c>
      <c r="R305" s="9">
        <v>0</v>
      </c>
      <c r="S305" s="9">
        <v>0</v>
      </c>
      <c r="T305" s="9">
        <v>0</v>
      </c>
      <c r="U305" s="8">
        <v>3598</v>
      </c>
      <c r="V305" s="9">
        <v>10</v>
      </c>
      <c r="W305" s="9">
        <f t="shared" si="80"/>
        <v>3587</v>
      </c>
      <c r="X305" s="9">
        <f t="shared" si="89"/>
        <v>48</v>
      </c>
      <c r="Y305" s="7">
        <v>10.967499999999999</v>
      </c>
      <c r="Z305" s="7">
        <f t="shared" si="94"/>
        <v>27.307499999999997</v>
      </c>
      <c r="AA305" s="9">
        <v>1</v>
      </c>
      <c r="AB305" s="9">
        <v>0</v>
      </c>
      <c r="AC305" s="9">
        <v>0</v>
      </c>
      <c r="AD305" s="9">
        <v>1</v>
      </c>
      <c r="AE305" s="9">
        <v>0</v>
      </c>
      <c r="AF305" s="9">
        <v>0</v>
      </c>
      <c r="AG305" s="8">
        <v>0</v>
      </c>
      <c r="AH305" s="9">
        <v>1</v>
      </c>
      <c r="AI305" s="30">
        <v>0</v>
      </c>
      <c r="AJ305" s="9">
        <v>1</v>
      </c>
      <c r="AK305" s="30">
        <v>0</v>
      </c>
      <c r="AL305" s="21">
        <v>2001</v>
      </c>
      <c r="AM305" s="23">
        <f t="shared" si="90"/>
        <v>7.6014023345837334</v>
      </c>
      <c r="AN305" s="33">
        <v>0.01</v>
      </c>
      <c r="AO305" s="33">
        <v>0.41725000000000001</v>
      </c>
      <c r="AP305" s="33">
        <v>0.48</v>
      </c>
      <c r="AQ305" s="43">
        <v>9.2749999999999999E-2</v>
      </c>
      <c r="AR305" s="33" t="s">
        <v>108</v>
      </c>
      <c r="AS305" s="43" t="s">
        <v>108</v>
      </c>
      <c r="AT305" s="42">
        <v>1</v>
      </c>
      <c r="AU305" s="18">
        <v>0</v>
      </c>
      <c r="AV305">
        <v>0.48</v>
      </c>
      <c r="AW305" s="40">
        <v>0.52</v>
      </c>
      <c r="AX305" t="s">
        <v>108</v>
      </c>
      <c r="AY305" s="40" t="s">
        <v>108</v>
      </c>
      <c r="AZ305">
        <v>0</v>
      </c>
      <c r="BA305" s="18">
        <v>1</v>
      </c>
      <c r="BB305">
        <v>0</v>
      </c>
      <c r="BC305" s="18">
        <v>1</v>
      </c>
      <c r="BD305" s="18" t="s">
        <v>143</v>
      </c>
      <c r="BE305">
        <v>0</v>
      </c>
      <c r="BF305">
        <v>1</v>
      </c>
      <c r="BG305">
        <v>0</v>
      </c>
      <c r="BH305">
        <v>0</v>
      </c>
      <c r="BI305">
        <v>0</v>
      </c>
      <c r="BJ305">
        <v>0</v>
      </c>
      <c r="BK305" s="18">
        <v>0</v>
      </c>
      <c r="BL305">
        <v>0</v>
      </c>
      <c r="BM305">
        <v>1</v>
      </c>
      <c r="BN305" s="18">
        <v>0</v>
      </c>
      <c r="BQ305" s="25">
        <v>44.274999999999999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 s="18">
        <v>1</v>
      </c>
      <c r="BZ305">
        <v>0</v>
      </c>
      <c r="CA305">
        <v>1</v>
      </c>
      <c r="CB305">
        <v>0</v>
      </c>
      <c r="CC305" s="18">
        <v>0</v>
      </c>
      <c r="CD305">
        <v>1</v>
      </c>
      <c r="CE305">
        <v>0</v>
      </c>
      <c r="CF305">
        <v>0</v>
      </c>
      <c r="CG305">
        <v>0</v>
      </c>
      <c r="CH305" s="18">
        <v>1</v>
      </c>
      <c r="CI305">
        <v>1</v>
      </c>
      <c r="CJ305">
        <v>1</v>
      </c>
      <c r="CK305">
        <v>0</v>
      </c>
      <c r="CL305">
        <v>0</v>
      </c>
      <c r="CM305">
        <v>0</v>
      </c>
      <c r="CN305">
        <v>1</v>
      </c>
      <c r="CO305">
        <v>1</v>
      </c>
      <c r="CP305">
        <v>0</v>
      </c>
      <c r="CQ305">
        <v>0</v>
      </c>
      <c r="CR305">
        <v>0</v>
      </c>
      <c r="CS305" s="18">
        <v>1</v>
      </c>
      <c r="CU305">
        <v>129</v>
      </c>
      <c r="DD305" s="34" t="s">
        <v>110</v>
      </c>
    </row>
    <row r="306" spans="1:108" x14ac:dyDescent="0.25">
      <c r="A306">
        <v>305</v>
      </c>
      <c r="B306">
        <v>19</v>
      </c>
      <c r="C306" s="25" t="s">
        <v>142</v>
      </c>
      <c r="D306" s="12">
        <v>8</v>
      </c>
      <c r="E306" s="14">
        <v>1.7</v>
      </c>
      <c r="F306" s="7">
        <f t="shared" si="95"/>
        <v>4.7058823529411766</v>
      </c>
      <c r="G306" s="7">
        <f t="shared" si="82"/>
        <v>6.3</v>
      </c>
      <c r="H306" s="16">
        <f t="shared" si="83"/>
        <v>9.6999999999999993</v>
      </c>
      <c r="I306" s="11">
        <f t="shared" si="84"/>
        <v>7.8364515553668732E-2</v>
      </c>
      <c r="J306" s="33">
        <f t="shared" si="85"/>
        <v>1.6652459555154608E-2</v>
      </c>
      <c r="K306" s="33">
        <f t="shared" si="86"/>
        <v>60.051189236514894</v>
      </c>
      <c r="L306" s="33">
        <f t="shared" si="87"/>
        <v>6.171205599851412E-2</v>
      </c>
      <c r="M306" s="33">
        <f t="shared" si="88"/>
        <v>9.5016975108823343E-2</v>
      </c>
      <c r="N306" s="8">
        <v>1</v>
      </c>
      <c r="O306" s="9">
        <v>0</v>
      </c>
      <c r="P306" s="8">
        <v>1</v>
      </c>
      <c r="Q306" s="9">
        <v>0</v>
      </c>
      <c r="R306" s="9">
        <v>0</v>
      </c>
      <c r="S306" s="9">
        <v>0</v>
      </c>
      <c r="T306" s="9">
        <v>0</v>
      </c>
      <c r="U306" s="8">
        <v>3598</v>
      </c>
      <c r="V306" s="9">
        <v>13</v>
      </c>
      <c r="W306" s="9">
        <f t="shared" si="80"/>
        <v>3584</v>
      </c>
      <c r="X306" s="9">
        <f t="shared" si="89"/>
        <v>48</v>
      </c>
      <c r="Y306" s="7">
        <v>10.967499999999999</v>
      </c>
      <c r="Z306" s="7">
        <f t="shared" si="94"/>
        <v>27.307499999999997</v>
      </c>
      <c r="AA306" s="9">
        <v>1</v>
      </c>
      <c r="AB306" s="9">
        <v>0</v>
      </c>
      <c r="AC306" s="9">
        <v>0</v>
      </c>
      <c r="AD306" s="9">
        <v>1</v>
      </c>
      <c r="AE306" s="9">
        <v>0</v>
      </c>
      <c r="AF306" s="9">
        <v>0</v>
      </c>
      <c r="AG306" s="8">
        <v>0</v>
      </c>
      <c r="AH306" s="9">
        <v>1</v>
      </c>
      <c r="AI306" s="30">
        <v>0</v>
      </c>
      <c r="AJ306" s="9">
        <v>1</v>
      </c>
      <c r="AK306" s="30">
        <v>0</v>
      </c>
      <c r="AL306" s="21">
        <v>2001</v>
      </c>
      <c r="AM306" s="23">
        <f t="shared" si="90"/>
        <v>7.6014023345837334</v>
      </c>
      <c r="AN306" s="33">
        <v>0.01</v>
      </c>
      <c r="AO306" s="33">
        <v>0.41725000000000001</v>
      </c>
      <c r="AP306" s="33">
        <v>0.48</v>
      </c>
      <c r="AQ306" s="43">
        <v>9.2749999999999999E-2</v>
      </c>
      <c r="AR306" s="33" t="s">
        <v>108</v>
      </c>
      <c r="AS306" s="43" t="s">
        <v>108</v>
      </c>
      <c r="AT306" s="42">
        <v>1</v>
      </c>
      <c r="AU306" s="18">
        <v>0</v>
      </c>
      <c r="AV306">
        <v>0.48</v>
      </c>
      <c r="AW306" s="40">
        <v>0.52</v>
      </c>
      <c r="AX306" t="s">
        <v>108</v>
      </c>
      <c r="AY306" s="40" t="s">
        <v>108</v>
      </c>
      <c r="AZ306">
        <v>0</v>
      </c>
      <c r="BA306" s="18">
        <v>1</v>
      </c>
      <c r="BB306">
        <v>0</v>
      </c>
      <c r="BC306" s="18">
        <v>1</v>
      </c>
      <c r="BD306" s="18" t="s">
        <v>143</v>
      </c>
      <c r="BE306">
        <v>0</v>
      </c>
      <c r="BF306">
        <v>1</v>
      </c>
      <c r="BG306">
        <v>0</v>
      </c>
      <c r="BH306">
        <v>0</v>
      </c>
      <c r="BI306">
        <v>0</v>
      </c>
      <c r="BJ306">
        <v>0</v>
      </c>
      <c r="BK306" s="18">
        <v>0</v>
      </c>
      <c r="BL306">
        <v>0</v>
      </c>
      <c r="BM306">
        <v>1</v>
      </c>
      <c r="BN306" s="18">
        <v>0</v>
      </c>
      <c r="BQ306" s="25">
        <v>44.274999999999999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 s="18">
        <v>1</v>
      </c>
      <c r="BZ306">
        <v>0</v>
      </c>
      <c r="CA306">
        <v>1</v>
      </c>
      <c r="CB306">
        <v>0</v>
      </c>
      <c r="CC306" s="18">
        <v>0</v>
      </c>
      <c r="CD306">
        <v>1</v>
      </c>
      <c r="CE306">
        <v>0</v>
      </c>
      <c r="CF306">
        <v>0</v>
      </c>
      <c r="CG306">
        <v>0</v>
      </c>
      <c r="CH306" s="18">
        <v>1</v>
      </c>
      <c r="CI306">
        <v>1</v>
      </c>
      <c r="CJ306">
        <v>1</v>
      </c>
      <c r="CK306">
        <v>0</v>
      </c>
      <c r="CL306">
        <v>0</v>
      </c>
      <c r="CM306">
        <v>0</v>
      </c>
      <c r="CN306">
        <v>1</v>
      </c>
      <c r="CO306">
        <v>1</v>
      </c>
      <c r="CP306">
        <v>0</v>
      </c>
      <c r="CQ306">
        <v>0</v>
      </c>
      <c r="CR306">
        <v>0</v>
      </c>
      <c r="CS306" s="18">
        <v>1</v>
      </c>
      <c r="CU306">
        <v>129</v>
      </c>
      <c r="DD306" s="34" t="s">
        <v>110</v>
      </c>
    </row>
    <row r="307" spans="1:108" x14ac:dyDescent="0.25">
      <c r="A307">
        <v>306</v>
      </c>
      <c r="B307">
        <v>19</v>
      </c>
      <c r="C307" s="25" t="s">
        <v>142</v>
      </c>
      <c r="D307" s="12">
        <v>11.9</v>
      </c>
      <c r="E307" s="14">
        <v>0.7</v>
      </c>
      <c r="F307" s="7">
        <f t="shared" si="95"/>
        <v>17</v>
      </c>
      <c r="G307" s="7">
        <f t="shared" si="82"/>
        <v>11.200000000000001</v>
      </c>
      <c r="H307" s="16">
        <f t="shared" si="83"/>
        <v>12.6</v>
      </c>
      <c r="I307" s="11">
        <f t="shared" si="84"/>
        <v>0.27246248890491698</v>
      </c>
      <c r="J307" s="33">
        <f t="shared" si="85"/>
        <v>1.6027205229700997E-2</v>
      </c>
      <c r="K307" s="33">
        <f t="shared" si="86"/>
        <v>62.393909959225994</v>
      </c>
      <c r="L307" s="33">
        <f t="shared" si="87"/>
        <v>0.25643528367521595</v>
      </c>
      <c r="M307" s="33">
        <f t="shared" si="88"/>
        <v>0.288489694134618</v>
      </c>
      <c r="N307" s="8">
        <v>1</v>
      </c>
      <c r="O307" s="9">
        <v>0</v>
      </c>
      <c r="P307" s="8">
        <v>1</v>
      </c>
      <c r="Q307" s="9">
        <v>0</v>
      </c>
      <c r="R307" s="9">
        <v>0</v>
      </c>
      <c r="S307" s="9">
        <v>0</v>
      </c>
      <c r="T307" s="9">
        <v>0</v>
      </c>
      <c r="U307" s="8">
        <v>3610</v>
      </c>
      <c r="V307" s="9">
        <v>5</v>
      </c>
      <c r="W307" s="9">
        <f t="shared" si="80"/>
        <v>3604</v>
      </c>
      <c r="X307" s="9">
        <f t="shared" si="89"/>
        <v>48</v>
      </c>
      <c r="Y307" s="7">
        <v>17</v>
      </c>
      <c r="Z307" s="7">
        <f t="shared" si="94"/>
        <v>21.274999999999999</v>
      </c>
      <c r="AA307" s="9">
        <v>1</v>
      </c>
      <c r="AB307" s="9">
        <v>0</v>
      </c>
      <c r="AC307" s="9">
        <v>0</v>
      </c>
      <c r="AD307" s="9">
        <v>1</v>
      </c>
      <c r="AE307" s="9">
        <v>0</v>
      </c>
      <c r="AF307" s="9">
        <v>0</v>
      </c>
      <c r="AG307" s="8">
        <v>0</v>
      </c>
      <c r="AH307" s="9">
        <v>1</v>
      </c>
      <c r="AI307" s="30">
        <v>0</v>
      </c>
      <c r="AJ307" s="9">
        <v>1</v>
      </c>
      <c r="AK307" s="30">
        <v>0</v>
      </c>
      <c r="AL307" s="21">
        <v>2001</v>
      </c>
      <c r="AM307" s="23">
        <f t="shared" si="90"/>
        <v>7.6014023345837334</v>
      </c>
      <c r="AN307" s="33">
        <v>0.01</v>
      </c>
      <c r="AO307" s="33">
        <v>0.41725000000000001</v>
      </c>
      <c r="AP307" s="33">
        <v>0.48</v>
      </c>
      <c r="AQ307" s="43">
        <v>9.2749999999999999E-2</v>
      </c>
      <c r="AR307" s="33" t="s">
        <v>108</v>
      </c>
      <c r="AS307" s="43" t="s">
        <v>108</v>
      </c>
      <c r="AT307" s="42">
        <v>1</v>
      </c>
      <c r="AU307" s="18">
        <v>0</v>
      </c>
      <c r="AV307">
        <v>0.48</v>
      </c>
      <c r="AW307" s="40">
        <v>0.52</v>
      </c>
      <c r="AX307" t="s">
        <v>108</v>
      </c>
      <c r="AY307" s="40" t="s">
        <v>108</v>
      </c>
      <c r="AZ307">
        <v>0</v>
      </c>
      <c r="BA307" s="18">
        <v>1</v>
      </c>
      <c r="BB307">
        <v>0</v>
      </c>
      <c r="BC307" s="18">
        <v>1</v>
      </c>
      <c r="BD307" s="18" t="s">
        <v>143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0</v>
      </c>
      <c r="BK307" s="18">
        <v>0</v>
      </c>
      <c r="BL307">
        <v>0</v>
      </c>
      <c r="BM307">
        <v>1</v>
      </c>
      <c r="BN307" s="18">
        <v>0</v>
      </c>
      <c r="BQ307" s="25">
        <v>44.274999999999999</v>
      </c>
      <c r="BR307">
        <v>1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 s="18">
        <v>0</v>
      </c>
      <c r="BZ307">
        <v>0</v>
      </c>
      <c r="CA307">
        <v>1</v>
      </c>
      <c r="CB307">
        <v>0</v>
      </c>
      <c r="CC307" s="18">
        <v>0</v>
      </c>
      <c r="CD307">
        <v>1</v>
      </c>
      <c r="CE307">
        <v>0</v>
      </c>
      <c r="CF307">
        <v>0</v>
      </c>
      <c r="CG307">
        <v>0</v>
      </c>
      <c r="CH307" s="18">
        <v>1</v>
      </c>
      <c r="CI307">
        <v>1</v>
      </c>
      <c r="CJ307">
        <v>1</v>
      </c>
      <c r="CK307">
        <v>0</v>
      </c>
      <c r="CL307">
        <v>0</v>
      </c>
      <c r="CM307">
        <v>0</v>
      </c>
      <c r="CN307">
        <v>1</v>
      </c>
      <c r="CO307">
        <v>1</v>
      </c>
      <c r="CP307">
        <v>0</v>
      </c>
      <c r="CQ307">
        <v>0</v>
      </c>
      <c r="CR307">
        <v>0</v>
      </c>
      <c r="CS307" s="18">
        <v>1</v>
      </c>
      <c r="CU307">
        <v>129</v>
      </c>
      <c r="DD307" s="34" t="s">
        <v>110</v>
      </c>
    </row>
    <row r="308" spans="1:108" x14ac:dyDescent="0.25">
      <c r="A308">
        <v>307</v>
      </c>
      <c r="B308">
        <v>19</v>
      </c>
      <c r="C308" s="25" t="s">
        <v>142</v>
      </c>
      <c r="D308" s="12">
        <v>5.3</v>
      </c>
      <c r="E308" s="14">
        <v>0.8</v>
      </c>
      <c r="F308" s="7">
        <f t="shared" si="95"/>
        <v>6.6249999999999991</v>
      </c>
      <c r="G308" s="7">
        <f t="shared" si="82"/>
        <v>4.5</v>
      </c>
      <c r="H308" s="16">
        <f t="shared" si="83"/>
        <v>6.1</v>
      </c>
      <c r="I308" s="11">
        <f t="shared" si="84"/>
        <v>0.10968948019675485</v>
      </c>
      <c r="J308" s="33">
        <f t="shared" si="85"/>
        <v>1.6556902671208282E-2</v>
      </c>
      <c r="K308" s="33">
        <f t="shared" si="86"/>
        <v>60.397770033338155</v>
      </c>
      <c r="L308" s="33">
        <f t="shared" si="87"/>
        <v>9.3132577525546573E-2</v>
      </c>
      <c r="M308" s="33">
        <f t="shared" si="88"/>
        <v>0.12624638286796314</v>
      </c>
      <c r="N308" s="8">
        <v>1</v>
      </c>
      <c r="O308" s="9">
        <v>0</v>
      </c>
      <c r="P308" s="8">
        <v>1</v>
      </c>
      <c r="Q308" s="9">
        <v>0</v>
      </c>
      <c r="R308" s="9">
        <v>0</v>
      </c>
      <c r="S308" s="9">
        <v>0</v>
      </c>
      <c r="T308" s="9">
        <v>0</v>
      </c>
      <c r="U308" s="8">
        <v>3610</v>
      </c>
      <c r="V308" s="9">
        <v>5</v>
      </c>
      <c r="W308" s="9">
        <f t="shared" si="80"/>
        <v>3604</v>
      </c>
      <c r="X308" s="9">
        <f t="shared" si="89"/>
        <v>48</v>
      </c>
      <c r="Y308" s="7">
        <v>7</v>
      </c>
      <c r="Z308" s="7">
        <f t="shared" si="94"/>
        <v>31.274999999999999</v>
      </c>
      <c r="AA308" s="9">
        <v>1</v>
      </c>
      <c r="AB308" s="9">
        <v>0</v>
      </c>
      <c r="AC308" s="9">
        <v>0</v>
      </c>
      <c r="AD308" s="9">
        <v>1</v>
      </c>
      <c r="AE308" s="9">
        <v>0</v>
      </c>
      <c r="AF308" s="9">
        <v>0</v>
      </c>
      <c r="AG308" s="8">
        <v>0</v>
      </c>
      <c r="AH308" s="9">
        <v>1</v>
      </c>
      <c r="AI308" s="30">
        <v>0</v>
      </c>
      <c r="AJ308" s="9">
        <v>1</v>
      </c>
      <c r="AK308" s="30">
        <v>0</v>
      </c>
      <c r="AL308" s="21">
        <v>2001</v>
      </c>
      <c r="AM308" s="23">
        <f t="shared" si="90"/>
        <v>7.6014023345837334</v>
      </c>
      <c r="AN308" s="33">
        <v>0.01</v>
      </c>
      <c r="AO308" s="33">
        <v>0.41725000000000001</v>
      </c>
      <c r="AP308" s="33">
        <v>0.48</v>
      </c>
      <c r="AQ308" s="43">
        <v>9.2749999999999999E-2</v>
      </c>
      <c r="AR308" s="33" t="s">
        <v>108</v>
      </c>
      <c r="AS308" s="43" t="s">
        <v>108</v>
      </c>
      <c r="AT308" s="42">
        <v>1</v>
      </c>
      <c r="AU308" s="18">
        <v>0</v>
      </c>
      <c r="AV308">
        <v>0.48</v>
      </c>
      <c r="AW308" s="40">
        <v>0.52</v>
      </c>
      <c r="AX308" t="s">
        <v>108</v>
      </c>
      <c r="AY308" s="40" t="s">
        <v>108</v>
      </c>
      <c r="AZ308">
        <v>0</v>
      </c>
      <c r="BA308" s="18">
        <v>1</v>
      </c>
      <c r="BB308">
        <v>0</v>
      </c>
      <c r="BC308" s="18">
        <v>1</v>
      </c>
      <c r="BD308" s="18" t="s">
        <v>143</v>
      </c>
      <c r="BE308">
        <v>0</v>
      </c>
      <c r="BF308">
        <v>1</v>
      </c>
      <c r="BG308">
        <v>0</v>
      </c>
      <c r="BH308">
        <v>0</v>
      </c>
      <c r="BI308">
        <v>0</v>
      </c>
      <c r="BJ308">
        <v>0</v>
      </c>
      <c r="BK308" s="18">
        <v>0</v>
      </c>
      <c r="BL308">
        <v>0</v>
      </c>
      <c r="BM308">
        <v>1</v>
      </c>
      <c r="BN308" s="18">
        <v>0</v>
      </c>
      <c r="BQ308" s="25">
        <v>44.274999999999999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 s="18">
        <v>0</v>
      </c>
      <c r="BZ308">
        <v>0</v>
      </c>
      <c r="CA308">
        <v>1</v>
      </c>
      <c r="CB308">
        <v>0</v>
      </c>
      <c r="CC308" s="18">
        <v>0</v>
      </c>
      <c r="CD308">
        <v>1</v>
      </c>
      <c r="CE308">
        <v>0</v>
      </c>
      <c r="CF308">
        <v>0</v>
      </c>
      <c r="CG308">
        <v>0</v>
      </c>
      <c r="CH308" s="18">
        <v>1</v>
      </c>
      <c r="CI308">
        <v>1</v>
      </c>
      <c r="CJ308">
        <v>1</v>
      </c>
      <c r="CK308">
        <v>0</v>
      </c>
      <c r="CL308">
        <v>0</v>
      </c>
      <c r="CM308">
        <v>0</v>
      </c>
      <c r="CN308">
        <v>1</v>
      </c>
      <c r="CO308">
        <v>1</v>
      </c>
      <c r="CP308">
        <v>0</v>
      </c>
      <c r="CQ308">
        <v>0</v>
      </c>
      <c r="CR308">
        <v>0</v>
      </c>
      <c r="CS308" s="18">
        <v>1</v>
      </c>
      <c r="CU308">
        <v>129</v>
      </c>
      <c r="DD308" s="34" t="s">
        <v>110</v>
      </c>
    </row>
    <row r="309" spans="1:108" x14ac:dyDescent="0.25">
      <c r="A309">
        <v>308</v>
      </c>
      <c r="B309">
        <v>19</v>
      </c>
      <c r="C309" s="25" t="s">
        <v>142</v>
      </c>
      <c r="D309" s="12">
        <v>9.9</v>
      </c>
      <c r="E309" s="14">
        <v>3.9</v>
      </c>
      <c r="F309" s="7">
        <f t="shared" si="95"/>
        <v>2.5384615384615388</v>
      </c>
      <c r="G309" s="7">
        <f t="shared" si="82"/>
        <v>6</v>
      </c>
      <c r="H309" s="16">
        <f t="shared" si="83"/>
        <v>13.8</v>
      </c>
      <c r="I309" s="11">
        <f t="shared" si="84"/>
        <v>4.2246457103995896E-2</v>
      </c>
      <c r="J309" s="33">
        <f t="shared" si="85"/>
        <v>1.6642543707634745E-2</v>
      </c>
      <c r="K309" s="33">
        <f t="shared" si="86"/>
        <v>60.086968528810374</v>
      </c>
      <c r="L309" s="33">
        <f t="shared" si="87"/>
        <v>2.5603913396361151E-2</v>
      </c>
      <c r="M309" s="33">
        <f t="shared" si="88"/>
        <v>5.8889000811630642E-2</v>
      </c>
      <c r="N309" s="8">
        <v>1</v>
      </c>
      <c r="O309" s="9">
        <v>0</v>
      </c>
      <c r="P309" s="8">
        <v>1</v>
      </c>
      <c r="Q309" s="9">
        <v>0</v>
      </c>
      <c r="R309" s="9">
        <v>0</v>
      </c>
      <c r="S309" s="9">
        <v>0</v>
      </c>
      <c r="T309" s="9">
        <v>0</v>
      </c>
      <c r="U309" s="8">
        <v>3610</v>
      </c>
      <c r="V309" s="9">
        <v>5</v>
      </c>
      <c r="W309" s="9">
        <f t="shared" si="80"/>
        <v>3604</v>
      </c>
      <c r="X309" s="9">
        <f t="shared" si="89"/>
        <v>48</v>
      </c>
      <c r="Y309" s="7">
        <v>17</v>
      </c>
      <c r="Z309" s="7">
        <f t="shared" si="94"/>
        <v>21.274999999999999</v>
      </c>
      <c r="AA309" s="9">
        <v>1</v>
      </c>
      <c r="AB309" s="9">
        <v>0</v>
      </c>
      <c r="AC309" s="9">
        <v>0</v>
      </c>
      <c r="AD309" s="9">
        <v>1</v>
      </c>
      <c r="AE309" s="9">
        <v>0</v>
      </c>
      <c r="AF309" s="9">
        <v>0</v>
      </c>
      <c r="AG309" s="8">
        <v>0</v>
      </c>
      <c r="AH309" s="9">
        <v>1</v>
      </c>
      <c r="AI309" s="30">
        <v>0</v>
      </c>
      <c r="AJ309" s="9">
        <v>1</v>
      </c>
      <c r="AK309" s="30">
        <v>0</v>
      </c>
      <c r="AL309" s="21">
        <v>2001</v>
      </c>
      <c r="AM309" s="23">
        <f t="shared" si="90"/>
        <v>7.6014023345837334</v>
      </c>
      <c r="AN309" s="33">
        <v>0.01</v>
      </c>
      <c r="AO309" s="33">
        <v>0.41725000000000001</v>
      </c>
      <c r="AP309" s="33">
        <v>0.48</v>
      </c>
      <c r="AQ309" s="43">
        <v>9.2749999999999999E-2</v>
      </c>
      <c r="AR309" s="33" t="s">
        <v>108</v>
      </c>
      <c r="AS309" s="43" t="s">
        <v>108</v>
      </c>
      <c r="AT309" s="42">
        <v>1</v>
      </c>
      <c r="AU309" s="18">
        <v>0</v>
      </c>
      <c r="AV309">
        <v>0.48</v>
      </c>
      <c r="AW309" s="40">
        <v>0.52</v>
      </c>
      <c r="AX309" t="s">
        <v>108</v>
      </c>
      <c r="AY309" s="40" t="s">
        <v>108</v>
      </c>
      <c r="AZ309">
        <v>0</v>
      </c>
      <c r="BA309" s="18">
        <v>1</v>
      </c>
      <c r="BB309">
        <v>0</v>
      </c>
      <c r="BC309" s="18">
        <v>1</v>
      </c>
      <c r="BD309" s="18" t="s">
        <v>143</v>
      </c>
      <c r="BE309">
        <v>0</v>
      </c>
      <c r="BF309">
        <v>1</v>
      </c>
      <c r="BG309">
        <v>0</v>
      </c>
      <c r="BH309">
        <v>0</v>
      </c>
      <c r="BI309">
        <v>0</v>
      </c>
      <c r="BJ309">
        <v>0</v>
      </c>
      <c r="BK309" s="18">
        <v>0</v>
      </c>
      <c r="BL309">
        <v>0</v>
      </c>
      <c r="BM309">
        <v>1</v>
      </c>
      <c r="BN309" s="18">
        <v>0</v>
      </c>
      <c r="BQ309" s="25">
        <v>44.274999999999999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 s="18">
        <v>1</v>
      </c>
      <c r="BZ309">
        <v>0</v>
      </c>
      <c r="CA309">
        <v>1</v>
      </c>
      <c r="CB309">
        <v>0</v>
      </c>
      <c r="CC309" s="18">
        <v>0</v>
      </c>
      <c r="CD309">
        <v>1</v>
      </c>
      <c r="CE309">
        <v>0</v>
      </c>
      <c r="CF309">
        <v>0</v>
      </c>
      <c r="CG309">
        <v>0</v>
      </c>
      <c r="CH309" s="18">
        <v>1</v>
      </c>
      <c r="CI309">
        <v>1</v>
      </c>
      <c r="CJ309">
        <v>1</v>
      </c>
      <c r="CK309">
        <v>0</v>
      </c>
      <c r="CL309">
        <v>0</v>
      </c>
      <c r="CM309">
        <v>0</v>
      </c>
      <c r="CN309">
        <v>1</v>
      </c>
      <c r="CO309">
        <v>1</v>
      </c>
      <c r="CP309">
        <v>0</v>
      </c>
      <c r="CQ309">
        <v>0</v>
      </c>
      <c r="CR309">
        <v>0</v>
      </c>
      <c r="CS309" s="18">
        <v>1</v>
      </c>
      <c r="CU309">
        <v>129</v>
      </c>
      <c r="DD309" s="34" t="s">
        <v>110</v>
      </c>
    </row>
    <row r="310" spans="1:108" x14ac:dyDescent="0.25">
      <c r="A310">
        <v>309</v>
      </c>
      <c r="B310">
        <v>19</v>
      </c>
      <c r="C310" s="25" t="s">
        <v>142</v>
      </c>
      <c r="D310" s="12">
        <v>7</v>
      </c>
      <c r="E310" s="14">
        <v>2.7</v>
      </c>
      <c r="F310" s="7">
        <f t="shared" si="95"/>
        <v>2.5925925925925926</v>
      </c>
      <c r="G310" s="7">
        <f t="shared" si="82"/>
        <v>4.3</v>
      </c>
      <c r="H310" s="16">
        <f t="shared" si="83"/>
        <v>9.6999999999999993</v>
      </c>
      <c r="I310" s="11">
        <f t="shared" si="84"/>
        <v>4.3145675984180239E-2</v>
      </c>
      <c r="J310" s="33">
        <f t="shared" si="85"/>
        <v>1.664190359389809E-2</v>
      </c>
      <c r="K310" s="33">
        <f t="shared" si="86"/>
        <v>60.08927971236772</v>
      </c>
      <c r="L310" s="33">
        <f t="shared" si="87"/>
        <v>2.6503772390282149E-2</v>
      </c>
      <c r="M310" s="33">
        <f t="shared" si="88"/>
        <v>5.9787579578078329E-2</v>
      </c>
      <c r="N310" s="8">
        <v>1</v>
      </c>
      <c r="O310" s="9">
        <v>0</v>
      </c>
      <c r="P310" s="8">
        <v>1</v>
      </c>
      <c r="Q310" s="9">
        <v>0</v>
      </c>
      <c r="R310" s="9">
        <v>0</v>
      </c>
      <c r="S310" s="9">
        <v>0</v>
      </c>
      <c r="T310" s="9">
        <v>0</v>
      </c>
      <c r="U310" s="8">
        <v>3610</v>
      </c>
      <c r="V310" s="9">
        <v>5</v>
      </c>
      <c r="W310" s="9">
        <f t="shared" si="80"/>
        <v>3604</v>
      </c>
      <c r="X310" s="9">
        <f t="shared" si="89"/>
        <v>48</v>
      </c>
      <c r="Y310" s="7">
        <v>7</v>
      </c>
      <c r="Z310" s="7">
        <f t="shared" si="94"/>
        <v>31.274999999999999</v>
      </c>
      <c r="AA310" s="9">
        <v>1</v>
      </c>
      <c r="AB310" s="9">
        <v>0</v>
      </c>
      <c r="AC310" s="9">
        <v>0</v>
      </c>
      <c r="AD310" s="9">
        <v>1</v>
      </c>
      <c r="AE310" s="9">
        <v>0</v>
      </c>
      <c r="AF310" s="9">
        <v>0</v>
      </c>
      <c r="AG310" s="8">
        <v>0</v>
      </c>
      <c r="AH310" s="9">
        <v>1</v>
      </c>
      <c r="AI310" s="30">
        <v>0</v>
      </c>
      <c r="AJ310" s="9">
        <v>1</v>
      </c>
      <c r="AK310" s="30">
        <v>0</v>
      </c>
      <c r="AL310" s="21">
        <v>2001</v>
      </c>
      <c r="AM310" s="23">
        <f t="shared" si="90"/>
        <v>7.6014023345837334</v>
      </c>
      <c r="AN310" s="33">
        <v>0.01</v>
      </c>
      <c r="AO310" s="33">
        <v>0.41725000000000001</v>
      </c>
      <c r="AP310" s="33">
        <v>0.48</v>
      </c>
      <c r="AQ310" s="43">
        <v>9.2749999999999999E-2</v>
      </c>
      <c r="AR310" s="33" t="s">
        <v>108</v>
      </c>
      <c r="AS310" s="43" t="s">
        <v>108</v>
      </c>
      <c r="AT310" s="42">
        <v>1</v>
      </c>
      <c r="AU310" s="18">
        <v>0</v>
      </c>
      <c r="AV310">
        <v>0.48</v>
      </c>
      <c r="AW310" s="40">
        <v>0.52</v>
      </c>
      <c r="AX310" t="s">
        <v>108</v>
      </c>
      <c r="AY310" s="40" t="s">
        <v>108</v>
      </c>
      <c r="AZ310">
        <v>0</v>
      </c>
      <c r="BA310" s="18">
        <v>1</v>
      </c>
      <c r="BB310">
        <v>0</v>
      </c>
      <c r="BC310" s="18">
        <v>1</v>
      </c>
      <c r="BD310" s="18" t="s">
        <v>143</v>
      </c>
      <c r="BE310">
        <v>0</v>
      </c>
      <c r="BF310">
        <v>1</v>
      </c>
      <c r="BG310">
        <v>0</v>
      </c>
      <c r="BH310">
        <v>0</v>
      </c>
      <c r="BI310">
        <v>0</v>
      </c>
      <c r="BJ310">
        <v>0</v>
      </c>
      <c r="BK310" s="18">
        <v>0</v>
      </c>
      <c r="BL310">
        <v>0</v>
      </c>
      <c r="BM310">
        <v>1</v>
      </c>
      <c r="BN310" s="18">
        <v>0</v>
      </c>
      <c r="BQ310" s="25">
        <v>44.274999999999999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 s="18">
        <v>1</v>
      </c>
      <c r="BZ310">
        <v>0</v>
      </c>
      <c r="CA310">
        <v>1</v>
      </c>
      <c r="CB310">
        <v>0</v>
      </c>
      <c r="CC310" s="18">
        <v>0</v>
      </c>
      <c r="CD310">
        <v>1</v>
      </c>
      <c r="CE310">
        <v>0</v>
      </c>
      <c r="CF310">
        <v>0</v>
      </c>
      <c r="CG310">
        <v>0</v>
      </c>
      <c r="CH310" s="18">
        <v>1</v>
      </c>
      <c r="CI310">
        <v>1</v>
      </c>
      <c r="CJ310">
        <v>1</v>
      </c>
      <c r="CK310">
        <v>0</v>
      </c>
      <c r="CL310">
        <v>0</v>
      </c>
      <c r="CM310">
        <v>0</v>
      </c>
      <c r="CN310">
        <v>1</v>
      </c>
      <c r="CO310">
        <v>1</v>
      </c>
      <c r="CP310">
        <v>0</v>
      </c>
      <c r="CQ310">
        <v>0</v>
      </c>
      <c r="CR310">
        <v>0</v>
      </c>
      <c r="CS310" s="18">
        <v>1</v>
      </c>
      <c r="CU310">
        <v>129</v>
      </c>
      <c r="DD310" s="34" t="s">
        <v>110</v>
      </c>
    </row>
    <row r="311" spans="1:108" x14ac:dyDescent="0.25">
      <c r="A311">
        <v>310</v>
      </c>
      <c r="B311">
        <v>19</v>
      </c>
      <c r="C311" s="25" t="s">
        <v>142</v>
      </c>
      <c r="D311" s="12">
        <v>9.6</v>
      </c>
      <c r="E311" s="14">
        <v>3.7</v>
      </c>
      <c r="F311" s="7">
        <f t="shared" si="95"/>
        <v>2.5945945945945943</v>
      </c>
      <c r="G311" s="7">
        <f t="shared" si="82"/>
        <v>5.8999999999999995</v>
      </c>
      <c r="H311" s="16">
        <f t="shared" si="83"/>
        <v>13.3</v>
      </c>
      <c r="I311" s="11">
        <f t="shared" si="84"/>
        <v>4.3286961577418265E-2</v>
      </c>
      <c r="J311" s="33">
        <f t="shared" si="85"/>
        <v>1.6683516441296627E-2</v>
      </c>
      <c r="K311" s="33">
        <f t="shared" si="86"/>
        <v>59.93940207501489</v>
      </c>
      <c r="L311" s="33">
        <f t="shared" si="87"/>
        <v>2.6603445136121638E-2</v>
      </c>
      <c r="M311" s="33">
        <f t="shared" si="88"/>
        <v>5.9970478018714891E-2</v>
      </c>
      <c r="N311" s="8">
        <v>1</v>
      </c>
      <c r="O311" s="9">
        <v>0</v>
      </c>
      <c r="P311" s="8">
        <v>1</v>
      </c>
      <c r="Q311" s="9">
        <v>0</v>
      </c>
      <c r="R311" s="9">
        <v>0</v>
      </c>
      <c r="S311" s="9">
        <v>0</v>
      </c>
      <c r="T311" s="9">
        <v>0</v>
      </c>
      <c r="U311" s="8">
        <v>3598</v>
      </c>
      <c r="V311" s="9">
        <v>11</v>
      </c>
      <c r="W311" s="9">
        <f t="shared" ref="W311:W374" si="96">U311-V311-1</f>
        <v>3586</v>
      </c>
      <c r="X311" s="9">
        <f t="shared" si="89"/>
        <v>48</v>
      </c>
      <c r="Y311" s="7">
        <v>17</v>
      </c>
      <c r="Z311" s="7">
        <f t="shared" si="94"/>
        <v>21.274999999999999</v>
      </c>
      <c r="AA311" s="9">
        <v>1</v>
      </c>
      <c r="AB311" s="9">
        <v>0</v>
      </c>
      <c r="AC311" s="9">
        <v>0</v>
      </c>
      <c r="AD311" s="9">
        <v>1</v>
      </c>
      <c r="AE311" s="9">
        <v>0</v>
      </c>
      <c r="AF311" s="9">
        <v>0</v>
      </c>
      <c r="AG311" s="8">
        <v>0</v>
      </c>
      <c r="AH311" s="9">
        <v>1</v>
      </c>
      <c r="AI311" s="30">
        <v>0</v>
      </c>
      <c r="AJ311" s="9">
        <v>1</v>
      </c>
      <c r="AK311" s="30">
        <v>0</v>
      </c>
      <c r="AL311" s="21">
        <v>2001</v>
      </c>
      <c r="AM311" s="23">
        <f t="shared" si="90"/>
        <v>7.6014023345837334</v>
      </c>
      <c r="AN311" s="33">
        <v>0.01</v>
      </c>
      <c r="AO311" s="33">
        <v>0.41725000000000001</v>
      </c>
      <c r="AP311" s="33">
        <v>0.48</v>
      </c>
      <c r="AQ311" s="43">
        <v>9.2749999999999999E-2</v>
      </c>
      <c r="AR311" s="33" t="s">
        <v>108</v>
      </c>
      <c r="AS311" s="43" t="s">
        <v>108</v>
      </c>
      <c r="AT311" s="42">
        <v>1</v>
      </c>
      <c r="AU311" s="18">
        <v>0</v>
      </c>
      <c r="AV311">
        <v>0.48</v>
      </c>
      <c r="AW311" s="40">
        <v>0.52</v>
      </c>
      <c r="AX311" t="s">
        <v>108</v>
      </c>
      <c r="AY311" s="40" t="s">
        <v>108</v>
      </c>
      <c r="AZ311">
        <v>0</v>
      </c>
      <c r="BA311" s="18">
        <v>1</v>
      </c>
      <c r="BB311">
        <v>0</v>
      </c>
      <c r="BC311" s="18">
        <v>1</v>
      </c>
      <c r="BD311" s="18" t="s">
        <v>143</v>
      </c>
      <c r="BE311">
        <v>0</v>
      </c>
      <c r="BF311">
        <v>1</v>
      </c>
      <c r="BG311">
        <v>0</v>
      </c>
      <c r="BH311">
        <v>0</v>
      </c>
      <c r="BI311">
        <v>0</v>
      </c>
      <c r="BJ311">
        <v>0</v>
      </c>
      <c r="BK311" s="18">
        <v>0</v>
      </c>
      <c r="BL311">
        <v>0</v>
      </c>
      <c r="BM311">
        <v>1</v>
      </c>
      <c r="BN311" s="18">
        <v>0</v>
      </c>
      <c r="BQ311" s="25">
        <v>44.274999999999999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 s="18">
        <v>1</v>
      </c>
      <c r="BZ311">
        <v>0</v>
      </c>
      <c r="CA311">
        <v>1</v>
      </c>
      <c r="CB311">
        <v>0</v>
      </c>
      <c r="CC311" s="18">
        <v>0</v>
      </c>
      <c r="CD311">
        <v>1</v>
      </c>
      <c r="CE311">
        <v>0</v>
      </c>
      <c r="CF311">
        <v>0</v>
      </c>
      <c r="CG311">
        <v>0</v>
      </c>
      <c r="CH311" s="18">
        <v>1</v>
      </c>
      <c r="CI311">
        <v>1</v>
      </c>
      <c r="CJ311">
        <v>1</v>
      </c>
      <c r="CK311">
        <v>0</v>
      </c>
      <c r="CL311">
        <v>0</v>
      </c>
      <c r="CM311">
        <v>0</v>
      </c>
      <c r="CN311">
        <v>1</v>
      </c>
      <c r="CO311">
        <v>1</v>
      </c>
      <c r="CP311">
        <v>0</v>
      </c>
      <c r="CQ311">
        <v>0</v>
      </c>
      <c r="CR311">
        <v>0</v>
      </c>
      <c r="CS311" s="18">
        <v>1</v>
      </c>
      <c r="CU311">
        <v>129</v>
      </c>
      <c r="DD311" s="34" t="s">
        <v>110</v>
      </c>
    </row>
    <row r="312" spans="1:108" x14ac:dyDescent="0.25">
      <c r="A312">
        <v>311</v>
      </c>
      <c r="B312">
        <v>19</v>
      </c>
      <c r="C312" s="25" t="s">
        <v>142</v>
      </c>
      <c r="D312" s="12">
        <v>7.4</v>
      </c>
      <c r="E312" s="14">
        <v>2.7</v>
      </c>
      <c r="F312" s="7">
        <f t="shared" si="95"/>
        <v>2.7407407407407405</v>
      </c>
      <c r="G312" s="7">
        <f t="shared" si="82"/>
        <v>4.7</v>
      </c>
      <c r="H312" s="16">
        <f t="shared" si="83"/>
        <v>10.100000000000001</v>
      </c>
      <c r="I312" s="11">
        <f t="shared" si="84"/>
        <v>4.5720232096191346E-2</v>
      </c>
      <c r="J312" s="33">
        <f t="shared" si="85"/>
        <v>1.6681706305367115E-2</v>
      </c>
      <c r="K312" s="33">
        <f t="shared" si="86"/>
        <v>59.94590611382862</v>
      </c>
      <c r="L312" s="33">
        <f t="shared" si="87"/>
        <v>2.9038525790824232E-2</v>
      </c>
      <c r="M312" s="33">
        <f t="shared" si="88"/>
        <v>6.2401938401558457E-2</v>
      </c>
      <c r="N312" s="8">
        <v>1</v>
      </c>
      <c r="O312" s="9">
        <v>0</v>
      </c>
      <c r="P312" s="8">
        <v>1</v>
      </c>
      <c r="Q312" s="9">
        <v>0</v>
      </c>
      <c r="R312" s="9">
        <v>0</v>
      </c>
      <c r="S312" s="9">
        <v>0</v>
      </c>
      <c r="T312" s="9">
        <v>0</v>
      </c>
      <c r="U312" s="8">
        <v>3598</v>
      </c>
      <c r="V312" s="9">
        <v>11</v>
      </c>
      <c r="W312" s="9">
        <f t="shared" si="96"/>
        <v>3586</v>
      </c>
      <c r="X312" s="9">
        <f t="shared" si="89"/>
        <v>48</v>
      </c>
      <c r="Y312" s="7">
        <v>7</v>
      </c>
      <c r="Z312" s="7">
        <f t="shared" si="94"/>
        <v>31.274999999999999</v>
      </c>
      <c r="AA312" s="9">
        <v>1</v>
      </c>
      <c r="AB312" s="9">
        <v>0</v>
      </c>
      <c r="AC312" s="9">
        <v>0</v>
      </c>
      <c r="AD312" s="9">
        <v>1</v>
      </c>
      <c r="AE312" s="9">
        <v>0</v>
      </c>
      <c r="AF312" s="9">
        <v>0</v>
      </c>
      <c r="AG312" s="8">
        <v>0</v>
      </c>
      <c r="AH312" s="9">
        <v>1</v>
      </c>
      <c r="AI312" s="30">
        <v>0</v>
      </c>
      <c r="AJ312" s="9">
        <v>1</v>
      </c>
      <c r="AK312" s="30">
        <v>0</v>
      </c>
      <c r="AL312" s="21">
        <v>2001</v>
      </c>
      <c r="AM312" s="23">
        <f t="shared" si="90"/>
        <v>7.6014023345837334</v>
      </c>
      <c r="AN312" s="33">
        <v>0.01</v>
      </c>
      <c r="AO312" s="33">
        <v>0.41725000000000001</v>
      </c>
      <c r="AP312" s="33">
        <v>0.48</v>
      </c>
      <c r="AQ312" s="43">
        <v>9.2749999999999999E-2</v>
      </c>
      <c r="AR312" s="33" t="s">
        <v>108</v>
      </c>
      <c r="AS312" s="43" t="s">
        <v>108</v>
      </c>
      <c r="AT312" s="42">
        <v>1</v>
      </c>
      <c r="AU312" s="18">
        <v>0</v>
      </c>
      <c r="AV312">
        <v>0.48</v>
      </c>
      <c r="AW312" s="40">
        <v>0.52</v>
      </c>
      <c r="AX312" t="s">
        <v>108</v>
      </c>
      <c r="AY312" s="40" t="s">
        <v>108</v>
      </c>
      <c r="AZ312">
        <v>0</v>
      </c>
      <c r="BA312" s="18">
        <v>1</v>
      </c>
      <c r="BB312">
        <v>0</v>
      </c>
      <c r="BC312" s="18">
        <v>1</v>
      </c>
      <c r="BD312" s="18" t="s">
        <v>143</v>
      </c>
      <c r="BE312">
        <v>0</v>
      </c>
      <c r="BF312">
        <v>1</v>
      </c>
      <c r="BG312">
        <v>0</v>
      </c>
      <c r="BH312">
        <v>0</v>
      </c>
      <c r="BI312">
        <v>0</v>
      </c>
      <c r="BJ312">
        <v>0</v>
      </c>
      <c r="BK312" s="18">
        <v>0</v>
      </c>
      <c r="BL312">
        <v>0</v>
      </c>
      <c r="BM312">
        <v>1</v>
      </c>
      <c r="BN312" s="18">
        <v>0</v>
      </c>
      <c r="BQ312" s="25">
        <v>44.274999999999999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 s="18">
        <v>1</v>
      </c>
      <c r="BZ312">
        <v>0</v>
      </c>
      <c r="CA312">
        <v>1</v>
      </c>
      <c r="CB312">
        <v>0</v>
      </c>
      <c r="CC312" s="18">
        <v>0</v>
      </c>
      <c r="CD312">
        <v>1</v>
      </c>
      <c r="CE312">
        <v>0</v>
      </c>
      <c r="CF312">
        <v>0</v>
      </c>
      <c r="CG312">
        <v>0</v>
      </c>
      <c r="CH312" s="18">
        <v>1</v>
      </c>
      <c r="CI312">
        <v>1</v>
      </c>
      <c r="CJ312">
        <v>1</v>
      </c>
      <c r="CK312">
        <v>0</v>
      </c>
      <c r="CL312">
        <v>0</v>
      </c>
      <c r="CM312">
        <v>0</v>
      </c>
      <c r="CN312">
        <v>1</v>
      </c>
      <c r="CO312">
        <v>1</v>
      </c>
      <c r="CP312">
        <v>0</v>
      </c>
      <c r="CQ312">
        <v>0</v>
      </c>
      <c r="CR312">
        <v>0</v>
      </c>
      <c r="CS312" s="18">
        <v>1</v>
      </c>
      <c r="CU312">
        <v>129</v>
      </c>
      <c r="DD312" s="34" t="s">
        <v>110</v>
      </c>
    </row>
    <row r="313" spans="1:108" x14ac:dyDescent="0.25">
      <c r="A313">
        <v>312</v>
      </c>
      <c r="B313">
        <v>19</v>
      </c>
      <c r="C313" s="25" t="s">
        <v>142</v>
      </c>
      <c r="D313" s="12">
        <v>9.8000000000000007</v>
      </c>
      <c r="E313" s="14">
        <v>4</v>
      </c>
      <c r="F313" s="7">
        <f t="shared" si="95"/>
        <v>2.4500000000000002</v>
      </c>
      <c r="G313" s="7">
        <f t="shared" si="82"/>
        <v>5.8000000000000007</v>
      </c>
      <c r="H313" s="16">
        <f t="shared" si="83"/>
        <v>13.8</v>
      </c>
      <c r="I313" s="11">
        <f t="shared" si="84"/>
        <v>4.0895846678058546E-2</v>
      </c>
      <c r="J313" s="33">
        <f t="shared" si="85"/>
        <v>1.6692182317574914E-2</v>
      </c>
      <c r="K313" s="33">
        <f t="shared" si="86"/>
        <v>59.90828406823217</v>
      </c>
      <c r="L313" s="33">
        <f t="shared" si="87"/>
        <v>2.4203664360483632E-2</v>
      </c>
      <c r="M313" s="33">
        <f t="shared" si="88"/>
        <v>5.7588028995633464E-2</v>
      </c>
      <c r="N313" s="8">
        <v>1</v>
      </c>
      <c r="O313" s="9">
        <v>0</v>
      </c>
      <c r="P313" s="8">
        <v>1</v>
      </c>
      <c r="Q313" s="9">
        <v>0</v>
      </c>
      <c r="R313" s="9">
        <v>0</v>
      </c>
      <c r="S313" s="9">
        <v>0</v>
      </c>
      <c r="T313" s="9">
        <v>0</v>
      </c>
      <c r="U313" s="8">
        <v>3598</v>
      </c>
      <c r="V313" s="9">
        <v>14</v>
      </c>
      <c r="W313" s="9">
        <f t="shared" si="96"/>
        <v>3583</v>
      </c>
      <c r="X313" s="9">
        <f t="shared" si="89"/>
        <v>48</v>
      </c>
      <c r="Y313" s="7">
        <v>17</v>
      </c>
      <c r="Z313" s="7">
        <f t="shared" si="94"/>
        <v>21.274999999999999</v>
      </c>
      <c r="AA313" s="9">
        <v>1</v>
      </c>
      <c r="AB313" s="9">
        <v>0</v>
      </c>
      <c r="AC313" s="9">
        <v>0</v>
      </c>
      <c r="AD313" s="9">
        <v>1</v>
      </c>
      <c r="AE313" s="9">
        <v>0</v>
      </c>
      <c r="AF313" s="9">
        <v>0</v>
      </c>
      <c r="AG313" s="8">
        <v>0</v>
      </c>
      <c r="AH313" s="9">
        <v>1</v>
      </c>
      <c r="AI313" s="30">
        <v>0</v>
      </c>
      <c r="AJ313" s="9">
        <v>1</v>
      </c>
      <c r="AK313" s="30">
        <v>0</v>
      </c>
      <c r="AL313" s="21">
        <v>2001</v>
      </c>
      <c r="AM313" s="23">
        <f t="shared" si="90"/>
        <v>7.6014023345837334</v>
      </c>
      <c r="AN313" s="33">
        <v>0.01</v>
      </c>
      <c r="AO313" s="33">
        <v>0.41725000000000001</v>
      </c>
      <c r="AP313" s="33">
        <v>0.48</v>
      </c>
      <c r="AQ313" s="43">
        <v>9.2749999999999999E-2</v>
      </c>
      <c r="AR313" s="33" t="s">
        <v>108</v>
      </c>
      <c r="AS313" s="43" t="s">
        <v>108</v>
      </c>
      <c r="AT313" s="42">
        <v>1</v>
      </c>
      <c r="AU313" s="18">
        <v>0</v>
      </c>
      <c r="AV313">
        <v>0.48</v>
      </c>
      <c r="AW313" s="40">
        <v>0.52</v>
      </c>
      <c r="AX313" t="s">
        <v>108</v>
      </c>
      <c r="AY313" s="40" t="s">
        <v>108</v>
      </c>
      <c r="AZ313">
        <v>0</v>
      </c>
      <c r="BA313" s="18">
        <v>1</v>
      </c>
      <c r="BB313">
        <v>0</v>
      </c>
      <c r="BC313" s="18">
        <v>1</v>
      </c>
      <c r="BD313" s="18" t="s">
        <v>143</v>
      </c>
      <c r="BE313">
        <v>0</v>
      </c>
      <c r="BF313">
        <v>1</v>
      </c>
      <c r="BG313">
        <v>0</v>
      </c>
      <c r="BH313">
        <v>0</v>
      </c>
      <c r="BI313">
        <v>0</v>
      </c>
      <c r="BJ313">
        <v>0</v>
      </c>
      <c r="BK313" s="18">
        <v>0</v>
      </c>
      <c r="BL313">
        <v>0</v>
      </c>
      <c r="BM313">
        <v>1</v>
      </c>
      <c r="BN313" s="18">
        <v>0</v>
      </c>
      <c r="BQ313" s="25">
        <v>44.274999999999999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 s="18">
        <v>1</v>
      </c>
      <c r="BZ313">
        <v>0</v>
      </c>
      <c r="CA313">
        <v>1</v>
      </c>
      <c r="CB313">
        <v>0</v>
      </c>
      <c r="CC313" s="18">
        <v>0</v>
      </c>
      <c r="CD313">
        <v>1</v>
      </c>
      <c r="CE313">
        <v>0</v>
      </c>
      <c r="CF313">
        <v>0</v>
      </c>
      <c r="CG313">
        <v>0</v>
      </c>
      <c r="CH313" s="18">
        <v>1</v>
      </c>
      <c r="CI313">
        <v>1</v>
      </c>
      <c r="CJ313">
        <v>1</v>
      </c>
      <c r="CK313">
        <v>0</v>
      </c>
      <c r="CL313">
        <v>0</v>
      </c>
      <c r="CM313">
        <v>0</v>
      </c>
      <c r="CN313">
        <v>1</v>
      </c>
      <c r="CO313">
        <v>1</v>
      </c>
      <c r="CP313">
        <v>0</v>
      </c>
      <c r="CQ313">
        <v>0</v>
      </c>
      <c r="CR313">
        <v>0</v>
      </c>
      <c r="CS313" s="18">
        <v>1</v>
      </c>
      <c r="CU313">
        <v>129</v>
      </c>
      <c r="DD313" s="34" t="s">
        <v>110</v>
      </c>
    </row>
    <row r="314" spans="1:108" s="51" customFormat="1" x14ac:dyDescent="0.25">
      <c r="A314" s="51">
        <v>313</v>
      </c>
      <c r="B314" s="51">
        <v>19</v>
      </c>
      <c r="C314" s="52" t="s">
        <v>142</v>
      </c>
      <c r="D314" s="53">
        <v>7</v>
      </c>
      <c r="E314" s="54">
        <v>2.7</v>
      </c>
      <c r="F314" s="55">
        <f t="shared" si="95"/>
        <v>2.5925925925925926</v>
      </c>
      <c r="G314" s="55">
        <f t="shared" si="82"/>
        <v>4.3</v>
      </c>
      <c r="H314" s="56">
        <f t="shared" si="83"/>
        <v>9.6999999999999993</v>
      </c>
      <c r="I314" s="57">
        <f t="shared" si="84"/>
        <v>4.3271693828277141E-2</v>
      </c>
      <c r="J314" s="58">
        <f t="shared" si="85"/>
        <v>1.6690510476621182E-2</v>
      </c>
      <c r="K314" s="58">
        <f t="shared" si="86"/>
        <v>59.914284910621824</v>
      </c>
      <c r="L314" s="58">
        <f t="shared" si="87"/>
        <v>2.6581183351655959E-2</v>
      </c>
      <c r="M314" s="58">
        <f t="shared" si="88"/>
        <v>5.996220430489832E-2</v>
      </c>
      <c r="N314" s="59">
        <v>1</v>
      </c>
      <c r="O314" s="60">
        <v>0</v>
      </c>
      <c r="P314" s="59">
        <v>1</v>
      </c>
      <c r="Q314" s="60">
        <v>0</v>
      </c>
      <c r="R314" s="60">
        <v>0</v>
      </c>
      <c r="S314" s="60">
        <v>0</v>
      </c>
      <c r="T314" s="60">
        <v>0</v>
      </c>
      <c r="U314" s="59">
        <v>3598</v>
      </c>
      <c r="V314" s="60">
        <v>14</v>
      </c>
      <c r="W314" s="60">
        <f t="shared" si="96"/>
        <v>3583</v>
      </c>
      <c r="X314" s="60">
        <f t="shared" si="89"/>
        <v>48</v>
      </c>
      <c r="Y314" s="55">
        <v>7</v>
      </c>
      <c r="Z314" s="55">
        <f t="shared" si="94"/>
        <v>31.274999999999999</v>
      </c>
      <c r="AA314" s="60">
        <v>1</v>
      </c>
      <c r="AB314" s="60">
        <v>0</v>
      </c>
      <c r="AC314" s="60">
        <v>0</v>
      </c>
      <c r="AD314" s="60">
        <v>1</v>
      </c>
      <c r="AE314" s="60">
        <v>0</v>
      </c>
      <c r="AF314" s="60">
        <v>0</v>
      </c>
      <c r="AG314" s="59">
        <v>0</v>
      </c>
      <c r="AH314" s="60">
        <v>1</v>
      </c>
      <c r="AI314" s="61">
        <v>0</v>
      </c>
      <c r="AJ314" s="60">
        <v>1</v>
      </c>
      <c r="AK314" s="61">
        <v>0</v>
      </c>
      <c r="AL314" s="62">
        <v>2001</v>
      </c>
      <c r="AM314" s="63">
        <f t="shared" si="90"/>
        <v>7.6014023345837334</v>
      </c>
      <c r="AN314" s="58">
        <v>0.01</v>
      </c>
      <c r="AO314" s="58">
        <v>0.41725000000000001</v>
      </c>
      <c r="AP314" s="58">
        <v>0.48</v>
      </c>
      <c r="AQ314" s="64">
        <v>9.2749999999999999E-2</v>
      </c>
      <c r="AR314" s="58" t="s">
        <v>108</v>
      </c>
      <c r="AS314" s="64" t="s">
        <v>108</v>
      </c>
      <c r="AT314" s="65">
        <v>1</v>
      </c>
      <c r="AU314" s="66">
        <v>0</v>
      </c>
      <c r="AV314" s="51">
        <v>0.48</v>
      </c>
      <c r="AW314" s="67">
        <v>0.52</v>
      </c>
      <c r="AX314" s="51" t="s">
        <v>108</v>
      </c>
      <c r="AY314" s="67" t="s">
        <v>108</v>
      </c>
      <c r="AZ314">
        <v>0</v>
      </c>
      <c r="BA314" s="66">
        <v>1</v>
      </c>
      <c r="BB314" s="51">
        <v>0</v>
      </c>
      <c r="BC314" s="66">
        <v>1</v>
      </c>
      <c r="BD314" s="66" t="s">
        <v>143</v>
      </c>
      <c r="BE314">
        <v>0</v>
      </c>
      <c r="BF314">
        <v>1</v>
      </c>
      <c r="BG314">
        <v>0</v>
      </c>
      <c r="BH314">
        <v>0</v>
      </c>
      <c r="BI314">
        <v>0</v>
      </c>
      <c r="BJ314">
        <v>0</v>
      </c>
      <c r="BK314" s="66">
        <v>0</v>
      </c>
      <c r="BL314">
        <v>0</v>
      </c>
      <c r="BM314">
        <v>1</v>
      </c>
      <c r="BN314" s="66">
        <v>0</v>
      </c>
      <c r="BQ314" s="52">
        <v>44.274999999999999</v>
      </c>
      <c r="BR314" s="51">
        <v>0</v>
      </c>
      <c r="BS314" s="51">
        <v>0</v>
      </c>
      <c r="BT314" s="51">
        <v>0</v>
      </c>
      <c r="BU314" s="51">
        <v>0</v>
      </c>
      <c r="BV314" s="51">
        <v>0</v>
      </c>
      <c r="BW314" s="51">
        <v>0</v>
      </c>
      <c r="BX314" s="51">
        <v>0</v>
      </c>
      <c r="BY314" s="66">
        <v>1</v>
      </c>
      <c r="BZ314" s="51">
        <v>0</v>
      </c>
      <c r="CA314" s="51">
        <v>1</v>
      </c>
      <c r="CB314" s="51">
        <v>0</v>
      </c>
      <c r="CC314" s="66">
        <v>0</v>
      </c>
      <c r="CD314" s="51">
        <v>1</v>
      </c>
      <c r="CE314" s="51">
        <v>0</v>
      </c>
      <c r="CF314" s="51">
        <v>0</v>
      </c>
      <c r="CG314" s="51">
        <v>0</v>
      </c>
      <c r="CH314" s="66">
        <v>1</v>
      </c>
      <c r="CI314" s="51">
        <v>1</v>
      </c>
      <c r="CJ314" s="51">
        <v>1</v>
      </c>
      <c r="CK314" s="51">
        <v>0</v>
      </c>
      <c r="CL314" s="51">
        <v>0</v>
      </c>
      <c r="CM314" s="51">
        <v>0</v>
      </c>
      <c r="CN314" s="51">
        <v>1</v>
      </c>
      <c r="CO314" s="51">
        <v>1</v>
      </c>
      <c r="CP314" s="51">
        <v>0</v>
      </c>
      <c r="CQ314" s="51">
        <v>0</v>
      </c>
      <c r="CR314" s="51">
        <v>0</v>
      </c>
      <c r="CS314" s="66">
        <v>1</v>
      </c>
      <c r="CU314">
        <v>129</v>
      </c>
      <c r="CY314" s="68"/>
      <c r="DD314" s="68" t="s">
        <v>110</v>
      </c>
    </row>
    <row r="315" spans="1:108" x14ac:dyDescent="0.25">
      <c r="A315">
        <v>314</v>
      </c>
      <c r="B315">
        <v>20</v>
      </c>
      <c r="C315" s="25" t="s">
        <v>144</v>
      </c>
      <c r="D315" s="12">
        <v>1.5842461862563659</v>
      </c>
      <c r="E315" s="14">
        <v>10.58752761730153</v>
      </c>
      <c r="F315" s="7">
        <v>0.14963325183374079</v>
      </c>
      <c r="G315" s="7">
        <f t="shared" si="82"/>
        <v>-9.0032814310451652</v>
      </c>
      <c r="H315" s="16">
        <f t="shared" si="83"/>
        <v>12.171773803557896</v>
      </c>
      <c r="I315" s="11">
        <f t="shared" si="84"/>
        <v>2.1486033195640079E-3</v>
      </c>
      <c r="J315" s="33">
        <f t="shared" si="85"/>
        <v>1.4359130027805221E-2</v>
      </c>
      <c r="K315" s="33">
        <f t="shared" si="86"/>
        <v>69.642102137356929</v>
      </c>
      <c r="L315" s="33">
        <f t="shared" si="87"/>
        <v>-1.2210526708241213E-2</v>
      </c>
      <c r="M315" s="33">
        <f t="shared" si="88"/>
        <v>1.6507733347369227E-2</v>
      </c>
      <c r="N315" s="8">
        <v>1</v>
      </c>
      <c r="O315" s="9">
        <v>0</v>
      </c>
      <c r="P315" s="8">
        <v>0</v>
      </c>
      <c r="Q315" s="9">
        <v>1</v>
      </c>
      <c r="R315" s="9">
        <v>0</v>
      </c>
      <c r="S315" s="9">
        <v>0</v>
      </c>
      <c r="T315" s="9">
        <v>0</v>
      </c>
      <c r="U315" s="8">
        <v>4880</v>
      </c>
      <c r="V315" s="9">
        <v>29</v>
      </c>
      <c r="W315" s="9">
        <f t="shared" si="96"/>
        <v>4850</v>
      </c>
      <c r="X315" s="9">
        <f t="shared" si="89"/>
        <v>16</v>
      </c>
      <c r="Y315" s="7">
        <v>6</v>
      </c>
      <c r="Z315" s="7">
        <f t="shared" si="94"/>
        <v>37.57</v>
      </c>
      <c r="AA315" s="9">
        <v>0</v>
      </c>
      <c r="AB315" s="9">
        <v>1</v>
      </c>
      <c r="AC315" s="9">
        <v>0</v>
      </c>
      <c r="AD315" s="9">
        <v>0</v>
      </c>
      <c r="AE315" s="9">
        <v>0</v>
      </c>
      <c r="AF315" s="9">
        <v>1</v>
      </c>
      <c r="AG315" s="8">
        <v>0</v>
      </c>
      <c r="AH315" s="9">
        <v>1</v>
      </c>
      <c r="AI315" s="30">
        <v>0</v>
      </c>
      <c r="AJ315" s="9">
        <v>1</v>
      </c>
      <c r="AK315" s="30">
        <v>0</v>
      </c>
      <c r="AL315" s="21">
        <v>2011</v>
      </c>
      <c r="AM315" s="23">
        <f t="shared" si="90"/>
        <v>7.6063873897726522</v>
      </c>
      <c r="AN315" s="33">
        <f t="shared" ref="AN315:AN330" si="97">1-(AO315+AP315+AQ315)</f>
        <v>0.3972</v>
      </c>
      <c r="AO315" s="33">
        <v>0.26300000000000001</v>
      </c>
      <c r="AP315" s="33">
        <v>0.2162</v>
      </c>
      <c r="AQ315" s="43">
        <v>0.1236</v>
      </c>
      <c r="AR315" s="33" t="s">
        <v>108</v>
      </c>
      <c r="AS315" s="43" t="s">
        <v>108</v>
      </c>
      <c r="AT315" s="42">
        <v>1</v>
      </c>
      <c r="AU315" s="18">
        <v>0</v>
      </c>
      <c r="AV315">
        <v>0.18748699999999999</v>
      </c>
      <c r="AW315" s="40">
        <f t="shared" ref="AW315:AW330" si="98">1-AV315</f>
        <v>0.81251300000000004</v>
      </c>
      <c r="AX315">
        <v>0.498</v>
      </c>
      <c r="AY315" s="40">
        <v>0.502</v>
      </c>
      <c r="AZ315">
        <v>0</v>
      </c>
      <c r="BA315" s="18">
        <v>1</v>
      </c>
      <c r="BB315">
        <v>0.32400000000000001</v>
      </c>
      <c r="BC315" s="18">
        <v>0.67600000000000005</v>
      </c>
      <c r="BD315" s="18" t="s">
        <v>119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 s="18">
        <v>1</v>
      </c>
      <c r="BL315">
        <v>0</v>
      </c>
      <c r="BM315">
        <v>1</v>
      </c>
      <c r="BN315" s="18">
        <v>0</v>
      </c>
      <c r="BQ315" s="25">
        <v>49.57</v>
      </c>
      <c r="BR315">
        <v>0</v>
      </c>
      <c r="BS315">
        <v>1</v>
      </c>
      <c r="BT315">
        <v>0</v>
      </c>
      <c r="BU315">
        <v>0</v>
      </c>
      <c r="BV315">
        <v>0</v>
      </c>
      <c r="BW315">
        <v>0</v>
      </c>
      <c r="BX315">
        <v>0</v>
      </c>
      <c r="BY315" s="18">
        <v>0</v>
      </c>
      <c r="BZ315">
        <v>0</v>
      </c>
      <c r="CA315">
        <v>0</v>
      </c>
      <c r="CB315">
        <v>1</v>
      </c>
      <c r="CC315" s="18">
        <v>0</v>
      </c>
      <c r="CD315">
        <v>1</v>
      </c>
      <c r="CE315">
        <v>0</v>
      </c>
      <c r="CF315">
        <v>0</v>
      </c>
      <c r="CG315">
        <v>0</v>
      </c>
      <c r="CH315" s="18">
        <v>0</v>
      </c>
      <c r="CI315">
        <v>1</v>
      </c>
      <c r="CJ315">
        <v>0</v>
      </c>
      <c r="CK315">
        <v>0</v>
      </c>
      <c r="CL315">
        <v>0</v>
      </c>
      <c r="CM315">
        <v>0</v>
      </c>
      <c r="CN315">
        <v>1</v>
      </c>
      <c r="CO315">
        <v>1</v>
      </c>
      <c r="CP315">
        <v>1</v>
      </c>
      <c r="CQ315">
        <v>1</v>
      </c>
      <c r="CR315">
        <v>1</v>
      </c>
      <c r="CS315" s="18">
        <v>1</v>
      </c>
      <c r="CU315">
        <v>0</v>
      </c>
      <c r="DD315" s="34" t="s">
        <v>110</v>
      </c>
    </row>
    <row r="316" spans="1:108" x14ac:dyDescent="0.25">
      <c r="A316">
        <v>315</v>
      </c>
      <c r="B316">
        <v>20</v>
      </c>
      <c r="C316" s="25" t="s">
        <v>144</v>
      </c>
      <c r="D316" s="12">
        <v>1.329986355269575</v>
      </c>
      <c r="E316" s="14">
        <v>5.2789439149428192</v>
      </c>
      <c r="F316" s="7">
        <v>0.25194174757281562</v>
      </c>
      <c r="G316" s="7">
        <f t="shared" si="82"/>
        <v>-3.9489575596732442</v>
      </c>
      <c r="H316" s="16">
        <f t="shared" si="83"/>
        <v>6.6089302702123938</v>
      </c>
      <c r="I316" s="11">
        <f t="shared" si="84"/>
        <v>3.6176489903127604E-3</v>
      </c>
      <c r="J316" s="33">
        <f t="shared" si="85"/>
        <v>1.4359069210104596E-2</v>
      </c>
      <c r="K316" s="33">
        <f t="shared" si="86"/>
        <v>69.642397105816002</v>
      </c>
      <c r="L316" s="33">
        <f t="shared" si="87"/>
        <v>-1.0741420219791836E-2</v>
      </c>
      <c r="M316" s="33">
        <f t="shared" si="88"/>
        <v>1.7976718200417355E-2</v>
      </c>
      <c r="N316" s="8">
        <v>1</v>
      </c>
      <c r="O316" s="9">
        <v>0</v>
      </c>
      <c r="P316" s="8">
        <v>0</v>
      </c>
      <c r="Q316" s="9">
        <v>1</v>
      </c>
      <c r="R316" s="9">
        <v>0</v>
      </c>
      <c r="S316" s="9">
        <v>0</v>
      </c>
      <c r="T316" s="9">
        <v>0</v>
      </c>
      <c r="U316" s="8">
        <v>4880</v>
      </c>
      <c r="V316" s="9">
        <v>29</v>
      </c>
      <c r="W316" s="9">
        <f t="shared" si="96"/>
        <v>4850</v>
      </c>
      <c r="X316" s="9">
        <f t="shared" si="89"/>
        <v>16</v>
      </c>
      <c r="Y316" s="7">
        <v>12</v>
      </c>
      <c r="Z316" s="7">
        <f t="shared" si="94"/>
        <v>31.57</v>
      </c>
      <c r="AA316" s="9">
        <v>0</v>
      </c>
      <c r="AB316" s="9">
        <v>1</v>
      </c>
      <c r="AC316" s="9">
        <v>0</v>
      </c>
      <c r="AD316" s="9">
        <v>0</v>
      </c>
      <c r="AE316" s="9">
        <v>0</v>
      </c>
      <c r="AF316" s="9">
        <v>1</v>
      </c>
      <c r="AG316" s="8">
        <v>0</v>
      </c>
      <c r="AH316" s="9">
        <v>1</v>
      </c>
      <c r="AI316" s="30">
        <v>0</v>
      </c>
      <c r="AJ316" s="9">
        <v>1</v>
      </c>
      <c r="AK316" s="30">
        <v>0</v>
      </c>
      <c r="AL316" s="21">
        <v>2011</v>
      </c>
      <c r="AM316" s="23">
        <f t="shared" si="90"/>
        <v>7.6063873897726522</v>
      </c>
      <c r="AN316" s="33">
        <f t="shared" si="97"/>
        <v>0.3972</v>
      </c>
      <c r="AO316" s="33">
        <v>0.26300000000000001</v>
      </c>
      <c r="AP316" s="33">
        <v>0.2162</v>
      </c>
      <c r="AQ316" s="43">
        <v>0.1236</v>
      </c>
      <c r="AR316" s="33" t="s">
        <v>108</v>
      </c>
      <c r="AS316" s="43" t="s">
        <v>108</v>
      </c>
      <c r="AT316" s="42">
        <v>1</v>
      </c>
      <c r="AU316" s="18">
        <v>0</v>
      </c>
      <c r="AV316">
        <v>0.18748699999999999</v>
      </c>
      <c r="AW316" s="40">
        <f t="shared" si="98"/>
        <v>0.81251300000000004</v>
      </c>
      <c r="AX316">
        <v>0.498</v>
      </c>
      <c r="AY316" s="40">
        <v>0.502</v>
      </c>
      <c r="AZ316">
        <v>0</v>
      </c>
      <c r="BA316" s="18">
        <v>1</v>
      </c>
      <c r="BB316">
        <v>0.32400000000000001</v>
      </c>
      <c r="BC316" s="18">
        <v>0.67600000000000005</v>
      </c>
      <c r="BD316" s="18" t="s">
        <v>119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 s="18">
        <v>1</v>
      </c>
      <c r="BL316">
        <v>0</v>
      </c>
      <c r="BM316">
        <v>1</v>
      </c>
      <c r="BN316" s="18">
        <v>0</v>
      </c>
      <c r="BQ316" s="25">
        <v>49.57</v>
      </c>
      <c r="BR316">
        <v>0</v>
      </c>
      <c r="BS316">
        <v>1</v>
      </c>
      <c r="BT316">
        <v>0</v>
      </c>
      <c r="BU316">
        <v>0</v>
      </c>
      <c r="BV316">
        <v>0</v>
      </c>
      <c r="BW316">
        <v>0</v>
      </c>
      <c r="BX316">
        <v>0</v>
      </c>
      <c r="BY316" s="18">
        <v>0</v>
      </c>
      <c r="BZ316">
        <v>0</v>
      </c>
      <c r="CA316">
        <v>0</v>
      </c>
      <c r="CB316">
        <v>1</v>
      </c>
      <c r="CC316" s="18">
        <v>0</v>
      </c>
      <c r="CD316">
        <v>1</v>
      </c>
      <c r="CE316">
        <v>0</v>
      </c>
      <c r="CF316">
        <v>0</v>
      </c>
      <c r="CG316">
        <v>0</v>
      </c>
      <c r="CH316" s="18">
        <v>0</v>
      </c>
      <c r="CI316">
        <v>1</v>
      </c>
      <c r="CJ316">
        <v>0</v>
      </c>
      <c r="CK316">
        <v>0</v>
      </c>
      <c r="CL316">
        <v>0</v>
      </c>
      <c r="CM316">
        <v>0</v>
      </c>
      <c r="CN316">
        <v>1</v>
      </c>
      <c r="CO316">
        <v>1</v>
      </c>
      <c r="CP316">
        <v>1</v>
      </c>
      <c r="CQ316">
        <v>1</v>
      </c>
      <c r="CR316">
        <v>1</v>
      </c>
      <c r="CS316" s="18">
        <v>1</v>
      </c>
      <c r="CU316">
        <v>0</v>
      </c>
      <c r="DD316" s="34" t="s">
        <v>110</v>
      </c>
    </row>
    <row r="317" spans="1:108" x14ac:dyDescent="0.25">
      <c r="A317">
        <v>316</v>
      </c>
      <c r="B317">
        <v>20</v>
      </c>
      <c r="C317" s="25" t="s">
        <v>144</v>
      </c>
      <c r="D317" s="12">
        <v>3.127680663207633</v>
      </c>
      <c r="E317" s="14">
        <v>3.674597500489841</v>
      </c>
      <c r="F317" s="7">
        <v>0.85116279069767442</v>
      </c>
      <c r="G317" s="7">
        <f t="shared" si="82"/>
        <v>-0.54691683728220797</v>
      </c>
      <c r="H317" s="16">
        <f t="shared" si="83"/>
        <v>6.8022781636974745</v>
      </c>
      <c r="I317" s="11">
        <f t="shared" si="84"/>
        <v>1.2221072658809409E-2</v>
      </c>
      <c r="J317" s="33">
        <f t="shared" si="85"/>
        <v>1.4358090828655861E-2</v>
      </c>
      <c r="K317" s="33">
        <f t="shared" si="86"/>
        <v>69.647142641290515</v>
      </c>
      <c r="L317" s="33">
        <f t="shared" si="87"/>
        <v>-2.1370181698464521E-3</v>
      </c>
      <c r="M317" s="33">
        <f t="shared" si="88"/>
        <v>2.6579163487465272E-2</v>
      </c>
      <c r="N317" s="8">
        <v>1</v>
      </c>
      <c r="O317" s="9">
        <v>0</v>
      </c>
      <c r="P317" s="8">
        <v>0</v>
      </c>
      <c r="Q317" s="9">
        <v>1</v>
      </c>
      <c r="R317" s="9">
        <v>0</v>
      </c>
      <c r="S317" s="9">
        <v>0</v>
      </c>
      <c r="T317" s="9">
        <v>0</v>
      </c>
      <c r="U317" s="8">
        <v>4880</v>
      </c>
      <c r="V317" s="9">
        <v>29</v>
      </c>
      <c r="W317" s="9">
        <f t="shared" si="96"/>
        <v>4850</v>
      </c>
      <c r="X317" s="9">
        <f t="shared" si="89"/>
        <v>16</v>
      </c>
      <c r="Y317" s="7">
        <v>16</v>
      </c>
      <c r="Z317" s="7">
        <f t="shared" si="94"/>
        <v>27.57</v>
      </c>
      <c r="AA317" s="9">
        <v>0</v>
      </c>
      <c r="AB317" s="9">
        <v>1</v>
      </c>
      <c r="AC317" s="9">
        <v>0</v>
      </c>
      <c r="AD317" s="9">
        <v>0</v>
      </c>
      <c r="AE317" s="9">
        <v>0</v>
      </c>
      <c r="AF317" s="9">
        <v>1</v>
      </c>
      <c r="AG317" s="8">
        <v>0</v>
      </c>
      <c r="AH317" s="9">
        <v>1</v>
      </c>
      <c r="AI317" s="30">
        <v>0</v>
      </c>
      <c r="AJ317" s="9">
        <v>1</v>
      </c>
      <c r="AK317" s="30">
        <v>0</v>
      </c>
      <c r="AL317" s="21">
        <v>2011</v>
      </c>
      <c r="AM317" s="23">
        <f t="shared" si="90"/>
        <v>7.6063873897726522</v>
      </c>
      <c r="AN317" s="33">
        <f t="shared" si="97"/>
        <v>0.3972</v>
      </c>
      <c r="AO317" s="33">
        <v>0.26300000000000001</v>
      </c>
      <c r="AP317" s="33">
        <v>0.2162</v>
      </c>
      <c r="AQ317" s="43">
        <v>0.1236</v>
      </c>
      <c r="AR317" s="33" t="s">
        <v>108</v>
      </c>
      <c r="AS317" s="43" t="s">
        <v>108</v>
      </c>
      <c r="AT317" s="42">
        <v>1</v>
      </c>
      <c r="AU317" s="18">
        <v>0</v>
      </c>
      <c r="AV317">
        <v>0.18748699999999999</v>
      </c>
      <c r="AW317" s="40">
        <f t="shared" si="98"/>
        <v>0.81251300000000004</v>
      </c>
      <c r="AX317">
        <v>0.498</v>
      </c>
      <c r="AY317" s="40">
        <v>0.502</v>
      </c>
      <c r="AZ317">
        <v>0</v>
      </c>
      <c r="BA317" s="18">
        <v>1</v>
      </c>
      <c r="BB317">
        <v>0.32400000000000001</v>
      </c>
      <c r="BC317" s="18">
        <v>0.67600000000000005</v>
      </c>
      <c r="BD317" s="18" t="s">
        <v>119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 s="18">
        <v>1</v>
      </c>
      <c r="BL317">
        <v>0</v>
      </c>
      <c r="BM317">
        <v>1</v>
      </c>
      <c r="BN317" s="18">
        <v>0</v>
      </c>
      <c r="BQ317" s="25">
        <v>49.57</v>
      </c>
      <c r="BR317">
        <v>0</v>
      </c>
      <c r="BS317">
        <v>1</v>
      </c>
      <c r="BT317">
        <v>0</v>
      </c>
      <c r="BU317">
        <v>0</v>
      </c>
      <c r="BV317">
        <v>0</v>
      </c>
      <c r="BW317">
        <v>0</v>
      </c>
      <c r="BX317">
        <v>0</v>
      </c>
      <c r="BY317" s="18">
        <v>0</v>
      </c>
      <c r="BZ317">
        <v>0</v>
      </c>
      <c r="CA317">
        <v>0</v>
      </c>
      <c r="CB317">
        <v>1</v>
      </c>
      <c r="CC317" s="18">
        <v>0</v>
      </c>
      <c r="CD317">
        <v>1</v>
      </c>
      <c r="CE317">
        <v>0</v>
      </c>
      <c r="CF317">
        <v>0</v>
      </c>
      <c r="CG317">
        <v>0</v>
      </c>
      <c r="CH317" s="18">
        <v>0</v>
      </c>
      <c r="CI317">
        <v>1</v>
      </c>
      <c r="CJ317">
        <v>0</v>
      </c>
      <c r="CK317">
        <v>0</v>
      </c>
      <c r="CL317">
        <v>0</v>
      </c>
      <c r="CM317">
        <v>0</v>
      </c>
      <c r="CN317">
        <v>1</v>
      </c>
      <c r="CO317">
        <v>1</v>
      </c>
      <c r="CP317">
        <v>1</v>
      </c>
      <c r="CQ317">
        <v>1</v>
      </c>
      <c r="CR317">
        <v>1</v>
      </c>
      <c r="CS317" s="18">
        <v>1</v>
      </c>
      <c r="CU317">
        <v>0</v>
      </c>
      <c r="DD317" s="34" t="s">
        <v>110</v>
      </c>
    </row>
    <row r="318" spans="1:108" x14ac:dyDescent="0.25">
      <c r="A318">
        <v>317</v>
      </c>
      <c r="B318">
        <v>20</v>
      </c>
      <c r="C318" s="25" t="s">
        <v>144</v>
      </c>
      <c r="D318" s="12">
        <v>4.5673010915691981</v>
      </c>
      <c r="E318" s="14">
        <v>3.2367530819754009</v>
      </c>
      <c r="F318" s="7">
        <v>1.411074918566775</v>
      </c>
      <c r="G318" s="7">
        <f t="shared" si="82"/>
        <v>1.3305480095937972</v>
      </c>
      <c r="H318" s="16">
        <f t="shared" si="83"/>
        <v>7.804054173544599</v>
      </c>
      <c r="I318" s="11">
        <f t="shared" si="84"/>
        <v>2.0257697105299E-2</v>
      </c>
      <c r="J318" s="33">
        <f t="shared" si="85"/>
        <v>1.4356216554309312E-2</v>
      </c>
      <c r="K318" s="33">
        <f t="shared" si="86"/>
        <v>69.656235416693377</v>
      </c>
      <c r="L318" s="33">
        <f t="shared" si="87"/>
        <v>5.9014805509896885E-3</v>
      </c>
      <c r="M318" s="33">
        <f t="shared" si="88"/>
        <v>3.4613913659608309E-2</v>
      </c>
      <c r="N318" s="8">
        <v>1</v>
      </c>
      <c r="O318" s="9">
        <v>0</v>
      </c>
      <c r="P318" s="8">
        <v>0</v>
      </c>
      <c r="Q318" s="9">
        <v>1</v>
      </c>
      <c r="R318" s="9">
        <v>0</v>
      </c>
      <c r="S318" s="9">
        <v>0</v>
      </c>
      <c r="T318" s="9">
        <v>0</v>
      </c>
      <c r="U318" s="8">
        <v>4880</v>
      </c>
      <c r="V318" s="9">
        <v>29</v>
      </c>
      <c r="W318" s="9">
        <f t="shared" si="96"/>
        <v>4850</v>
      </c>
      <c r="X318" s="9">
        <f t="shared" si="89"/>
        <v>16</v>
      </c>
      <c r="Y318" s="7">
        <v>21</v>
      </c>
      <c r="Z318" s="7">
        <f t="shared" si="94"/>
        <v>22.57</v>
      </c>
      <c r="AA318" s="9">
        <v>0</v>
      </c>
      <c r="AB318" s="9">
        <v>1</v>
      </c>
      <c r="AC318" s="9">
        <v>0</v>
      </c>
      <c r="AD318" s="9">
        <v>0</v>
      </c>
      <c r="AE318" s="9">
        <v>0</v>
      </c>
      <c r="AF318" s="9">
        <v>1</v>
      </c>
      <c r="AG318" s="8">
        <v>0</v>
      </c>
      <c r="AH318" s="9">
        <v>1</v>
      </c>
      <c r="AI318" s="30">
        <v>0</v>
      </c>
      <c r="AJ318" s="9">
        <v>1</v>
      </c>
      <c r="AK318" s="30">
        <v>0</v>
      </c>
      <c r="AL318" s="21">
        <v>2011</v>
      </c>
      <c r="AM318" s="23">
        <f t="shared" si="90"/>
        <v>7.6063873897726522</v>
      </c>
      <c r="AN318" s="33">
        <f t="shared" si="97"/>
        <v>0.3972</v>
      </c>
      <c r="AO318" s="33">
        <v>0.26300000000000001</v>
      </c>
      <c r="AP318" s="33">
        <v>0.2162</v>
      </c>
      <c r="AQ318" s="43">
        <v>0.1236</v>
      </c>
      <c r="AR318" s="33" t="s">
        <v>108</v>
      </c>
      <c r="AS318" s="43" t="s">
        <v>108</v>
      </c>
      <c r="AT318" s="42">
        <v>1</v>
      </c>
      <c r="AU318" s="18">
        <v>0</v>
      </c>
      <c r="AV318">
        <v>0.18748699999999999</v>
      </c>
      <c r="AW318" s="40">
        <f t="shared" si="98"/>
        <v>0.81251300000000004</v>
      </c>
      <c r="AX318">
        <v>0.498</v>
      </c>
      <c r="AY318" s="40">
        <v>0.502</v>
      </c>
      <c r="AZ318">
        <v>0</v>
      </c>
      <c r="BA318" s="18">
        <v>1</v>
      </c>
      <c r="BB318">
        <v>0.32400000000000001</v>
      </c>
      <c r="BC318" s="18">
        <v>0.67600000000000005</v>
      </c>
      <c r="BD318" s="18" t="s">
        <v>119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 s="18">
        <v>1</v>
      </c>
      <c r="BL318">
        <v>0</v>
      </c>
      <c r="BM318">
        <v>1</v>
      </c>
      <c r="BN318" s="18">
        <v>0</v>
      </c>
      <c r="BQ318" s="25">
        <v>49.57</v>
      </c>
      <c r="BR318">
        <v>0</v>
      </c>
      <c r="BS318">
        <v>1</v>
      </c>
      <c r="BT318">
        <v>0</v>
      </c>
      <c r="BU318">
        <v>0</v>
      </c>
      <c r="BV318">
        <v>0</v>
      </c>
      <c r="BW318">
        <v>0</v>
      </c>
      <c r="BX318">
        <v>0</v>
      </c>
      <c r="BY318" s="18">
        <v>0</v>
      </c>
      <c r="BZ318">
        <v>0</v>
      </c>
      <c r="CA318">
        <v>0</v>
      </c>
      <c r="CB318">
        <v>1</v>
      </c>
      <c r="CC318" s="18">
        <v>0</v>
      </c>
      <c r="CD318">
        <v>1</v>
      </c>
      <c r="CE318">
        <v>0</v>
      </c>
      <c r="CF318">
        <v>0</v>
      </c>
      <c r="CG318">
        <v>0</v>
      </c>
      <c r="CH318" s="18">
        <v>0</v>
      </c>
      <c r="CI318">
        <v>1</v>
      </c>
      <c r="CJ318">
        <v>0</v>
      </c>
      <c r="CK318">
        <v>0</v>
      </c>
      <c r="CL318">
        <v>0</v>
      </c>
      <c r="CM318">
        <v>0</v>
      </c>
      <c r="CN318">
        <v>1</v>
      </c>
      <c r="CO318">
        <v>1</v>
      </c>
      <c r="CP318">
        <v>1</v>
      </c>
      <c r="CQ318">
        <v>1</v>
      </c>
      <c r="CR318">
        <v>1</v>
      </c>
      <c r="CS318" s="18">
        <v>1</v>
      </c>
      <c r="CU318">
        <v>0</v>
      </c>
      <c r="DD318" s="34" t="s">
        <v>110</v>
      </c>
    </row>
    <row r="319" spans="1:108" x14ac:dyDescent="0.25">
      <c r="A319">
        <v>318</v>
      </c>
      <c r="B319">
        <v>20</v>
      </c>
      <c r="C319" s="25" t="s">
        <v>144</v>
      </c>
      <c r="D319" s="12">
        <v>1.1607883405032831</v>
      </c>
      <c r="E319" s="14">
        <v>3.0638272536664108</v>
      </c>
      <c r="F319" s="7">
        <v>0.37886872998932758</v>
      </c>
      <c r="G319" s="7">
        <f t="shared" si="82"/>
        <v>-1.9030389131631278</v>
      </c>
      <c r="H319" s="16">
        <f t="shared" si="83"/>
        <v>4.2246155941696939</v>
      </c>
      <c r="I319" s="11">
        <f t="shared" si="84"/>
        <v>5.4401574114529179E-3</v>
      </c>
      <c r="J319" s="33">
        <f t="shared" si="85"/>
        <v>1.4358950688820801E-2</v>
      </c>
      <c r="K319" s="33">
        <f t="shared" si="86"/>
        <v>69.642971946310297</v>
      </c>
      <c r="L319" s="33">
        <f t="shared" si="87"/>
        <v>-8.9187932773678834E-3</v>
      </c>
      <c r="M319" s="33">
        <f t="shared" si="88"/>
        <v>1.9799108100273719E-2</v>
      </c>
      <c r="N319" s="8">
        <v>1</v>
      </c>
      <c r="O319" s="9">
        <v>0</v>
      </c>
      <c r="P319" s="8">
        <v>0</v>
      </c>
      <c r="Q319" s="9">
        <v>1</v>
      </c>
      <c r="R319" s="9">
        <v>0</v>
      </c>
      <c r="S319" s="9">
        <v>0</v>
      </c>
      <c r="T319" s="9">
        <v>0</v>
      </c>
      <c r="U319" s="8">
        <v>4880</v>
      </c>
      <c r="V319" s="9">
        <v>29</v>
      </c>
      <c r="W319" s="9">
        <f t="shared" si="96"/>
        <v>4850</v>
      </c>
      <c r="X319" s="9">
        <f t="shared" si="89"/>
        <v>16</v>
      </c>
      <c r="Y319" s="7">
        <v>6</v>
      </c>
      <c r="Z319" s="7">
        <f t="shared" si="94"/>
        <v>37.57</v>
      </c>
      <c r="AA319" s="9">
        <v>0</v>
      </c>
      <c r="AB319" s="9">
        <v>1</v>
      </c>
      <c r="AC319" s="9">
        <v>0</v>
      </c>
      <c r="AD319" s="9">
        <v>0</v>
      </c>
      <c r="AE319" s="9">
        <v>0</v>
      </c>
      <c r="AF319" s="9">
        <v>1</v>
      </c>
      <c r="AG319" s="8">
        <v>0</v>
      </c>
      <c r="AH319" s="9">
        <v>1</v>
      </c>
      <c r="AI319" s="30">
        <v>0</v>
      </c>
      <c r="AJ319" s="9">
        <v>1</v>
      </c>
      <c r="AK319" s="30">
        <v>0</v>
      </c>
      <c r="AL319" s="21">
        <v>2011</v>
      </c>
      <c r="AM319" s="23">
        <f t="shared" si="90"/>
        <v>7.6063873897726522</v>
      </c>
      <c r="AN319" s="33">
        <f t="shared" si="97"/>
        <v>0.3972</v>
      </c>
      <c r="AO319" s="33">
        <v>0.26300000000000001</v>
      </c>
      <c r="AP319" s="33">
        <v>0.2162</v>
      </c>
      <c r="AQ319" s="43">
        <v>0.1236</v>
      </c>
      <c r="AR319" s="33" t="s">
        <v>108</v>
      </c>
      <c r="AS319" s="43" t="s">
        <v>108</v>
      </c>
      <c r="AT319" s="42">
        <v>1</v>
      </c>
      <c r="AU319" s="18">
        <v>0</v>
      </c>
      <c r="AV319">
        <v>0.18748699999999999</v>
      </c>
      <c r="AW319" s="40">
        <f t="shared" si="98"/>
        <v>0.81251300000000004</v>
      </c>
      <c r="AX319">
        <v>0.498</v>
      </c>
      <c r="AY319" s="40">
        <v>0.502</v>
      </c>
      <c r="AZ319">
        <v>0</v>
      </c>
      <c r="BA319" s="18">
        <v>1</v>
      </c>
      <c r="BB319">
        <v>0.32400000000000001</v>
      </c>
      <c r="BC319" s="18">
        <v>0.67600000000000005</v>
      </c>
      <c r="BD319" s="18" t="s">
        <v>119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 s="18">
        <v>1</v>
      </c>
      <c r="BL319">
        <v>0</v>
      </c>
      <c r="BM319">
        <v>1</v>
      </c>
      <c r="BN319" s="18">
        <v>0</v>
      </c>
      <c r="BQ319" s="25">
        <v>49.57</v>
      </c>
      <c r="BR319">
        <v>0</v>
      </c>
      <c r="BS319">
        <v>1</v>
      </c>
      <c r="BT319">
        <v>0</v>
      </c>
      <c r="BU319">
        <v>0</v>
      </c>
      <c r="BV319">
        <v>0</v>
      </c>
      <c r="BW319">
        <v>0</v>
      </c>
      <c r="BX319">
        <v>0</v>
      </c>
      <c r="BY319" s="18">
        <v>0</v>
      </c>
      <c r="BZ319">
        <v>0</v>
      </c>
      <c r="CA319">
        <v>0</v>
      </c>
      <c r="CB319">
        <v>1</v>
      </c>
      <c r="CC319" s="18">
        <v>0</v>
      </c>
      <c r="CD319">
        <v>1</v>
      </c>
      <c r="CE319">
        <v>0</v>
      </c>
      <c r="CF319">
        <v>0</v>
      </c>
      <c r="CG319">
        <v>0</v>
      </c>
      <c r="CH319" s="18">
        <v>0</v>
      </c>
      <c r="CI319">
        <v>1</v>
      </c>
      <c r="CJ319">
        <v>0</v>
      </c>
      <c r="CK319">
        <v>0</v>
      </c>
      <c r="CL319">
        <v>0</v>
      </c>
      <c r="CM319">
        <v>0</v>
      </c>
      <c r="CN319">
        <v>1</v>
      </c>
      <c r="CO319">
        <v>1</v>
      </c>
      <c r="CP319">
        <v>1</v>
      </c>
      <c r="CQ319">
        <v>1</v>
      </c>
      <c r="CR319">
        <v>1</v>
      </c>
      <c r="CS319" s="18">
        <v>1</v>
      </c>
      <c r="CU319">
        <v>0</v>
      </c>
      <c r="DD319" s="34" t="s">
        <v>110</v>
      </c>
    </row>
    <row r="320" spans="1:108" x14ac:dyDescent="0.25">
      <c r="A320">
        <v>319</v>
      </c>
      <c r="B320">
        <v>20</v>
      </c>
      <c r="C320" s="25" t="s">
        <v>144</v>
      </c>
      <c r="D320" s="12">
        <v>2.899804781149951</v>
      </c>
      <c r="E320" s="14">
        <v>4.6831472563791197</v>
      </c>
      <c r="F320" s="7">
        <v>0.61919999999999997</v>
      </c>
      <c r="G320" s="7">
        <f t="shared" si="82"/>
        <v>-1.7833424752291687</v>
      </c>
      <c r="H320" s="16">
        <f t="shared" si="83"/>
        <v>7.5829520375290702</v>
      </c>
      <c r="I320" s="11">
        <f t="shared" si="84"/>
        <v>8.8908424179269321E-3</v>
      </c>
      <c r="J320" s="33">
        <f t="shared" si="85"/>
        <v>1.4358595636186907E-2</v>
      </c>
      <c r="K320" s="33">
        <f t="shared" si="86"/>
        <v>69.644694045131686</v>
      </c>
      <c r="L320" s="33">
        <f t="shared" si="87"/>
        <v>-5.4677532182599749E-3</v>
      </c>
      <c r="M320" s="33">
        <f t="shared" si="88"/>
        <v>2.3249438054113839E-2</v>
      </c>
      <c r="N320" s="8">
        <v>1</v>
      </c>
      <c r="O320" s="9">
        <v>0</v>
      </c>
      <c r="P320" s="8">
        <v>0</v>
      </c>
      <c r="Q320" s="9">
        <v>1</v>
      </c>
      <c r="R320" s="9">
        <v>0</v>
      </c>
      <c r="S320" s="9">
        <v>0</v>
      </c>
      <c r="T320" s="9">
        <v>0</v>
      </c>
      <c r="U320" s="8">
        <v>4880</v>
      </c>
      <c r="V320" s="9">
        <v>29</v>
      </c>
      <c r="W320" s="9">
        <f t="shared" si="96"/>
        <v>4850</v>
      </c>
      <c r="X320" s="9">
        <f t="shared" si="89"/>
        <v>16</v>
      </c>
      <c r="Y320" s="7">
        <v>12</v>
      </c>
      <c r="Z320" s="7">
        <f t="shared" si="94"/>
        <v>31.57</v>
      </c>
      <c r="AA320" s="9">
        <v>0</v>
      </c>
      <c r="AB320" s="9">
        <v>1</v>
      </c>
      <c r="AC320" s="9">
        <v>0</v>
      </c>
      <c r="AD320" s="9">
        <v>0</v>
      </c>
      <c r="AE320" s="9">
        <v>0</v>
      </c>
      <c r="AF320" s="9">
        <v>1</v>
      </c>
      <c r="AG320" s="8">
        <v>0</v>
      </c>
      <c r="AH320" s="9">
        <v>1</v>
      </c>
      <c r="AI320" s="30">
        <v>0</v>
      </c>
      <c r="AJ320" s="9">
        <v>1</v>
      </c>
      <c r="AK320" s="30">
        <v>0</v>
      </c>
      <c r="AL320" s="21">
        <v>2011</v>
      </c>
      <c r="AM320" s="23">
        <f t="shared" si="90"/>
        <v>7.6063873897726522</v>
      </c>
      <c r="AN320" s="33">
        <f t="shared" si="97"/>
        <v>0.3972</v>
      </c>
      <c r="AO320" s="33">
        <v>0.26300000000000001</v>
      </c>
      <c r="AP320" s="33">
        <v>0.2162</v>
      </c>
      <c r="AQ320" s="43">
        <v>0.1236</v>
      </c>
      <c r="AR320" s="33" t="s">
        <v>108</v>
      </c>
      <c r="AS320" s="43" t="s">
        <v>108</v>
      </c>
      <c r="AT320" s="42">
        <v>1</v>
      </c>
      <c r="AU320" s="18">
        <v>0</v>
      </c>
      <c r="AV320">
        <v>0.18748699999999999</v>
      </c>
      <c r="AW320" s="40">
        <f t="shared" si="98"/>
        <v>0.81251300000000004</v>
      </c>
      <c r="AX320">
        <v>0.498</v>
      </c>
      <c r="AY320" s="40">
        <v>0.502</v>
      </c>
      <c r="AZ320">
        <v>0</v>
      </c>
      <c r="BA320" s="18">
        <v>1</v>
      </c>
      <c r="BB320">
        <v>0.32400000000000001</v>
      </c>
      <c r="BC320" s="18">
        <v>0.67600000000000005</v>
      </c>
      <c r="BD320" s="18" t="s">
        <v>119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 s="18">
        <v>1</v>
      </c>
      <c r="BL320">
        <v>0</v>
      </c>
      <c r="BM320">
        <v>1</v>
      </c>
      <c r="BN320" s="18">
        <v>0</v>
      </c>
      <c r="BQ320" s="25">
        <v>49.57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v>0</v>
      </c>
      <c r="BX320">
        <v>0</v>
      </c>
      <c r="BY320" s="18">
        <v>0</v>
      </c>
      <c r="BZ320">
        <v>0</v>
      </c>
      <c r="CA320">
        <v>0</v>
      </c>
      <c r="CB320">
        <v>1</v>
      </c>
      <c r="CC320" s="18">
        <v>0</v>
      </c>
      <c r="CD320">
        <v>1</v>
      </c>
      <c r="CE320">
        <v>0</v>
      </c>
      <c r="CF320">
        <v>0</v>
      </c>
      <c r="CG320">
        <v>0</v>
      </c>
      <c r="CH320" s="18">
        <v>0</v>
      </c>
      <c r="CI320">
        <v>1</v>
      </c>
      <c r="CJ320">
        <v>0</v>
      </c>
      <c r="CK320">
        <v>0</v>
      </c>
      <c r="CL320">
        <v>0</v>
      </c>
      <c r="CM320">
        <v>0</v>
      </c>
      <c r="CN320">
        <v>1</v>
      </c>
      <c r="CO320">
        <v>1</v>
      </c>
      <c r="CP320">
        <v>1</v>
      </c>
      <c r="CQ320">
        <v>1</v>
      </c>
      <c r="CR320">
        <v>1</v>
      </c>
      <c r="CS320" s="18">
        <v>1</v>
      </c>
      <c r="CU320">
        <v>0</v>
      </c>
      <c r="DD320" s="34" t="s">
        <v>110</v>
      </c>
    </row>
    <row r="321" spans="1:108" x14ac:dyDescent="0.25">
      <c r="A321">
        <v>320</v>
      </c>
      <c r="B321">
        <v>20</v>
      </c>
      <c r="C321" s="25" t="s">
        <v>144</v>
      </c>
      <c r="D321" s="12">
        <v>9.0215836453789056</v>
      </c>
      <c r="E321" s="14">
        <v>3.215901129262337</v>
      </c>
      <c r="F321" s="7">
        <v>2.805305039787799</v>
      </c>
      <c r="G321" s="7">
        <f t="shared" si="82"/>
        <v>5.805682516116569</v>
      </c>
      <c r="H321" s="16">
        <f t="shared" si="83"/>
        <v>12.237484774641242</v>
      </c>
      <c r="I321" s="11">
        <f t="shared" si="84"/>
        <v>4.024919135710265E-2</v>
      </c>
      <c r="J321" s="33">
        <f t="shared" si="85"/>
        <v>1.4347527554489122E-2</v>
      </c>
      <c r="K321" s="33">
        <f t="shared" si="86"/>
        <v>69.698419898633702</v>
      </c>
      <c r="L321" s="33">
        <f t="shared" si="87"/>
        <v>2.590166380261353E-2</v>
      </c>
      <c r="M321" s="33">
        <f t="shared" si="88"/>
        <v>5.459671891159177E-2</v>
      </c>
      <c r="N321" s="8">
        <v>1</v>
      </c>
      <c r="O321" s="9">
        <v>0</v>
      </c>
      <c r="P321" s="8">
        <v>0</v>
      </c>
      <c r="Q321" s="9">
        <v>1</v>
      </c>
      <c r="R321" s="9">
        <v>0</v>
      </c>
      <c r="S321" s="9">
        <v>0</v>
      </c>
      <c r="T321" s="9">
        <v>0</v>
      </c>
      <c r="U321" s="8">
        <v>4880</v>
      </c>
      <c r="V321" s="9">
        <v>29</v>
      </c>
      <c r="W321" s="9">
        <f t="shared" si="96"/>
        <v>4850</v>
      </c>
      <c r="X321" s="9">
        <f t="shared" si="89"/>
        <v>16</v>
      </c>
      <c r="Y321" s="7">
        <v>16</v>
      </c>
      <c r="Z321" s="7">
        <f t="shared" si="94"/>
        <v>27.57</v>
      </c>
      <c r="AA321" s="9">
        <v>0</v>
      </c>
      <c r="AB321" s="9">
        <v>1</v>
      </c>
      <c r="AC321" s="9">
        <v>0</v>
      </c>
      <c r="AD321" s="9">
        <v>0</v>
      </c>
      <c r="AE321" s="9">
        <v>0</v>
      </c>
      <c r="AF321" s="9">
        <v>1</v>
      </c>
      <c r="AG321" s="8">
        <v>0</v>
      </c>
      <c r="AH321" s="9">
        <v>1</v>
      </c>
      <c r="AI321" s="30">
        <v>0</v>
      </c>
      <c r="AJ321" s="9">
        <v>1</v>
      </c>
      <c r="AK321" s="30">
        <v>0</v>
      </c>
      <c r="AL321" s="21">
        <v>2011</v>
      </c>
      <c r="AM321" s="23">
        <f t="shared" si="90"/>
        <v>7.6063873897726522</v>
      </c>
      <c r="AN321" s="33">
        <f t="shared" si="97"/>
        <v>0.3972</v>
      </c>
      <c r="AO321" s="33">
        <v>0.26300000000000001</v>
      </c>
      <c r="AP321" s="33">
        <v>0.2162</v>
      </c>
      <c r="AQ321" s="43">
        <v>0.1236</v>
      </c>
      <c r="AR321" s="33" t="s">
        <v>108</v>
      </c>
      <c r="AS321" s="43" t="s">
        <v>108</v>
      </c>
      <c r="AT321" s="42">
        <v>1</v>
      </c>
      <c r="AU321" s="18">
        <v>0</v>
      </c>
      <c r="AV321">
        <v>0.18748699999999999</v>
      </c>
      <c r="AW321" s="40">
        <f t="shared" si="98"/>
        <v>0.81251300000000004</v>
      </c>
      <c r="AX321">
        <v>0.498</v>
      </c>
      <c r="AY321" s="40">
        <v>0.502</v>
      </c>
      <c r="AZ321">
        <v>0</v>
      </c>
      <c r="BA321" s="18">
        <v>1</v>
      </c>
      <c r="BB321">
        <v>0.32400000000000001</v>
      </c>
      <c r="BC321" s="18">
        <v>0.67600000000000005</v>
      </c>
      <c r="BD321" s="18" t="s">
        <v>119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 s="18">
        <v>1</v>
      </c>
      <c r="BL321">
        <v>0</v>
      </c>
      <c r="BM321">
        <v>1</v>
      </c>
      <c r="BN321" s="18">
        <v>0</v>
      </c>
      <c r="BQ321" s="25">
        <v>49.57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0</v>
      </c>
      <c r="BY321" s="18">
        <v>0</v>
      </c>
      <c r="BZ321">
        <v>0</v>
      </c>
      <c r="CA321">
        <v>0</v>
      </c>
      <c r="CB321">
        <v>1</v>
      </c>
      <c r="CC321" s="18">
        <v>0</v>
      </c>
      <c r="CD321">
        <v>1</v>
      </c>
      <c r="CE321">
        <v>0</v>
      </c>
      <c r="CF321">
        <v>0</v>
      </c>
      <c r="CG321">
        <v>0</v>
      </c>
      <c r="CH321" s="18">
        <v>0</v>
      </c>
      <c r="CI321">
        <v>1</v>
      </c>
      <c r="CJ321">
        <v>0</v>
      </c>
      <c r="CK321">
        <v>0</v>
      </c>
      <c r="CL321">
        <v>0</v>
      </c>
      <c r="CM321">
        <v>0</v>
      </c>
      <c r="CN321">
        <v>1</v>
      </c>
      <c r="CO321">
        <v>1</v>
      </c>
      <c r="CP321">
        <v>1</v>
      </c>
      <c r="CQ321">
        <v>1</v>
      </c>
      <c r="CR321">
        <v>1</v>
      </c>
      <c r="CS321" s="18">
        <v>1</v>
      </c>
      <c r="CU321">
        <v>0</v>
      </c>
      <c r="DD321" s="34" t="s">
        <v>110</v>
      </c>
    </row>
    <row r="322" spans="1:108" x14ac:dyDescent="0.25">
      <c r="A322">
        <v>321</v>
      </c>
      <c r="B322">
        <v>20</v>
      </c>
      <c r="C322" s="25" t="s">
        <v>144</v>
      </c>
      <c r="D322" s="12">
        <v>10.99528104162324</v>
      </c>
      <c r="E322" s="14">
        <v>2.0495530050392889</v>
      </c>
      <c r="F322" s="7">
        <v>5.36472148541114</v>
      </c>
      <c r="G322" s="7">
        <f t="shared" ref="G322:G385" si="99">D322-E322</f>
        <v>8.9457280365839509</v>
      </c>
      <c r="H322" s="16">
        <f t="shared" ref="H322:H385" si="100">D322+E322</f>
        <v>13.04483404666253</v>
      </c>
      <c r="I322" s="11">
        <f t="shared" ref="I322:I385" si="101">IFERROR(F322/SQRT(F322^2+W322), "X")</f>
        <v>7.6805364073472646E-2</v>
      </c>
      <c r="J322" s="33">
        <f t="shared" ref="J322:J385" si="102">IFERROR(SQRT((1-I322^2)/W322), "X")</f>
        <v>1.4316747716044097E-2</v>
      </c>
      <c r="K322" s="33">
        <f t="shared" ref="K322:K385" si="103">IFERROR(1/J322, "X")</f>
        <v>69.848265809653654</v>
      </c>
      <c r="L322" s="33">
        <f t="shared" ref="L322:L385" si="104">IFERROR(I322-J322, "X")</f>
        <v>6.2488616357428549E-2</v>
      </c>
      <c r="M322" s="33">
        <f t="shared" ref="M322:M385" si="105">IFERROR(I322+J322, "X")</f>
        <v>9.1122111789516735E-2</v>
      </c>
      <c r="N322" s="8">
        <v>1</v>
      </c>
      <c r="O322" s="9">
        <v>0</v>
      </c>
      <c r="P322" s="8">
        <v>0</v>
      </c>
      <c r="Q322" s="9">
        <v>1</v>
      </c>
      <c r="R322" s="9">
        <v>0</v>
      </c>
      <c r="S322" s="9">
        <v>0</v>
      </c>
      <c r="T322" s="9">
        <v>0</v>
      </c>
      <c r="U322" s="8">
        <v>4880</v>
      </c>
      <c r="V322" s="9">
        <v>29</v>
      </c>
      <c r="W322" s="9">
        <f t="shared" si="96"/>
        <v>4850</v>
      </c>
      <c r="X322" s="9">
        <f t="shared" ref="X322:X385" si="106">COUNTIF(B:B,B322)</f>
        <v>16</v>
      </c>
      <c r="Y322" s="7">
        <v>21</v>
      </c>
      <c r="Z322" s="7">
        <f t="shared" si="94"/>
        <v>22.57</v>
      </c>
      <c r="AA322" s="9">
        <v>0</v>
      </c>
      <c r="AB322" s="9">
        <v>1</v>
      </c>
      <c r="AC322" s="9">
        <v>0</v>
      </c>
      <c r="AD322" s="9">
        <v>0</v>
      </c>
      <c r="AE322" s="9">
        <v>0</v>
      </c>
      <c r="AF322" s="9">
        <v>1</v>
      </c>
      <c r="AG322" s="8">
        <v>0</v>
      </c>
      <c r="AH322" s="9">
        <v>1</v>
      </c>
      <c r="AI322" s="30">
        <v>0</v>
      </c>
      <c r="AJ322" s="9">
        <v>1</v>
      </c>
      <c r="AK322" s="30">
        <v>0</v>
      </c>
      <c r="AL322" s="21">
        <v>2011</v>
      </c>
      <c r="AM322" s="23">
        <f t="shared" ref="AM322:AM385" si="107">LN(AL322)</f>
        <v>7.6063873897726522</v>
      </c>
      <c r="AN322" s="33">
        <f t="shared" si="97"/>
        <v>0.3972</v>
      </c>
      <c r="AO322" s="33">
        <v>0.26300000000000001</v>
      </c>
      <c r="AP322" s="33">
        <v>0.2162</v>
      </c>
      <c r="AQ322" s="43">
        <v>0.1236</v>
      </c>
      <c r="AR322" s="33" t="s">
        <v>108</v>
      </c>
      <c r="AS322" s="43" t="s">
        <v>108</v>
      </c>
      <c r="AT322" s="42">
        <v>1</v>
      </c>
      <c r="AU322" s="18">
        <v>0</v>
      </c>
      <c r="AV322">
        <v>0.18748699999999999</v>
      </c>
      <c r="AW322" s="40">
        <f t="shared" si="98"/>
        <v>0.81251300000000004</v>
      </c>
      <c r="AX322">
        <v>0.498</v>
      </c>
      <c r="AY322" s="40">
        <v>0.502</v>
      </c>
      <c r="AZ322">
        <v>0</v>
      </c>
      <c r="BA322" s="18">
        <v>1</v>
      </c>
      <c r="BB322">
        <v>0.32400000000000001</v>
      </c>
      <c r="BC322" s="18">
        <v>0.67600000000000005</v>
      </c>
      <c r="BD322" s="18" t="s">
        <v>119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 s="18">
        <v>1</v>
      </c>
      <c r="BL322">
        <v>0</v>
      </c>
      <c r="BM322">
        <v>1</v>
      </c>
      <c r="BN322" s="18">
        <v>0</v>
      </c>
      <c r="BQ322" s="25">
        <v>49.57</v>
      </c>
      <c r="BR322">
        <v>0</v>
      </c>
      <c r="BS322">
        <v>1</v>
      </c>
      <c r="BT322">
        <v>0</v>
      </c>
      <c r="BU322">
        <v>0</v>
      </c>
      <c r="BV322">
        <v>0</v>
      </c>
      <c r="BW322">
        <v>0</v>
      </c>
      <c r="BX322">
        <v>0</v>
      </c>
      <c r="BY322" s="18">
        <v>0</v>
      </c>
      <c r="BZ322">
        <v>0</v>
      </c>
      <c r="CA322">
        <v>0</v>
      </c>
      <c r="CB322">
        <v>1</v>
      </c>
      <c r="CC322" s="18">
        <v>0</v>
      </c>
      <c r="CD322">
        <v>1</v>
      </c>
      <c r="CE322">
        <v>0</v>
      </c>
      <c r="CF322">
        <v>0</v>
      </c>
      <c r="CG322">
        <v>0</v>
      </c>
      <c r="CH322" s="18">
        <v>0</v>
      </c>
      <c r="CI322">
        <v>1</v>
      </c>
      <c r="CJ322">
        <v>0</v>
      </c>
      <c r="CK322">
        <v>0</v>
      </c>
      <c r="CL322">
        <v>0</v>
      </c>
      <c r="CM322">
        <v>0</v>
      </c>
      <c r="CN322">
        <v>1</v>
      </c>
      <c r="CO322">
        <v>1</v>
      </c>
      <c r="CP322">
        <v>1</v>
      </c>
      <c r="CQ322">
        <v>1</v>
      </c>
      <c r="CR322">
        <v>1</v>
      </c>
      <c r="CS322" s="18">
        <v>1</v>
      </c>
      <c r="CU322">
        <v>0</v>
      </c>
      <c r="DD322" s="34" t="s">
        <v>110</v>
      </c>
    </row>
    <row r="323" spans="1:108" x14ac:dyDescent="0.25">
      <c r="A323">
        <v>322</v>
      </c>
      <c r="B323">
        <v>20</v>
      </c>
      <c r="C323" s="25" t="s">
        <v>144</v>
      </c>
      <c r="D323" s="12">
        <v>1.39385068411813</v>
      </c>
      <c r="E323" s="14">
        <v>5.2275794464907301</v>
      </c>
      <c r="F323" s="7">
        <v>0.26663405088062619</v>
      </c>
      <c r="G323" s="7">
        <f t="shared" si="99"/>
        <v>-3.8337287623726004</v>
      </c>
      <c r="H323" s="16">
        <f t="shared" si="100"/>
        <v>6.6214301306088599</v>
      </c>
      <c r="I323" s="11">
        <f t="shared" si="101"/>
        <v>3.8529197966167953E-3</v>
      </c>
      <c r="J323" s="33">
        <f t="shared" si="102"/>
        <v>1.44502166317151E-2</v>
      </c>
      <c r="K323" s="33">
        <f t="shared" si="103"/>
        <v>69.203114768896697</v>
      </c>
      <c r="L323" s="33">
        <f t="shared" si="104"/>
        <v>-1.0597296835098306E-2</v>
      </c>
      <c r="M323" s="33">
        <f t="shared" si="105"/>
        <v>1.8303136428331895E-2</v>
      </c>
      <c r="N323" s="8">
        <v>1</v>
      </c>
      <c r="O323" s="9">
        <v>0</v>
      </c>
      <c r="P323" s="8">
        <v>0</v>
      </c>
      <c r="Q323" s="9">
        <v>1</v>
      </c>
      <c r="R323" s="9">
        <v>0</v>
      </c>
      <c r="S323" s="9">
        <v>0</v>
      </c>
      <c r="T323" s="9">
        <v>0</v>
      </c>
      <c r="U323" s="8">
        <v>4821</v>
      </c>
      <c r="V323" s="9">
        <v>31</v>
      </c>
      <c r="W323" s="9">
        <f t="shared" si="96"/>
        <v>4789</v>
      </c>
      <c r="X323" s="9">
        <f t="shared" si="106"/>
        <v>16</v>
      </c>
      <c r="Y323" s="7">
        <v>6</v>
      </c>
      <c r="Z323" s="7">
        <f t="shared" si="94"/>
        <v>37.57</v>
      </c>
      <c r="AA323" s="9">
        <v>0</v>
      </c>
      <c r="AB323" s="9">
        <v>1</v>
      </c>
      <c r="AC323" s="9">
        <v>0</v>
      </c>
      <c r="AD323" s="9">
        <v>0</v>
      </c>
      <c r="AE323" s="9">
        <v>0</v>
      </c>
      <c r="AF323" s="9">
        <v>1</v>
      </c>
      <c r="AG323" s="8">
        <v>0</v>
      </c>
      <c r="AH323" s="9">
        <v>1</v>
      </c>
      <c r="AI323" s="30">
        <v>0</v>
      </c>
      <c r="AJ323" s="9">
        <v>1</v>
      </c>
      <c r="AK323" s="30">
        <v>0</v>
      </c>
      <c r="AL323" s="21">
        <v>2011</v>
      </c>
      <c r="AM323" s="23">
        <f t="shared" si="107"/>
        <v>7.6063873897726522</v>
      </c>
      <c r="AN323" s="33">
        <f t="shared" si="97"/>
        <v>0.3972</v>
      </c>
      <c r="AO323" s="33">
        <v>0.26300000000000001</v>
      </c>
      <c r="AP323" s="33">
        <v>0.2162</v>
      </c>
      <c r="AQ323" s="43">
        <v>0.1236</v>
      </c>
      <c r="AR323" s="33" t="s">
        <v>108</v>
      </c>
      <c r="AS323" s="43" t="s">
        <v>108</v>
      </c>
      <c r="AT323" s="42">
        <v>1</v>
      </c>
      <c r="AU323" s="18">
        <v>0</v>
      </c>
      <c r="AV323">
        <v>0.18748699999999999</v>
      </c>
      <c r="AW323" s="40">
        <f t="shared" si="98"/>
        <v>0.81251300000000004</v>
      </c>
      <c r="AX323">
        <v>0.498</v>
      </c>
      <c r="AY323" s="40">
        <v>0.502</v>
      </c>
      <c r="AZ323">
        <v>0</v>
      </c>
      <c r="BA323" s="18">
        <v>1</v>
      </c>
      <c r="BB323">
        <v>0.32400000000000001</v>
      </c>
      <c r="BC323" s="18">
        <v>0.67600000000000005</v>
      </c>
      <c r="BD323" s="18" t="s">
        <v>119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 s="18">
        <v>1</v>
      </c>
      <c r="BL323">
        <v>0</v>
      </c>
      <c r="BM323">
        <v>1</v>
      </c>
      <c r="BN323" s="18">
        <v>0</v>
      </c>
      <c r="BQ323" s="25">
        <v>49.57</v>
      </c>
      <c r="BR323">
        <v>0</v>
      </c>
      <c r="BS323">
        <v>1</v>
      </c>
      <c r="BT323">
        <v>0</v>
      </c>
      <c r="BU323">
        <v>0</v>
      </c>
      <c r="BV323">
        <v>0</v>
      </c>
      <c r="BW323">
        <v>0</v>
      </c>
      <c r="BX323">
        <v>0</v>
      </c>
      <c r="BY323" s="18">
        <v>0</v>
      </c>
      <c r="BZ323">
        <v>0</v>
      </c>
      <c r="CA323">
        <v>1</v>
      </c>
      <c r="CB323">
        <v>0</v>
      </c>
      <c r="CC323" s="18">
        <v>0</v>
      </c>
      <c r="CD323">
        <v>1</v>
      </c>
      <c r="CE323">
        <v>0</v>
      </c>
      <c r="CF323">
        <v>0</v>
      </c>
      <c r="CG323">
        <v>0</v>
      </c>
      <c r="CH323" s="18">
        <v>0</v>
      </c>
      <c r="CI323">
        <v>1</v>
      </c>
      <c r="CJ323">
        <v>0</v>
      </c>
      <c r="CK323">
        <v>0</v>
      </c>
      <c r="CL323">
        <v>0</v>
      </c>
      <c r="CM323">
        <v>0</v>
      </c>
      <c r="CN323">
        <v>1</v>
      </c>
      <c r="CO323">
        <v>1</v>
      </c>
      <c r="CP323">
        <v>1</v>
      </c>
      <c r="CQ323">
        <v>1</v>
      </c>
      <c r="CR323">
        <v>1</v>
      </c>
      <c r="CS323" s="18">
        <v>1</v>
      </c>
      <c r="CU323">
        <v>0</v>
      </c>
      <c r="DD323" s="34" t="s">
        <v>110</v>
      </c>
    </row>
    <row r="324" spans="1:108" x14ac:dyDescent="0.25">
      <c r="A324">
        <v>323</v>
      </c>
      <c r="B324">
        <v>20</v>
      </c>
      <c r="C324" s="25" t="s">
        <v>144</v>
      </c>
      <c r="D324" s="12">
        <v>1.396960877242837</v>
      </c>
      <c r="E324" s="14">
        <v>8.9180598417174259</v>
      </c>
      <c r="F324" s="7">
        <v>0.1566440349175558</v>
      </c>
      <c r="G324" s="7">
        <f t="shared" si="99"/>
        <v>-7.5210989644745894</v>
      </c>
      <c r="H324" s="16">
        <f t="shared" si="100"/>
        <v>10.315020718960263</v>
      </c>
      <c r="I324" s="11">
        <f t="shared" si="101"/>
        <v>2.2635512410683397E-3</v>
      </c>
      <c r="J324" s="33">
        <f t="shared" si="102"/>
        <v>1.4450286870225745E-2</v>
      </c>
      <c r="K324" s="33">
        <f t="shared" si="103"/>
        <v>69.202778393310737</v>
      </c>
      <c r="L324" s="33">
        <f t="shared" si="104"/>
        <v>-1.2186735629157406E-2</v>
      </c>
      <c r="M324" s="33">
        <f t="shared" si="105"/>
        <v>1.6713838111294087E-2</v>
      </c>
      <c r="N324" s="8">
        <v>1</v>
      </c>
      <c r="O324" s="9">
        <v>0</v>
      </c>
      <c r="P324" s="8">
        <v>0</v>
      </c>
      <c r="Q324" s="9">
        <v>1</v>
      </c>
      <c r="R324" s="9">
        <v>0</v>
      </c>
      <c r="S324" s="9">
        <v>0</v>
      </c>
      <c r="T324" s="9">
        <v>0</v>
      </c>
      <c r="U324" s="8">
        <v>4821</v>
      </c>
      <c r="V324" s="9">
        <v>31</v>
      </c>
      <c r="W324" s="9">
        <f t="shared" si="96"/>
        <v>4789</v>
      </c>
      <c r="X324" s="9">
        <f t="shared" si="106"/>
        <v>16</v>
      </c>
      <c r="Y324" s="7">
        <v>12</v>
      </c>
      <c r="Z324" s="7">
        <f t="shared" si="94"/>
        <v>31.57</v>
      </c>
      <c r="AA324" s="9">
        <v>0</v>
      </c>
      <c r="AB324" s="9">
        <v>1</v>
      </c>
      <c r="AC324" s="9">
        <v>0</v>
      </c>
      <c r="AD324" s="9">
        <v>0</v>
      </c>
      <c r="AE324" s="9">
        <v>0</v>
      </c>
      <c r="AF324" s="9">
        <v>1</v>
      </c>
      <c r="AG324" s="8">
        <v>0</v>
      </c>
      <c r="AH324" s="9">
        <v>1</v>
      </c>
      <c r="AI324" s="30">
        <v>0</v>
      </c>
      <c r="AJ324" s="9">
        <v>1</v>
      </c>
      <c r="AK324" s="30">
        <v>0</v>
      </c>
      <c r="AL324" s="21">
        <v>2011</v>
      </c>
      <c r="AM324" s="23">
        <f t="shared" si="107"/>
        <v>7.6063873897726522</v>
      </c>
      <c r="AN324" s="33">
        <f t="shared" si="97"/>
        <v>0.3972</v>
      </c>
      <c r="AO324" s="33">
        <v>0.26300000000000001</v>
      </c>
      <c r="AP324" s="33">
        <v>0.2162</v>
      </c>
      <c r="AQ324" s="43">
        <v>0.1236</v>
      </c>
      <c r="AR324" s="33" t="s">
        <v>108</v>
      </c>
      <c r="AS324" s="43" t="s">
        <v>108</v>
      </c>
      <c r="AT324" s="42">
        <v>1</v>
      </c>
      <c r="AU324" s="18">
        <v>0</v>
      </c>
      <c r="AV324">
        <v>0.18748699999999999</v>
      </c>
      <c r="AW324" s="40">
        <f t="shared" si="98"/>
        <v>0.81251300000000004</v>
      </c>
      <c r="AX324">
        <v>0.498</v>
      </c>
      <c r="AY324" s="40">
        <v>0.502</v>
      </c>
      <c r="AZ324">
        <v>0</v>
      </c>
      <c r="BA324" s="18">
        <v>1</v>
      </c>
      <c r="BB324">
        <v>0.32400000000000001</v>
      </c>
      <c r="BC324" s="18">
        <v>0.67600000000000005</v>
      </c>
      <c r="BD324" s="18" t="s">
        <v>119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 s="18">
        <v>1</v>
      </c>
      <c r="BL324">
        <v>0</v>
      </c>
      <c r="BM324">
        <v>1</v>
      </c>
      <c r="BN324" s="18">
        <v>0</v>
      </c>
      <c r="BQ324" s="25">
        <v>49.57</v>
      </c>
      <c r="BR324">
        <v>0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0</v>
      </c>
      <c r="BY324" s="18">
        <v>0</v>
      </c>
      <c r="BZ324">
        <v>0</v>
      </c>
      <c r="CA324">
        <v>1</v>
      </c>
      <c r="CB324">
        <v>0</v>
      </c>
      <c r="CC324" s="18">
        <v>0</v>
      </c>
      <c r="CD324">
        <v>1</v>
      </c>
      <c r="CE324">
        <v>0</v>
      </c>
      <c r="CF324">
        <v>0</v>
      </c>
      <c r="CG324">
        <v>0</v>
      </c>
      <c r="CH324" s="18">
        <v>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1</v>
      </c>
      <c r="CO324">
        <v>1</v>
      </c>
      <c r="CP324">
        <v>1</v>
      </c>
      <c r="CQ324">
        <v>1</v>
      </c>
      <c r="CR324">
        <v>1</v>
      </c>
      <c r="CS324" s="18">
        <v>1</v>
      </c>
      <c r="CU324">
        <v>0</v>
      </c>
      <c r="DD324" s="34" t="s">
        <v>110</v>
      </c>
    </row>
    <row r="325" spans="1:108" x14ac:dyDescent="0.25">
      <c r="A325">
        <v>324</v>
      </c>
      <c r="B325">
        <v>20</v>
      </c>
      <c r="C325" s="25" t="s">
        <v>144</v>
      </c>
      <c r="D325" s="12">
        <v>3.1982685342211381</v>
      </c>
      <c r="E325" s="14">
        <v>4.1337380694557888</v>
      </c>
      <c r="F325" s="7">
        <v>0.77369888475836446</v>
      </c>
      <c r="G325" s="7">
        <f t="shared" si="99"/>
        <v>-0.93546953523465071</v>
      </c>
      <c r="H325" s="16">
        <f t="shared" si="100"/>
        <v>7.3320066036769269</v>
      </c>
      <c r="I325" s="11">
        <f t="shared" si="101"/>
        <v>1.1179500798345203E-2</v>
      </c>
      <c r="J325" s="33">
        <f t="shared" si="102"/>
        <v>1.4449420851674995E-2</v>
      </c>
      <c r="K325" s="33">
        <f t="shared" si="103"/>
        <v>69.206926025971399</v>
      </c>
      <c r="L325" s="33">
        <f t="shared" si="104"/>
        <v>-3.2699200533297928E-3</v>
      </c>
      <c r="M325" s="33">
        <f t="shared" si="105"/>
        <v>2.5628921650020196E-2</v>
      </c>
      <c r="N325" s="8">
        <v>1</v>
      </c>
      <c r="O325" s="9">
        <v>0</v>
      </c>
      <c r="P325" s="8">
        <v>0</v>
      </c>
      <c r="Q325" s="9">
        <v>1</v>
      </c>
      <c r="R325" s="9">
        <v>0</v>
      </c>
      <c r="S325" s="9">
        <v>0</v>
      </c>
      <c r="T325" s="9">
        <v>0</v>
      </c>
      <c r="U325" s="8">
        <v>4821</v>
      </c>
      <c r="V325" s="9">
        <v>31</v>
      </c>
      <c r="W325" s="9">
        <f t="shared" si="96"/>
        <v>4789</v>
      </c>
      <c r="X325" s="9">
        <f t="shared" si="106"/>
        <v>16</v>
      </c>
      <c r="Y325" s="7">
        <v>16</v>
      </c>
      <c r="Z325" s="7">
        <f t="shared" si="94"/>
        <v>27.57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 s="9">
        <v>1</v>
      </c>
      <c r="AG325" s="8">
        <v>0</v>
      </c>
      <c r="AH325" s="9">
        <v>1</v>
      </c>
      <c r="AI325" s="30">
        <v>0</v>
      </c>
      <c r="AJ325" s="9">
        <v>1</v>
      </c>
      <c r="AK325" s="30">
        <v>0</v>
      </c>
      <c r="AL325" s="21">
        <v>2011</v>
      </c>
      <c r="AM325" s="23">
        <f t="shared" si="107"/>
        <v>7.6063873897726522</v>
      </c>
      <c r="AN325" s="33">
        <f t="shared" si="97"/>
        <v>0.3972</v>
      </c>
      <c r="AO325" s="33">
        <v>0.26300000000000001</v>
      </c>
      <c r="AP325" s="33">
        <v>0.2162</v>
      </c>
      <c r="AQ325" s="43">
        <v>0.1236</v>
      </c>
      <c r="AR325" s="33" t="s">
        <v>108</v>
      </c>
      <c r="AS325" s="43" t="s">
        <v>108</v>
      </c>
      <c r="AT325" s="42">
        <v>1</v>
      </c>
      <c r="AU325" s="18">
        <v>0</v>
      </c>
      <c r="AV325">
        <v>0.18748699999999999</v>
      </c>
      <c r="AW325" s="40">
        <f t="shared" si="98"/>
        <v>0.81251300000000004</v>
      </c>
      <c r="AX325">
        <v>0.498</v>
      </c>
      <c r="AY325" s="40">
        <v>0.502</v>
      </c>
      <c r="AZ325">
        <v>0</v>
      </c>
      <c r="BA325" s="18">
        <v>1</v>
      </c>
      <c r="BB325">
        <v>0.32400000000000001</v>
      </c>
      <c r="BC325" s="18">
        <v>0.67600000000000005</v>
      </c>
      <c r="BD325" s="18" t="s">
        <v>119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 s="18">
        <v>1</v>
      </c>
      <c r="BL325">
        <v>0</v>
      </c>
      <c r="BM325">
        <v>1</v>
      </c>
      <c r="BN325" s="18">
        <v>0</v>
      </c>
      <c r="BQ325" s="25">
        <v>49.57</v>
      </c>
      <c r="BR325">
        <v>0</v>
      </c>
      <c r="BS325">
        <v>1</v>
      </c>
      <c r="BT325">
        <v>0</v>
      </c>
      <c r="BU325">
        <v>0</v>
      </c>
      <c r="BV325">
        <v>0</v>
      </c>
      <c r="BW325">
        <v>0</v>
      </c>
      <c r="BX325">
        <v>0</v>
      </c>
      <c r="BY325" s="18">
        <v>0</v>
      </c>
      <c r="BZ325">
        <v>0</v>
      </c>
      <c r="CA325">
        <v>1</v>
      </c>
      <c r="CB325">
        <v>0</v>
      </c>
      <c r="CC325" s="18">
        <v>0</v>
      </c>
      <c r="CD325">
        <v>1</v>
      </c>
      <c r="CE325">
        <v>0</v>
      </c>
      <c r="CF325">
        <v>0</v>
      </c>
      <c r="CG325">
        <v>0</v>
      </c>
      <c r="CH325" s="18">
        <v>0</v>
      </c>
      <c r="CI325">
        <v>1</v>
      </c>
      <c r="CJ325">
        <v>0</v>
      </c>
      <c r="CK325">
        <v>0</v>
      </c>
      <c r="CL325">
        <v>0</v>
      </c>
      <c r="CM325">
        <v>0</v>
      </c>
      <c r="CN325">
        <v>1</v>
      </c>
      <c r="CO325">
        <v>1</v>
      </c>
      <c r="CP325">
        <v>1</v>
      </c>
      <c r="CQ325">
        <v>1</v>
      </c>
      <c r="CR325">
        <v>1</v>
      </c>
      <c r="CS325" s="18">
        <v>1</v>
      </c>
      <c r="CU325">
        <v>0</v>
      </c>
      <c r="DD325" s="34" t="s">
        <v>110</v>
      </c>
    </row>
    <row r="326" spans="1:108" x14ac:dyDescent="0.25">
      <c r="A326">
        <v>325</v>
      </c>
      <c r="B326">
        <v>20</v>
      </c>
      <c r="C326" s="25" t="s">
        <v>144</v>
      </c>
      <c r="D326" s="12">
        <v>4.3893788765642316</v>
      </c>
      <c r="E326" s="14">
        <v>3.3247302202195459</v>
      </c>
      <c r="F326" s="7">
        <v>1.3202210663198961</v>
      </c>
      <c r="G326" s="7">
        <f t="shared" si="99"/>
        <v>1.0646486563446858</v>
      </c>
      <c r="H326" s="16">
        <f t="shared" si="100"/>
        <v>7.714109096783778</v>
      </c>
      <c r="I326" s="11">
        <f t="shared" si="101"/>
        <v>1.9074151257265526E-2</v>
      </c>
      <c r="J326" s="33">
        <f t="shared" si="102"/>
        <v>1.4447694968566549E-2</v>
      </c>
      <c r="K326" s="33">
        <f t="shared" si="103"/>
        <v>69.215193300777216</v>
      </c>
      <c r="L326" s="33">
        <f t="shared" si="104"/>
        <v>4.6264562886989772E-3</v>
      </c>
      <c r="M326" s="33">
        <f t="shared" si="105"/>
        <v>3.3521846225832076E-2</v>
      </c>
      <c r="N326" s="8">
        <v>1</v>
      </c>
      <c r="O326" s="9">
        <v>0</v>
      </c>
      <c r="P326" s="8">
        <v>0</v>
      </c>
      <c r="Q326" s="9">
        <v>1</v>
      </c>
      <c r="R326" s="9">
        <v>0</v>
      </c>
      <c r="S326" s="9">
        <v>0</v>
      </c>
      <c r="T326" s="9">
        <v>0</v>
      </c>
      <c r="U326" s="8">
        <v>4821</v>
      </c>
      <c r="V326" s="9">
        <v>31</v>
      </c>
      <c r="W326" s="9">
        <f t="shared" si="96"/>
        <v>4789</v>
      </c>
      <c r="X326" s="9">
        <f t="shared" si="106"/>
        <v>16</v>
      </c>
      <c r="Y326" s="7">
        <v>21</v>
      </c>
      <c r="Z326" s="7">
        <f t="shared" si="94"/>
        <v>22.57</v>
      </c>
      <c r="AA326" s="9">
        <v>0</v>
      </c>
      <c r="AB326" s="9">
        <v>1</v>
      </c>
      <c r="AC326" s="9">
        <v>0</v>
      </c>
      <c r="AD326" s="9">
        <v>0</v>
      </c>
      <c r="AE326" s="9">
        <v>0</v>
      </c>
      <c r="AF326" s="9">
        <v>1</v>
      </c>
      <c r="AG326" s="8">
        <v>0</v>
      </c>
      <c r="AH326" s="9">
        <v>1</v>
      </c>
      <c r="AI326" s="30">
        <v>0</v>
      </c>
      <c r="AJ326" s="9">
        <v>1</v>
      </c>
      <c r="AK326" s="30">
        <v>0</v>
      </c>
      <c r="AL326" s="21">
        <v>2011</v>
      </c>
      <c r="AM326" s="23">
        <f t="shared" si="107"/>
        <v>7.6063873897726522</v>
      </c>
      <c r="AN326" s="33">
        <f t="shared" si="97"/>
        <v>0.3972</v>
      </c>
      <c r="AO326" s="33">
        <v>0.26300000000000001</v>
      </c>
      <c r="AP326" s="33">
        <v>0.2162</v>
      </c>
      <c r="AQ326" s="43">
        <v>0.1236</v>
      </c>
      <c r="AR326" s="33" t="s">
        <v>108</v>
      </c>
      <c r="AS326" s="43" t="s">
        <v>108</v>
      </c>
      <c r="AT326" s="42">
        <v>1</v>
      </c>
      <c r="AU326" s="18">
        <v>0</v>
      </c>
      <c r="AV326">
        <v>0.18748699999999999</v>
      </c>
      <c r="AW326" s="40">
        <f t="shared" si="98"/>
        <v>0.81251300000000004</v>
      </c>
      <c r="AX326">
        <v>0.498</v>
      </c>
      <c r="AY326" s="40">
        <v>0.502</v>
      </c>
      <c r="AZ326">
        <v>0</v>
      </c>
      <c r="BA326" s="18">
        <v>1</v>
      </c>
      <c r="BB326">
        <v>0.32400000000000001</v>
      </c>
      <c r="BC326" s="18">
        <v>0.67600000000000005</v>
      </c>
      <c r="BD326" s="18" t="s">
        <v>119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 s="18">
        <v>1</v>
      </c>
      <c r="BL326">
        <v>0</v>
      </c>
      <c r="BM326">
        <v>1</v>
      </c>
      <c r="BN326" s="18">
        <v>0</v>
      </c>
      <c r="BQ326" s="25">
        <v>49.57</v>
      </c>
      <c r="BR326">
        <v>0</v>
      </c>
      <c r="BS326">
        <v>1</v>
      </c>
      <c r="BT326">
        <v>0</v>
      </c>
      <c r="BU326">
        <v>0</v>
      </c>
      <c r="BV326">
        <v>0</v>
      </c>
      <c r="BW326">
        <v>0</v>
      </c>
      <c r="BX326">
        <v>0</v>
      </c>
      <c r="BY326" s="18">
        <v>0</v>
      </c>
      <c r="BZ326">
        <v>0</v>
      </c>
      <c r="CA326">
        <v>1</v>
      </c>
      <c r="CB326">
        <v>0</v>
      </c>
      <c r="CC326" s="18">
        <v>0</v>
      </c>
      <c r="CD326">
        <v>1</v>
      </c>
      <c r="CE326">
        <v>0</v>
      </c>
      <c r="CF326">
        <v>0</v>
      </c>
      <c r="CG326">
        <v>0</v>
      </c>
      <c r="CH326" s="18">
        <v>0</v>
      </c>
      <c r="CI326">
        <v>1</v>
      </c>
      <c r="CJ326">
        <v>0</v>
      </c>
      <c r="CK326">
        <v>0</v>
      </c>
      <c r="CL326">
        <v>0</v>
      </c>
      <c r="CM326">
        <v>0</v>
      </c>
      <c r="CN326">
        <v>1</v>
      </c>
      <c r="CO326">
        <v>1</v>
      </c>
      <c r="CP326">
        <v>1</v>
      </c>
      <c r="CQ326">
        <v>1</v>
      </c>
      <c r="CR326">
        <v>1</v>
      </c>
      <c r="CS326" s="18">
        <v>1</v>
      </c>
      <c r="CU326">
        <v>0</v>
      </c>
      <c r="DD326" s="34" t="s">
        <v>110</v>
      </c>
    </row>
    <row r="327" spans="1:108" x14ac:dyDescent="0.25">
      <c r="A327">
        <v>326</v>
      </c>
      <c r="B327">
        <v>20</v>
      </c>
      <c r="C327" s="25" t="s">
        <v>144</v>
      </c>
      <c r="D327" s="12">
        <v>1.2455640711427569</v>
      </c>
      <c r="E327" s="14">
        <v>3.485345203556415</v>
      </c>
      <c r="F327" s="7">
        <v>0.35737179487179488</v>
      </c>
      <c r="G327" s="7">
        <f t="shared" si="99"/>
        <v>-2.2397811324136581</v>
      </c>
      <c r="H327" s="16">
        <f t="shared" si="100"/>
        <v>4.7309092746991723</v>
      </c>
      <c r="I327" s="11">
        <f t="shared" si="101"/>
        <v>5.1640693268210575E-3</v>
      </c>
      <c r="J327" s="33">
        <f t="shared" si="102"/>
        <v>1.445013121047686E-2</v>
      </c>
      <c r="K327" s="33">
        <f t="shared" si="103"/>
        <v>69.203523859697853</v>
      </c>
      <c r="L327" s="33">
        <f t="shared" si="104"/>
        <v>-9.286061883655803E-3</v>
      </c>
      <c r="M327" s="33">
        <f t="shared" si="105"/>
        <v>1.9614200537297916E-2</v>
      </c>
      <c r="N327" s="8">
        <v>1</v>
      </c>
      <c r="O327" s="9">
        <v>0</v>
      </c>
      <c r="P327" s="8">
        <v>0</v>
      </c>
      <c r="Q327" s="9">
        <v>1</v>
      </c>
      <c r="R327" s="9">
        <v>0</v>
      </c>
      <c r="S327" s="9">
        <v>0</v>
      </c>
      <c r="T327" s="9">
        <v>0</v>
      </c>
      <c r="U327" s="8">
        <v>4821</v>
      </c>
      <c r="V327" s="9">
        <v>31</v>
      </c>
      <c r="W327" s="9">
        <f t="shared" si="96"/>
        <v>4789</v>
      </c>
      <c r="X327" s="9">
        <f t="shared" si="106"/>
        <v>16</v>
      </c>
      <c r="Y327" s="7">
        <v>6</v>
      </c>
      <c r="Z327" s="7">
        <f t="shared" si="94"/>
        <v>37.57</v>
      </c>
      <c r="AA327" s="9">
        <v>0</v>
      </c>
      <c r="AB327" s="9">
        <v>1</v>
      </c>
      <c r="AC327" s="9">
        <v>0</v>
      </c>
      <c r="AD327" s="9">
        <v>0</v>
      </c>
      <c r="AE327" s="9">
        <v>0</v>
      </c>
      <c r="AF327" s="9">
        <v>1</v>
      </c>
      <c r="AG327" s="8">
        <v>0</v>
      </c>
      <c r="AH327" s="9">
        <v>1</v>
      </c>
      <c r="AI327" s="30">
        <v>0</v>
      </c>
      <c r="AJ327" s="9">
        <v>1</v>
      </c>
      <c r="AK327" s="30">
        <v>0</v>
      </c>
      <c r="AL327" s="21">
        <v>2011</v>
      </c>
      <c r="AM327" s="23">
        <f t="shared" si="107"/>
        <v>7.6063873897726522</v>
      </c>
      <c r="AN327" s="33">
        <f t="shared" si="97"/>
        <v>0.3972</v>
      </c>
      <c r="AO327" s="33">
        <v>0.26300000000000001</v>
      </c>
      <c r="AP327" s="33">
        <v>0.2162</v>
      </c>
      <c r="AQ327" s="43">
        <v>0.1236</v>
      </c>
      <c r="AR327" s="33" t="s">
        <v>108</v>
      </c>
      <c r="AS327" s="43" t="s">
        <v>108</v>
      </c>
      <c r="AT327" s="42">
        <v>1</v>
      </c>
      <c r="AU327" s="18">
        <v>0</v>
      </c>
      <c r="AV327">
        <v>0.18748699999999999</v>
      </c>
      <c r="AW327" s="40">
        <f t="shared" si="98"/>
        <v>0.81251300000000004</v>
      </c>
      <c r="AX327">
        <v>0.498</v>
      </c>
      <c r="AY327" s="40">
        <v>0.502</v>
      </c>
      <c r="AZ327">
        <v>0</v>
      </c>
      <c r="BA327" s="18">
        <v>1</v>
      </c>
      <c r="BB327">
        <v>0.32400000000000001</v>
      </c>
      <c r="BC327" s="18">
        <v>0.67600000000000005</v>
      </c>
      <c r="BD327" s="18" t="s">
        <v>119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 s="18">
        <v>1</v>
      </c>
      <c r="BL327">
        <v>0</v>
      </c>
      <c r="BM327">
        <v>1</v>
      </c>
      <c r="BN327" s="18">
        <v>0</v>
      </c>
      <c r="BQ327" s="25">
        <v>49.57</v>
      </c>
      <c r="BR327">
        <v>0</v>
      </c>
      <c r="BS327">
        <v>1</v>
      </c>
      <c r="BT327">
        <v>0</v>
      </c>
      <c r="BU327">
        <v>0</v>
      </c>
      <c r="BV327">
        <v>0</v>
      </c>
      <c r="BW327">
        <v>0</v>
      </c>
      <c r="BX327">
        <v>0</v>
      </c>
      <c r="BY327" s="18">
        <v>0</v>
      </c>
      <c r="BZ327">
        <v>0</v>
      </c>
      <c r="CA327">
        <v>1</v>
      </c>
      <c r="CB327">
        <v>0</v>
      </c>
      <c r="CC327" s="18">
        <v>0</v>
      </c>
      <c r="CD327">
        <v>1</v>
      </c>
      <c r="CE327">
        <v>0</v>
      </c>
      <c r="CF327">
        <v>0</v>
      </c>
      <c r="CG327">
        <v>0</v>
      </c>
      <c r="CH327" s="18">
        <v>0</v>
      </c>
      <c r="CI327">
        <v>1</v>
      </c>
      <c r="CJ327">
        <v>0</v>
      </c>
      <c r="CK327">
        <v>0</v>
      </c>
      <c r="CL327">
        <v>0</v>
      </c>
      <c r="CM327">
        <v>0</v>
      </c>
      <c r="CN327">
        <v>1</v>
      </c>
      <c r="CO327">
        <v>1</v>
      </c>
      <c r="CP327">
        <v>1</v>
      </c>
      <c r="CQ327">
        <v>1</v>
      </c>
      <c r="CR327">
        <v>1</v>
      </c>
      <c r="CS327" s="18">
        <v>1</v>
      </c>
      <c r="CU327">
        <v>0</v>
      </c>
      <c r="DD327" s="34" t="s">
        <v>110</v>
      </c>
    </row>
    <row r="328" spans="1:108" x14ac:dyDescent="0.25">
      <c r="A328">
        <v>327</v>
      </c>
      <c r="B328">
        <v>20</v>
      </c>
      <c r="C328" s="25" t="s">
        <v>144</v>
      </c>
      <c r="D328" s="12">
        <v>3.1368104442244031</v>
      </c>
      <c r="E328" s="14">
        <v>4.3002068562374038</v>
      </c>
      <c r="F328" s="7">
        <v>0.72945570971184626</v>
      </c>
      <c r="G328" s="7">
        <f t="shared" si="99"/>
        <v>-1.1633964120130007</v>
      </c>
      <c r="H328" s="16">
        <f t="shared" si="100"/>
        <v>7.4370173004618074</v>
      </c>
      <c r="I328" s="11">
        <f t="shared" si="101"/>
        <v>1.054028571930227E-2</v>
      </c>
      <c r="J328" s="33">
        <f t="shared" si="102"/>
        <v>1.4449521168963026E-2</v>
      </c>
      <c r="K328" s="33">
        <f t="shared" si="103"/>
        <v>69.20644554976387</v>
      </c>
      <c r="L328" s="33">
        <f t="shared" si="104"/>
        <v>-3.9092354496607553E-3</v>
      </c>
      <c r="M328" s="33">
        <f t="shared" si="105"/>
        <v>2.4989806888265298E-2</v>
      </c>
      <c r="N328" s="8">
        <v>1</v>
      </c>
      <c r="O328" s="9">
        <v>0</v>
      </c>
      <c r="P328" s="8">
        <v>0</v>
      </c>
      <c r="Q328" s="9">
        <v>1</v>
      </c>
      <c r="R328" s="9">
        <v>0</v>
      </c>
      <c r="S328" s="9">
        <v>0</v>
      </c>
      <c r="T328" s="9">
        <v>0</v>
      </c>
      <c r="U328" s="8">
        <v>4821</v>
      </c>
      <c r="V328" s="9">
        <v>31</v>
      </c>
      <c r="W328" s="9">
        <f t="shared" si="96"/>
        <v>4789</v>
      </c>
      <c r="X328" s="9">
        <f t="shared" si="106"/>
        <v>16</v>
      </c>
      <c r="Y328" s="7">
        <v>12</v>
      </c>
      <c r="Z328" s="7">
        <f t="shared" si="94"/>
        <v>31.57</v>
      </c>
      <c r="AA328" s="9">
        <v>0</v>
      </c>
      <c r="AB328" s="9">
        <v>1</v>
      </c>
      <c r="AC328" s="9">
        <v>0</v>
      </c>
      <c r="AD328" s="9">
        <v>0</v>
      </c>
      <c r="AE328" s="9">
        <v>0</v>
      </c>
      <c r="AF328" s="9">
        <v>1</v>
      </c>
      <c r="AG328" s="8">
        <v>0</v>
      </c>
      <c r="AH328" s="9">
        <v>1</v>
      </c>
      <c r="AI328" s="30">
        <v>0</v>
      </c>
      <c r="AJ328" s="9">
        <v>1</v>
      </c>
      <c r="AK328" s="30">
        <v>0</v>
      </c>
      <c r="AL328" s="21">
        <v>2011</v>
      </c>
      <c r="AM328" s="23">
        <f t="shared" si="107"/>
        <v>7.6063873897726522</v>
      </c>
      <c r="AN328" s="33">
        <f t="shared" si="97"/>
        <v>0.3972</v>
      </c>
      <c r="AO328" s="33">
        <v>0.26300000000000001</v>
      </c>
      <c r="AP328" s="33">
        <v>0.2162</v>
      </c>
      <c r="AQ328" s="43">
        <v>0.1236</v>
      </c>
      <c r="AR328" s="33" t="s">
        <v>108</v>
      </c>
      <c r="AS328" s="43" t="s">
        <v>108</v>
      </c>
      <c r="AT328" s="42">
        <v>1</v>
      </c>
      <c r="AU328" s="18">
        <v>0</v>
      </c>
      <c r="AV328">
        <v>0.18748699999999999</v>
      </c>
      <c r="AW328" s="40">
        <f t="shared" si="98"/>
        <v>0.81251300000000004</v>
      </c>
      <c r="AX328">
        <v>0.498</v>
      </c>
      <c r="AY328" s="40">
        <v>0.502</v>
      </c>
      <c r="AZ328">
        <v>0</v>
      </c>
      <c r="BA328" s="18">
        <v>1</v>
      </c>
      <c r="BB328">
        <v>0.32400000000000001</v>
      </c>
      <c r="BC328" s="18">
        <v>0.67600000000000005</v>
      </c>
      <c r="BD328" s="18" t="s">
        <v>119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 s="18">
        <v>1</v>
      </c>
      <c r="BL328">
        <v>0</v>
      </c>
      <c r="BM328">
        <v>1</v>
      </c>
      <c r="BN328" s="18">
        <v>0</v>
      </c>
      <c r="BQ328" s="25">
        <v>49.57</v>
      </c>
      <c r="BR328">
        <v>0</v>
      </c>
      <c r="BS328">
        <v>1</v>
      </c>
      <c r="BT328">
        <v>0</v>
      </c>
      <c r="BU328">
        <v>0</v>
      </c>
      <c r="BV328">
        <v>0</v>
      </c>
      <c r="BW328">
        <v>0</v>
      </c>
      <c r="BX328">
        <v>0</v>
      </c>
      <c r="BY328" s="18">
        <v>0</v>
      </c>
      <c r="BZ328">
        <v>0</v>
      </c>
      <c r="CA328">
        <v>1</v>
      </c>
      <c r="CB328">
        <v>0</v>
      </c>
      <c r="CC328" s="18">
        <v>0</v>
      </c>
      <c r="CD328">
        <v>1</v>
      </c>
      <c r="CE328">
        <v>0</v>
      </c>
      <c r="CF328">
        <v>0</v>
      </c>
      <c r="CG328">
        <v>0</v>
      </c>
      <c r="CH328" s="18">
        <v>0</v>
      </c>
      <c r="CI328">
        <v>1</v>
      </c>
      <c r="CJ328">
        <v>0</v>
      </c>
      <c r="CK328">
        <v>0</v>
      </c>
      <c r="CL328">
        <v>0</v>
      </c>
      <c r="CM328">
        <v>0</v>
      </c>
      <c r="CN328">
        <v>1</v>
      </c>
      <c r="CO328">
        <v>1</v>
      </c>
      <c r="CP328">
        <v>1</v>
      </c>
      <c r="CQ328">
        <v>1</v>
      </c>
      <c r="CR328">
        <v>1</v>
      </c>
      <c r="CS328" s="18">
        <v>1</v>
      </c>
      <c r="CU328">
        <v>0</v>
      </c>
      <c r="DD328" s="34" t="s">
        <v>110</v>
      </c>
    </row>
    <row r="329" spans="1:108" x14ac:dyDescent="0.25">
      <c r="A329">
        <v>328</v>
      </c>
      <c r="B329">
        <v>20</v>
      </c>
      <c r="C329" s="25" t="s">
        <v>144</v>
      </c>
      <c r="D329" s="12">
        <v>9.0389433100003913</v>
      </c>
      <c r="E329" s="14">
        <v>3.0962035506724952</v>
      </c>
      <c r="F329" s="7">
        <v>2.9193633952254641</v>
      </c>
      <c r="G329" s="7">
        <f t="shared" si="99"/>
        <v>5.9427397593278961</v>
      </c>
      <c r="H329" s="16">
        <f t="shared" si="100"/>
        <v>12.135146860672887</v>
      </c>
      <c r="I329" s="11">
        <f t="shared" si="101"/>
        <v>4.214825897840617E-2</v>
      </c>
      <c r="J329" s="33">
        <f t="shared" si="102"/>
        <v>1.4437482859221445E-2</v>
      </c>
      <c r="K329" s="33">
        <f t="shared" si="103"/>
        <v>69.26415149724555</v>
      </c>
      <c r="L329" s="33">
        <f t="shared" si="104"/>
        <v>2.7710776119184724E-2</v>
      </c>
      <c r="M329" s="33">
        <f t="shared" si="105"/>
        <v>5.6585741837627615E-2</v>
      </c>
      <c r="N329" s="8">
        <v>1</v>
      </c>
      <c r="O329" s="9">
        <v>0</v>
      </c>
      <c r="P329" s="8">
        <v>0</v>
      </c>
      <c r="Q329" s="9">
        <v>1</v>
      </c>
      <c r="R329" s="9">
        <v>0</v>
      </c>
      <c r="S329" s="9">
        <v>0</v>
      </c>
      <c r="T329" s="9">
        <v>0</v>
      </c>
      <c r="U329" s="8">
        <v>4821</v>
      </c>
      <c r="V329" s="9">
        <v>31</v>
      </c>
      <c r="W329" s="9">
        <f t="shared" si="96"/>
        <v>4789</v>
      </c>
      <c r="X329" s="9">
        <f t="shared" si="106"/>
        <v>16</v>
      </c>
      <c r="Y329" s="7">
        <v>16</v>
      </c>
      <c r="Z329" s="7">
        <f t="shared" si="94"/>
        <v>27.57</v>
      </c>
      <c r="AA329" s="9">
        <v>0</v>
      </c>
      <c r="AB329" s="9">
        <v>1</v>
      </c>
      <c r="AC329" s="9">
        <v>0</v>
      </c>
      <c r="AD329" s="9">
        <v>0</v>
      </c>
      <c r="AE329" s="9">
        <v>0</v>
      </c>
      <c r="AF329" s="9">
        <v>1</v>
      </c>
      <c r="AG329" s="8">
        <v>0</v>
      </c>
      <c r="AH329" s="9">
        <v>1</v>
      </c>
      <c r="AI329" s="30">
        <v>0</v>
      </c>
      <c r="AJ329" s="9">
        <v>1</v>
      </c>
      <c r="AK329" s="30">
        <v>0</v>
      </c>
      <c r="AL329" s="21">
        <v>2011</v>
      </c>
      <c r="AM329" s="23">
        <f t="shared" si="107"/>
        <v>7.6063873897726522</v>
      </c>
      <c r="AN329" s="33">
        <f t="shared" si="97"/>
        <v>0.3972</v>
      </c>
      <c r="AO329" s="33">
        <v>0.26300000000000001</v>
      </c>
      <c r="AP329" s="33">
        <v>0.2162</v>
      </c>
      <c r="AQ329" s="43">
        <v>0.1236</v>
      </c>
      <c r="AR329" s="33" t="s">
        <v>108</v>
      </c>
      <c r="AS329" s="43" t="s">
        <v>108</v>
      </c>
      <c r="AT329" s="42">
        <v>1</v>
      </c>
      <c r="AU329" s="18">
        <v>0</v>
      </c>
      <c r="AV329">
        <v>0.18748699999999999</v>
      </c>
      <c r="AW329" s="40">
        <f t="shared" si="98"/>
        <v>0.81251300000000004</v>
      </c>
      <c r="AX329">
        <v>0.498</v>
      </c>
      <c r="AY329" s="40">
        <v>0.502</v>
      </c>
      <c r="AZ329">
        <v>0</v>
      </c>
      <c r="BA329" s="18">
        <v>1</v>
      </c>
      <c r="BB329">
        <v>0.32400000000000001</v>
      </c>
      <c r="BC329" s="18">
        <v>0.67600000000000005</v>
      </c>
      <c r="BD329" s="18" t="s">
        <v>119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 s="18">
        <v>1</v>
      </c>
      <c r="BL329">
        <v>0</v>
      </c>
      <c r="BM329">
        <v>1</v>
      </c>
      <c r="BN329" s="18">
        <v>0</v>
      </c>
      <c r="BQ329" s="25">
        <v>49.57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0</v>
      </c>
      <c r="BX329">
        <v>0</v>
      </c>
      <c r="BY329" s="18">
        <v>0</v>
      </c>
      <c r="BZ329">
        <v>0</v>
      </c>
      <c r="CA329">
        <v>1</v>
      </c>
      <c r="CB329">
        <v>0</v>
      </c>
      <c r="CC329" s="18">
        <v>0</v>
      </c>
      <c r="CD329">
        <v>1</v>
      </c>
      <c r="CE329">
        <v>0</v>
      </c>
      <c r="CF329">
        <v>0</v>
      </c>
      <c r="CG329">
        <v>0</v>
      </c>
      <c r="CH329" s="18">
        <v>0</v>
      </c>
      <c r="CI329">
        <v>1</v>
      </c>
      <c r="CJ329">
        <v>0</v>
      </c>
      <c r="CK329">
        <v>0</v>
      </c>
      <c r="CL329">
        <v>0</v>
      </c>
      <c r="CM329">
        <v>0</v>
      </c>
      <c r="CN329">
        <v>1</v>
      </c>
      <c r="CO329">
        <v>1</v>
      </c>
      <c r="CP329">
        <v>1</v>
      </c>
      <c r="CQ329">
        <v>1</v>
      </c>
      <c r="CR329">
        <v>1</v>
      </c>
      <c r="CS329" s="18">
        <v>1</v>
      </c>
      <c r="CU329">
        <v>0</v>
      </c>
      <c r="DD329" s="34" t="s">
        <v>110</v>
      </c>
    </row>
    <row r="330" spans="1:108" s="51" customFormat="1" x14ac:dyDescent="0.25">
      <c r="A330" s="51">
        <v>329</v>
      </c>
      <c r="B330" s="51">
        <v>20</v>
      </c>
      <c r="C330" s="52" t="s">
        <v>144</v>
      </c>
      <c r="D330" s="53">
        <v>10.99264554445076</v>
      </c>
      <c r="E330" s="54">
        <v>2.014606160276327</v>
      </c>
      <c r="F330" s="55">
        <v>5.4564737074679623</v>
      </c>
      <c r="G330" s="55">
        <f t="shared" si="99"/>
        <v>8.9780393841744335</v>
      </c>
      <c r="H330" s="56">
        <f t="shared" si="100"/>
        <v>13.007251704727086</v>
      </c>
      <c r="I330" s="57">
        <f t="shared" si="101"/>
        <v>7.8603851765246743E-2</v>
      </c>
      <c r="J330" s="58">
        <f t="shared" si="102"/>
        <v>1.4405613584771087E-2</v>
      </c>
      <c r="K330" s="58">
        <f t="shared" si="103"/>
        <v>69.417383307931516</v>
      </c>
      <c r="L330" s="58">
        <f t="shared" si="104"/>
        <v>6.4198238180475653E-2</v>
      </c>
      <c r="M330" s="58">
        <f t="shared" si="105"/>
        <v>9.3009465350017834E-2</v>
      </c>
      <c r="N330" s="59">
        <v>1</v>
      </c>
      <c r="O330" s="60">
        <v>0</v>
      </c>
      <c r="P330" s="59">
        <v>0</v>
      </c>
      <c r="Q330" s="60">
        <v>1</v>
      </c>
      <c r="R330" s="60">
        <v>0</v>
      </c>
      <c r="S330" s="60">
        <v>0</v>
      </c>
      <c r="T330" s="60">
        <v>0</v>
      </c>
      <c r="U330" s="59">
        <v>4821</v>
      </c>
      <c r="V330" s="60">
        <v>31</v>
      </c>
      <c r="W330" s="60">
        <f t="shared" si="96"/>
        <v>4789</v>
      </c>
      <c r="X330" s="60">
        <f t="shared" si="106"/>
        <v>16</v>
      </c>
      <c r="Y330" s="55">
        <v>21</v>
      </c>
      <c r="Z330" s="55">
        <f t="shared" si="94"/>
        <v>22.57</v>
      </c>
      <c r="AA330" s="60">
        <v>0</v>
      </c>
      <c r="AB330" s="60">
        <v>1</v>
      </c>
      <c r="AC330" s="60">
        <v>0</v>
      </c>
      <c r="AD330" s="60">
        <v>0</v>
      </c>
      <c r="AE330" s="60">
        <v>0</v>
      </c>
      <c r="AF330" s="60">
        <v>1</v>
      </c>
      <c r="AG330" s="59">
        <v>0</v>
      </c>
      <c r="AH330" s="60">
        <v>1</v>
      </c>
      <c r="AI330" s="61">
        <v>0</v>
      </c>
      <c r="AJ330" s="60">
        <v>1</v>
      </c>
      <c r="AK330" s="61">
        <v>0</v>
      </c>
      <c r="AL330" s="62">
        <v>2011</v>
      </c>
      <c r="AM330" s="63">
        <f t="shared" si="107"/>
        <v>7.6063873897726522</v>
      </c>
      <c r="AN330" s="58">
        <f t="shared" si="97"/>
        <v>0.3972</v>
      </c>
      <c r="AO330" s="58">
        <v>0.26300000000000001</v>
      </c>
      <c r="AP330" s="58">
        <v>0.2162</v>
      </c>
      <c r="AQ330" s="64">
        <v>0.1236</v>
      </c>
      <c r="AR330" s="58" t="s">
        <v>108</v>
      </c>
      <c r="AS330" s="64" t="s">
        <v>108</v>
      </c>
      <c r="AT330" s="65">
        <v>1</v>
      </c>
      <c r="AU330" s="66">
        <v>0</v>
      </c>
      <c r="AV330" s="51">
        <v>0.18748699999999999</v>
      </c>
      <c r="AW330" s="67">
        <f t="shared" si="98"/>
        <v>0.81251300000000004</v>
      </c>
      <c r="AX330" s="51">
        <v>0.498</v>
      </c>
      <c r="AY330" s="67">
        <v>0.502</v>
      </c>
      <c r="AZ330">
        <v>0</v>
      </c>
      <c r="BA330" s="66">
        <v>1</v>
      </c>
      <c r="BB330" s="51">
        <v>0.32400000000000001</v>
      </c>
      <c r="BC330" s="66">
        <v>0.67600000000000005</v>
      </c>
      <c r="BD330" s="66" t="s">
        <v>119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 s="66">
        <v>1</v>
      </c>
      <c r="BL330">
        <v>0</v>
      </c>
      <c r="BM330">
        <v>1</v>
      </c>
      <c r="BN330" s="66">
        <v>0</v>
      </c>
      <c r="BQ330" s="52">
        <v>49.57</v>
      </c>
      <c r="BR330" s="51">
        <v>0</v>
      </c>
      <c r="BS330" s="51">
        <v>1</v>
      </c>
      <c r="BT330" s="51">
        <v>0</v>
      </c>
      <c r="BU330" s="51">
        <v>0</v>
      </c>
      <c r="BV330" s="51">
        <v>0</v>
      </c>
      <c r="BW330" s="51">
        <v>0</v>
      </c>
      <c r="BX330" s="51">
        <v>0</v>
      </c>
      <c r="BY330" s="66">
        <v>0</v>
      </c>
      <c r="BZ330" s="51">
        <v>0</v>
      </c>
      <c r="CA330" s="51">
        <v>1</v>
      </c>
      <c r="CB330" s="51">
        <v>0</v>
      </c>
      <c r="CC330" s="66">
        <v>0</v>
      </c>
      <c r="CD330" s="51">
        <v>1</v>
      </c>
      <c r="CE330" s="51">
        <v>0</v>
      </c>
      <c r="CF330" s="51">
        <v>0</v>
      </c>
      <c r="CG330" s="51">
        <v>0</v>
      </c>
      <c r="CH330" s="66">
        <v>0</v>
      </c>
      <c r="CI330" s="51">
        <v>1</v>
      </c>
      <c r="CJ330" s="51">
        <v>0</v>
      </c>
      <c r="CK330" s="51">
        <v>0</v>
      </c>
      <c r="CL330" s="51">
        <v>0</v>
      </c>
      <c r="CM330" s="51">
        <v>0</v>
      </c>
      <c r="CN330" s="51">
        <v>1</v>
      </c>
      <c r="CO330" s="51">
        <v>1</v>
      </c>
      <c r="CP330" s="51">
        <v>1</v>
      </c>
      <c r="CQ330" s="51">
        <v>1</v>
      </c>
      <c r="CR330" s="51">
        <v>1</v>
      </c>
      <c r="CS330" s="66">
        <v>1</v>
      </c>
      <c r="CU330">
        <v>0</v>
      </c>
      <c r="CY330" s="68"/>
      <c r="DD330" s="68" t="s">
        <v>110</v>
      </c>
    </row>
    <row r="331" spans="1:108" x14ac:dyDescent="0.25">
      <c r="A331">
        <v>330</v>
      </c>
      <c r="B331">
        <v>21</v>
      </c>
      <c r="C331" s="25" t="s">
        <v>145</v>
      </c>
      <c r="D331" s="12">
        <v>7.3</v>
      </c>
      <c r="E331" s="14">
        <v>0.03</v>
      </c>
      <c r="F331" s="7">
        <f t="shared" ref="F331:F358" si="108">D331/E331</f>
        <v>243.33333333333334</v>
      </c>
      <c r="G331" s="7">
        <f t="shared" si="99"/>
        <v>7.27</v>
      </c>
      <c r="H331" s="16">
        <f t="shared" si="100"/>
        <v>7.33</v>
      </c>
      <c r="I331" s="11">
        <f t="shared" si="101"/>
        <v>0.29748793755946545</v>
      </c>
      <c r="J331" s="33">
        <f t="shared" si="102"/>
        <v>1.2225531680525976E-3</v>
      </c>
      <c r="K331" s="33">
        <f t="shared" si="103"/>
        <v>817.96033590334389</v>
      </c>
      <c r="L331" s="33">
        <f t="shared" si="104"/>
        <v>0.29626538439141287</v>
      </c>
      <c r="M331" s="33">
        <f t="shared" si="105"/>
        <v>0.29871049072751804</v>
      </c>
      <c r="N331" s="8">
        <v>0</v>
      </c>
      <c r="O331" s="9">
        <v>1</v>
      </c>
      <c r="P331" s="8">
        <v>0</v>
      </c>
      <c r="Q331" s="9">
        <v>0</v>
      </c>
      <c r="R331" s="9">
        <v>0</v>
      </c>
      <c r="S331" s="9">
        <v>1</v>
      </c>
      <c r="T331" s="9">
        <v>0</v>
      </c>
      <c r="U331" s="8">
        <v>609852</v>
      </c>
      <c r="V331" s="9">
        <v>3</v>
      </c>
      <c r="W331" s="9">
        <f t="shared" si="96"/>
        <v>609848</v>
      </c>
      <c r="X331" s="9">
        <f t="shared" si="106"/>
        <v>16</v>
      </c>
      <c r="Y331" s="7">
        <v>11.59</v>
      </c>
      <c r="Z331" s="7">
        <f t="shared" ref="Z331:Z362" si="109">BQ331-Y331-6</f>
        <v>27.150000000000006</v>
      </c>
      <c r="AA331" s="9">
        <v>1</v>
      </c>
      <c r="AB331" s="9">
        <v>0</v>
      </c>
      <c r="AC331" s="9">
        <v>0</v>
      </c>
      <c r="AD331" s="9">
        <v>0</v>
      </c>
      <c r="AE331" s="9">
        <v>1</v>
      </c>
      <c r="AF331" s="9">
        <v>0</v>
      </c>
      <c r="AG331" s="8">
        <v>1</v>
      </c>
      <c r="AH331" s="9">
        <v>0</v>
      </c>
      <c r="AI331" s="30">
        <v>0</v>
      </c>
      <c r="AJ331" s="9">
        <v>0</v>
      </c>
      <c r="AK331" s="30">
        <v>1</v>
      </c>
      <c r="AL331" s="21">
        <v>1970</v>
      </c>
      <c r="AM331" s="23">
        <f t="shared" si="107"/>
        <v>7.5857888217320344</v>
      </c>
      <c r="AN331" s="33" t="s">
        <v>108</v>
      </c>
      <c r="AO331" s="33" t="s">
        <v>108</v>
      </c>
      <c r="AP331" s="33" t="s">
        <v>108</v>
      </c>
      <c r="AQ331" s="43" t="s">
        <v>108</v>
      </c>
      <c r="AR331" s="33" t="s">
        <v>108</v>
      </c>
      <c r="AS331" s="43" t="s">
        <v>108</v>
      </c>
      <c r="AT331" s="42" t="s">
        <v>108</v>
      </c>
      <c r="AU331" s="18" t="s">
        <v>108</v>
      </c>
      <c r="AV331">
        <v>1</v>
      </c>
      <c r="AW331" s="40">
        <v>0</v>
      </c>
      <c r="AX331" t="s">
        <v>108</v>
      </c>
      <c r="AY331" s="40" t="s">
        <v>108</v>
      </c>
      <c r="AZ331">
        <v>0</v>
      </c>
      <c r="BA331" s="18">
        <v>1</v>
      </c>
      <c r="BB331" t="s">
        <v>108</v>
      </c>
      <c r="BC331" s="18" t="s">
        <v>108</v>
      </c>
      <c r="BD331" s="18" t="s">
        <v>146</v>
      </c>
      <c r="BE331">
        <v>1</v>
      </c>
      <c r="BF331">
        <v>0</v>
      </c>
      <c r="BG331">
        <v>0</v>
      </c>
      <c r="BH331">
        <v>0</v>
      </c>
      <c r="BI331">
        <v>0</v>
      </c>
      <c r="BJ331">
        <v>0</v>
      </c>
      <c r="BK331" s="18">
        <v>0</v>
      </c>
      <c r="BL331">
        <v>1</v>
      </c>
      <c r="BM331">
        <v>0</v>
      </c>
      <c r="BN331" s="18">
        <v>0</v>
      </c>
      <c r="BQ331" s="25">
        <v>44.74</v>
      </c>
      <c r="BR331">
        <v>0</v>
      </c>
      <c r="BS331">
        <v>0</v>
      </c>
      <c r="BT331">
        <v>0</v>
      </c>
      <c r="BU331">
        <v>0</v>
      </c>
      <c r="BV331">
        <v>1</v>
      </c>
      <c r="BW331">
        <v>0</v>
      </c>
      <c r="BX331">
        <v>0</v>
      </c>
      <c r="BY331" s="18">
        <v>0</v>
      </c>
      <c r="BZ331">
        <v>0</v>
      </c>
      <c r="CA331">
        <v>0</v>
      </c>
      <c r="CB331">
        <v>0</v>
      </c>
      <c r="CC331" s="18">
        <v>1</v>
      </c>
      <c r="CD331">
        <v>0</v>
      </c>
      <c r="CE331">
        <v>0</v>
      </c>
      <c r="CF331">
        <v>0</v>
      </c>
      <c r="CG331">
        <v>0</v>
      </c>
      <c r="CH331" s="18">
        <v>0</v>
      </c>
      <c r="CI331">
        <v>1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 s="18">
        <v>1</v>
      </c>
      <c r="CU331">
        <v>591</v>
      </c>
      <c r="DD331" s="34" t="s">
        <v>110</v>
      </c>
    </row>
    <row r="332" spans="1:108" x14ac:dyDescent="0.25">
      <c r="A332">
        <v>331</v>
      </c>
      <c r="B332">
        <v>21</v>
      </c>
      <c r="C332" s="25" t="s">
        <v>145</v>
      </c>
      <c r="D332" s="12">
        <v>6.8</v>
      </c>
      <c r="E332" s="14">
        <v>0.03</v>
      </c>
      <c r="F332" s="7">
        <f t="shared" si="108"/>
        <v>226.66666666666666</v>
      </c>
      <c r="G332" s="7">
        <f t="shared" si="99"/>
        <v>6.77</v>
      </c>
      <c r="H332" s="16">
        <f t="shared" si="100"/>
        <v>6.83</v>
      </c>
      <c r="I332" s="11">
        <f t="shared" si="101"/>
        <v>0.27530222229546214</v>
      </c>
      <c r="J332" s="33">
        <f t="shared" si="102"/>
        <v>1.2145686277740978E-3</v>
      </c>
      <c r="K332" s="33">
        <f t="shared" si="103"/>
        <v>823.33758433450487</v>
      </c>
      <c r="L332" s="33">
        <f t="shared" si="104"/>
        <v>0.27408765366768806</v>
      </c>
      <c r="M332" s="33">
        <f t="shared" si="105"/>
        <v>0.27651679092323622</v>
      </c>
      <c r="N332" s="8">
        <v>0</v>
      </c>
      <c r="O332" s="9">
        <v>1</v>
      </c>
      <c r="P332" s="8">
        <v>0</v>
      </c>
      <c r="Q332" s="9">
        <v>0</v>
      </c>
      <c r="R332" s="9">
        <v>0</v>
      </c>
      <c r="S332" s="9">
        <v>1</v>
      </c>
      <c r="T332" s="9">
        <v>0</v>
      </c>
      <c r="U332" s="8">
        <v>626511</v>
      </c>
      <c r="V332" s="9">
        <v>3</v>
      </c>
      <c r="W332" s="9">
        <f t="shared" si="96"/>
        <v>626507</v>
      </c>
      <c r="X332" s="9">
        <f t="shared" si="106"/>
        <v>16</v>
      </c>
      <c r="Y332" s="7">
        <v>10.52</v>
      </c>
      <c r="Z332" s="7">
        <f t="shared" si="109"/>
        <v>28.03</v>
      </c>
      <c r="AA332" s="9">
        <v>1</v>
      </c>
      <c r="AB332" s="9">
        <v>0</v>
      </c>
      <c r="AC332" s="9">
        <v>0</v>
      </c>
      <c r="AD332" s="9">
        <v>0</v>
      </c>
      <c r="AE332" s="9">
        <v>1</v>
      </c>
      <c r="AF332" s="9">
        <v>0</v>
      </c>
      <c r="AG332" s="8">
        <v>1</v>
      </c>
      <c r="AH332" s="9">
        <v>0</v>
      </c>
      <c r="AI332" s="30">
        <v>0</v>
      </c>
      <c r="AJ332" s="9">
        <v>0</v>
      </c>
      <c r="AK332" s="30">
        <v>1</v>
      </c>
      <c r="AL332" s="21">
        <v>1965</v>
      </c>
      <c r="AM332" s="23">
        <f t="shared" si="107"/>
        <v>7.5832475243033617</v>
      </c>
      <c r="AN332" s="33" t="s">
        <v>108</v>
      </c>
      <c r="AO332" s="33" t="s">
        <v>108</v>
      </c>
      <c r="AP332" s="33" t="s">
        <v>108</v>
      </c>
      <c r="AQ332" s="43" t="s">
        <v>108</v>
      </c>
      <c r="AR332" s="33" t="s">
        <v>108</v>
      </c>
      <c r="AS332" s="43" t="s">
        <v>108</v>
      </c>
      <c r="AT332" s="42" t="s">
        <v>108</v>
      </c>
      <c r="AU332" s="18" t="s">
        <v>108</v>
      </c>
      <c r="AV332">
        <v>1</v>
      </c>
      <c r="AW332" s="40">
        <v>0</v>
      </c>
      <c r="AX332" t="s">
        <v>108</v>
      </c>
      <c r="AY332" s="40" t="s">
        <v>108</v>
      </c>
      <c r="AZ332">
        <v>0</v>
      </c>
      <c r="BA332" s="18">
        <v>1</v>
      </c>
      <c r="BB332" t="s">
        <v>108</v>
      </c>
      <c r="BC332" s="18" t="s">
        <v>108</v>
      </c>
      <c r="BD332" s="18" t="s">
        <v>146</v>
      </c>
      <c r="BE332">
        <v>1</v>
      </c>
      <c r="BF332">
        <v>0</v>
      </c>
      <c r="BG332">
        <v>0</v>
      </c>
      <c r="BH332">
        <v>0</v>
      </c>
      <c r="BI332">
        <v>0</v>
      </c>
      <c r="BJ332">
        <v>0</v>
      </c>
      <c r="BK332" s="18">
        <v>0</v>
      </c>
      <c r="BL332">
        <v>1</v>
      </c>
      <c r="BM332">
        <v>0</v>
      </c>
      <c r="BN332" s="18">
        <v>0</v>
      </c>
      <c r="BQ332" s="25">
        <v>44.55</v>
      </c>
      <c r="BR332">
        <v>0</v>
      </c>
      <c r="BS332">
        <v>0</v>
      </c>
      <c r="BT332">
        <v>0</v>
      </c>
      <c r="BU332">
        <v>0</v>
      </c>
      <c r="BV332">
        <v>1</v>
      </c>
      <c r="BW332">
        <v>0</v>
      </c>
      <c r="BX332">
        <v>0</v>
      </c>
      <c r="BY332" s="18">
        <v>0</v>
      </c>
      <c r="BZ332">
        <v>0</v>
      </c>
      <c r="CA332">
        <v>0</v>
      </c>
      <c r="CB332">
        <v>0</v>
      </c>
      <c r="CC332" s="18">
        <v>1</v>
      </c>
      <c r="CD332">
        <v>0</v>
      </c>
      <c r="CE332">
        <v>0</v>
      </c>
      <c r="CF332">
        <v>0</v>
      </c>
      <c r="CG332">
        <v>0</v>
      </c>
      <c r="CH332" s="18">
        <v>0</v>
      </c>
      <c r="CI332">
        <v>1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 s="18">
        <v>1</v>
      </c>
      <c r="CU332">
        <v>591</v>
      </c>
      <c r="DD332" s="34" t="s">
        <v>110</v>
      </c>
    </row>
    <row r="333" spans="1:108" x14ac:dyDescent="0.25">
      <c r="A333">
        <v>332</v>
      </c>
      <c r="B333">
        <v>21</v>
      </c>
      <c r="C333" s="25" t="s">
        <v>145</v>
      </c>
      <c r="D333" s="12">
        <v>7.5</v>
      </c>
      <c r="E333" s="14">
        <v>0.03</v>
      </c>
      <c r="F333" s="7">
        <f t="shared" si="108"/>
        <v>250</v>
      </c>
      <c r="G333" s="7">
        <f t="shared" si="99"/>
        <v>7.47</v>
      </c>
      <c r="H333" s="16">
        <f t="shared" si="100"/>
        <v>7.53</v>
      </c>
      <c r="I333" s="11">
        <f t="shared" si="101"/>
        <v>0.28088274233337129</v>
      </c>
      <c r="J333" s="33">
        <f t="shared" si="102"/>
        <v>1.1235309693334852E-3</v>
      </c>
      <c r="K333" s="33">
        <f t="shared" si="103"/>
        <v>890.05112212726294</v>
      </c>
      <c r="L333" s="33">
        <f t="shared" si="104"/>
        <v>0.27975921136403781</v>
      </c>
      <c r="M333" s="33">
        <f t="shared" si="105"/>
        <v>0.28200627330270478</v>
      </c>
      <c r="N333" s="8">
        <v>0</v>
      </c>
      <c r="O333" s="9">
        <v>1</v>
      </c>
      <c r="P333" s="8">
        <v>0</v>
      </c>
      <c r="Q333" s="9">
        <v>0</v>
      </c>
      <c r="R333" s="9">
        <v>0</v>
      </c>
      <c r="S333" s="9">
        <v>1</v>
      </c>
      <c r="T333" s="9">
        <v>0</v>
      </c>
      <c r="U333" s="8">
        <v>729695</v>
      </c>
      <c r="V333" s="9">
        <v>3</v>
      </c>
      <c r="W333" s="9">
        <f t="shared" si="96"/>
        <v>729691</v>
      </c>
      <c r="X333" s="9">
        <f t="shared" si="106"/>
        <v>16</v>
      </c>
      <c r="Y333" s="7">
        <v>11.59</v>
      </c>
      <c r="Z333" s="7">
        <f t="shared" si="109"/>
        <v>27.150000000000006</v>
      </c>
      <c r="AA333" s="9">
        <v>1</v>
      </c>
      <c r="AB333" s="9">
        <v>0</v>
      </c>
      <c r="AC333" s="9">
        <v>0</v>
      </c>
      <c r="AD333" s="9">
        <v>0</v>
      </c>
      <c r="AE333" s="9">
        <v>1</v>
      </c>
      <c r="AF333" s="9">
        <v>0</v>
      </c>
      <c r="AG333" s="8">
        <v>1</v>
      </c>
      <c r="AH333" s="9">
        <v>0</v>
      </c>
      <c r="AI333" s="30">
        <v>0</v>
      </c>
      <c r="AJ333" s="9">
        <v>0</v>
      </c>
      <c r="AK333" s="30">
        <v>1</v>
      </c>
      <c r="AL333" s="21">
        <v>1970</v>
      </c>
      <c r="AM333" s="23">
        <f t="shared" si="107"/>
        <v>7.5857888217320344</v>
      </c>
      <c r="AN333" s="33" t="s">
        <v>108</v>
      </c>
      <c r="AO333" s="33" t="s">
        <v>108</v>
      </c>
      <c r="AP333" s="33" t="s">
        <v>108</v>
      </c>
      <c r="AQ333" s="43" t="s">
        <v>108</v>
      </c>
      <c r="AR333" s="33" t="s">
        <v>108</v>
      </c>
      <c r="AS333" s="43" t="s">
        <v>108</v>
      </c>
      <c r="AT333" s="42" t="s">
        <v>108</v>
      </c>
      <c r="AU333" s="18" t="s">
        <v>108</v>
      </c>
      <c r="AV333">
        <v>1</v>
      </c>
      <c r="AW333" s="40">
        <v>0</v>
      </c>
      <c r="AX333" t="s">
        <v>108</v>
      </c>
      <c r="AY333" s="40" t="s">
        <v>108</v>
      </c>
      <c r="AZ333">
        <v>0</v>
      </c>
      <c r="BA333" s="18">
        <v>1</v>
      </c>
      <c r="BB333" t="s">
        <v>108</v>
      </c>
      <c r="BC333" s="18" t="s">
        <v>108</v>
      </c>
      <c r="BD333" s="18" t="s">
        <v>146</v>
      </c>
      <c r="BE333">
        <v>1</v>
      </c>
      <c r="BF333">
        <v>0</v>
      </c>
      <c r="BG333">
        <v>0</v>
      </c>
      <c r="BH333">
        <v>0</v>
      </c>
      <c r="BI333">
        <v>0</v>
      </c>
      <c r="BJ333">
        <v>0</v>
      </c>
      <c r="BK333" s="18">
        <v>0</v>
      </c>
      <c r="BL333">
        <v>1</v>
      </c>
      <c r="BM333">
        <v>0</v>
      </c>
      <c r="BN333" s="18">
        <v>0</v>
      </c>
      <c r="BQ333" s="25">
        <v>44.74</v>
      </c>
      <c r="BR333">
        <v>0</v>
      </c>
      <c r="BS333">
        <v>0</v>
      </c>
      <c r="BT333">
        <v>0</v>
      </c>
      <c r="BU333">
        <v>0</v>
      </c>
      <c r="BV333">
        <v>1</v>
      </c>
      <c r="BW333">
        <v>0</v>
      </c>
      <c r="BX333">
        <v>0</v>
      </c>
      <c r="BY333" s="18">
        <v>0</v>
      </c>
      <c r="BZ333">
        <v>0</v>
      </c>
      <c r="CA333">
        <v>0</v>
      </c>
      <c r="CB333">
        <v>0</v>
      </c>
      <c r="CC333" s="18">
        <v>1</v>
      </c>
      <c r="CD333">
        <v>0</v>
      </c>
      <c r="CE333">
        <v>0</v>
      </c>
      <c r="CF333">
        <v>0</v>
      </c>
      <c r="CG333">
        <v>0</v>
      </c>
      <c r="CH333" s="18">
        <v>0</v>
      </c>
      <c r="CI333">
        <v>1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 s="18">
        <v>1</v>
      </c>
      <c r="CU333">
        <v>591</v>
      </c>
      <c r="DD333" s="34" t="s">
        <v>110</v>
      </c>
    </row>
    <row r="334" spans="1:108" x14ac:dyDescent="0.25">
      <c r="A334">
        <v>333</v>
      </c>
      <c r="B334">
        <v>21</v>
      </c>
      <c r="C334" s="25" t="s">
        <v>145</v>
      </c>
      <c r="D334" s="12">
        <v>5.5</v>
      </c>
      <c r="E334" s="14">
        <v>0.2</v>
      </c>
      <c r="F334" s="7">
        <f t="shared" si="108"/>
        <v>27.5</v>
      </c>
      <c r="G334" s="7">
        <f t="shared" si="99"/>
        <v>5.3</v>
      </c>
      <c r="H334" s="16">
        <f t="shared" si="100"/>
        <v>5.7</v>
      </c>
      <c r="I334" s="11">
        <f t="shared" si="101"/>
        <v>0.20840959907803441</v>
      </c>
      <c r="J334" s="33">
        <f t="shared" si="102"/>
        <v>7.5785308755648879E-3</v>
      </c>
      <c r="K334" s="33">
        <f t="shared" si="103"/>
        <v>131.95169570717914</v>
      </c>
      <c r="L334" s="33">
        <f t="shared" si="104"/>
        <v>0.20083106820246951</v>
      </c>
      <c r="M334" s="33">
        <f t="shared" si="105"/>
        <v>0.21598812995359931</v>
      </c>
      <c r="N334" s="8">
        <v>0</v>
      </c>
      <c r="O334" s="9">
        <v>1</v>
      </c>
      <c r="P334" s="8">
        <v>0</v>
      </c>
      <c r="Q334" s="9">
        <v>0</v>
      </c>
      <c r="R334" s="9">
        <v>0</v>
      </c>
      <c r="S334" s="9">
        <v>1</v>
      </c>
      <c r="T334" s="9">
        <v>0</v>
      </c>
      <c r="U334" s="8">
        <v>16659</v>
      </c>
      <c r="V334" s="9">
        <v>3</v>
      </c>
      <c r="W334" s="9">
        <f t="shared" si="96"/>
        <v>16655</v>
      </c>
      <c r="X334" s="9">
        <f t="shared" si="106"/>
        <v>16</v>
      </c>
      <c r="Y334" s="7">
        <v>6.97</v>
      </c>
      <c r="Z334" s="7">
        <f t="shared" si="109"/>
        <v>31.189999999999998</v>
      </c>
      <c r="AA334" s="9">
        <v>1</v>
      </c>
      <c r="AB334" s="9">
        <v>0</v>
      </c>
      <c r="AC334" s="9">
        <v>0</v>
      </c>
      <c r="AD334" s="9">
        <v>0</v>
      </c>
      <c r="AE334" s="9">
        <v>1</v>
      </c>
      <c r="AF334" s="9">
        <v>0</v>
      </c>
      <c r="AG334" s="8">
        <v>1</v>
      </c>
      <c r="AH334" s="9">
        <v>0</v>
      </c>
      <c r="AI334" s="30">
        <v>0</v>
      </c>
      <c r="AJ334" s="9">
        <v>0</v>
      </c>
      <c r="AK334" s="30">
        <v>1</v>
      </c>
      <c r="AL334" s="21">
        <v>1950</v>
      </c>
      <c r="AM334" s="23">
        <f t="shared" si="107"/>
        <v>7.5755846515577927</v>
      </c>
      <c r="AN334" s="33" t="s">
        <v>108</v>
      </c>
      <c r="AO334" s="33" t="s">
        <v>108</v>
      </c>
      <c r="AP334" s="33" t="s">
        <v>108</v>
      </c>
      <c r="AQ334" s="43" t="s">
        <v>108</v>
      </c>
      <c r="AR334" s="33" t="s">
        <v>108</v>
      </c>
      <c r="AS334" s="43" t="s">
        <v>108</v>
      </c>
      <c r="AT334" s="42" t="s">
        <v>108</v>
      </c>
      <c r="AU334" s="18" t="s">
        <v>108</v>
      </c>
      <c r="AV334">
        <v>1</v>
      </c>
      <c r="AW334" s="40">
        <v>0</v>
      </c>
      <c r="AX334" t="s">
        <v>108</v>
      </c>
      <c r="AY334" s="40" t="s">
        <v>108</v>
      </c>
      <c r="AZ334">
        <v>0</v>
      </c>
      <c r="BA334" s="18">
        <v>1</v>
      </c>
      <c r="BB334" t="s">
        <v>108</v>
      </c>
      <c r="BC334" s="18" t="s">
        <v>108</v>
      </c>
      <c r="BD334" s="18" t="s">
        <v>146</v>
      </c>
      <c r="BE334">
        <v>1</v>
      </c>
      <c r="BF334">
        <v>0</v>
      </c>
      <c r="BG334">
        <v>0</v>
      </c>
      <c r="BH334">
        <v>0</v>
      </c>
      <c r="BI334">
        <v>0</v>
      </c>
      <c r="BJ334">
        <v>0</v>
      </c>
      <c r="BK334" s="18">
        <v>0</v>
      </c>
      <c r="BL334">
        <v>1</v>
      </c>
      <c r="BM334">
        <v>0</v>
      </c>
      <c r="BN334" s="18">
        <v>0</v>
      </c>
      <c r="BQ334" s="25">
        <v>44.16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0</v>
      </c>
      <c r="BY334" s="18">
        <v>0</v>
      </c>
      <c r="BZ334">
        <v>0</v>
      </c>
      <c r="CA334">
        <v>0</v>
      </c>
      <c r="CB334">
        <v>0</v>
      </c>
      <c r="CC334" s="18">
        <v>1</v>
      </c>
      <c r="CD334">
        <v>0</v>
      </c>
      <c r="CE334">
        <v>0</v>
      </c>
      <c r="CF334">
        <v>0</v>
      </c>
      <c r="CG334">
        <v>0</v>
      </c>
      <c r="CH334" s="18">
        <v>0</v>
      </c>
      <c r="CI334">
        <v>1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 s="18">
        <v>1</v>
      </c>
      <c r="CU334">
        <v>591</v>
      </c>
      <c r="DD334" s="34" t="s">
        <v>110</v>
      </c>
    </row>
    <row r="335" spans="1:108" x14ac:dyDescent="0.25">
      <c r="A335">
        <v>334</v>
      </c>
      <c r="B335">
        <v>21</v>
      </c>
      <c r="C335" s="25" t="s">
        <v>145</v>
      </c>
      <c r="D335" s="12">
        <v>6.9</v>
      </c>
      <c r="E335" s="14">
        <v>0.1</v>
      </c>
      <c r="F335" s="7">
        <f t="shared" si="108"/>
        <v>69</v>
      </c>
      <c r="G335" s="7">
        <f t="shared" si="99"/>
        <v>6.8000000000000007</v>
      </c>
      <c r="H335" s="16">
        <f t="shared" si="100"/>
        <v>7</v>
      </c>
      <c r="I335" s="11">
        <f t="shared" si="101"/>
        <v>0.248495818581531</v>
      </c>
      <c r="J335" s="33">
        <f t="shared" si="102"/>
        <v>3.6013886750946517E-3</v>
      </c>
      <c r="K335" s="33">
        <f t="shared" si="103"/>
        <v>277.67066823847279</v>
      </c>
      <c r="L335" s="33">
        <f t="shared" si="104"/>
        <v>0.24489442990643634</v>
      </c>
      <c r="M335" s="33">
        <f t="shared" si="105"/>
        <v>0.25209720725662565</v>
      </c>
      <c r="N335" s="8">
        <v>0</v>
      </c>
      <c r="O335" s="9">
        <v>1</v>
      </c>
      <c r="P335" s="8">
        <v>0</v>
      </c>
      <c r="Q335" s="9">
        <v>0</v>
      </c>
      <c r="R335" s="9">
        <v>0</v>
      </c>
      <c r="S335" s="9">
        <v>1</v>
      </c>
      <c r="T335" s="9">
        <v>0</v>
      </c>
      <c r="U335" s="8">
        <v>72344</v>
      </c>
      <c r="V335" s="9">
        <v>3</v>
      </c>
      <c r="W335" s="9">
        <f t="shared" si="96"/>
        <v>72340</v>
      </c>
      <c r="X335" s="9">
        <f t="shared" si="106"/>
        <v>16</v>
      </c>
      <c r="Y335" s="7">
        <v>10.52</v>
      </c>
      <c r="Z335" s="7">
        <f t="shared" si="109"/>
        <v>28.03</v>
      </c>
      <c r="AA335" s="9">
        <v>1</v>
      </c>
      <c r="AB335" s="9">
        <v>0</v>
      </c>
      <c r="AC335" s="9">
        <v>0</v>
      </c>
      <c r="AD335" s="9">
        <v>0</v>
      </c>
      <c r="AE335" s="9">
        <v>1</v>
      </c>
      <c r="AF335" s="9">
        <v>0</v>
      </c>
      <c r="AG335" s="8">
        <v>1</v>
      </c>
      <c r="AH335" s="9">
        <v>0</v>
      </c>
      <c r="AI335" s="30">
        <v>0</v>
      </c>
      <c r="AJ335" s="9">
        <v>0</v>
      </c>
      <c r="AK335" s="30">
        <v>1</v>
      </c>
      <c r="AL335" s="21">
        <v>1960</v>
      </c>
      <c r="AM335" s="23">
        <f t="shared" si="107"/>
        <v>7.5806997522245627</v>
      </c>
      <c r="AN335" s="33" t="s">
        <v>108</v>
      </c>
      <c r="AO335" s="33" t="s">
        <v>108</v>
      </c>
      <c r="AP335" s="33" t="s">
        <v>108</v>
      </c>
      <c r="AQ335" s="43" t="s">
        <v>108</v>
      </c>
      <c r="AR335" s="33" t="s">
        <v>108</v>
      </c>
      <c r="AS335" s="43" t="s">
        <v>108</v>
      </c>
      <c r="AT335" s="42" t="s">
        <v>108</v>
      </c>
      <c r="AU335" s="18" t="s">
        <v>108</v>
      </c>
      <c r="AV335">
        <v>1</v>
      </c>
      <c r="AW335" s="40">
        <v>0</v>
      </c>
      <c r="AX335" t="s">
        <v>108</v>
      </c>
      <c r="AY335" s="40" t="s">
        <v>108</v>
      </c>
      <c r="AZ335">
        <v>0</v>
      </c>
      <c r="BA335" s="18">
        <v>1</v>
      </c>
      <c r="BB335" t="s">
        <v>108</v>
      </c>
      <c r="BC335" s="18" t="s">
        <v>108</v>
      </c>
      <c r="BD335" s="18" t="s">
        <v>146</v>
      </c>
      <c r="BE335">
        <v>1</v>
      </c>
      <c r="BF335">
        <v>0</v>
      </c>
      <c r="BG335">
        <v>0</v>
      </c>
      <c r="BH335">
        <v>0</v>
      </c>
      <c r="BI335">
        <v>0</v>
      </c>
      <c r="BJ335">
        <v>0</v>
      </c>
      <c r="BK335" s="18">
        <v>0</v>
      </c>
      <c r="BL335">
        <v>1</v>
      </c>
      <c r="BM335">
        <v>0</v>
      </c>
      <c r="BN335" s="18">
        <v>0</v>
      </c>
      <c r="BQ335" s="25">
        <v>44.55</v>
      </c>
      <c r="BR335">
        <v>0</v>
      </c>
      <c r="BS335">
        <v>0</v>
      </c>
      <c r="BT335">
        <v>0</v>
      </c>
      <c r="BU335">
        <v>0</v>
      </c>
      <c r="BV335">
        <v>1</v>
      </c>
      <c r="BW335">
        <v>0</v>
      </c>
      <c r="BX335">
        <v>0</v>
      </c>
      <c r="BY335" s="18">
        <v>0</v>
      </c>
      <c r="BZ335">
        <v>0</v>
      </c>
      <c r="CA335">
        <v>0</v>
      </c>
      <c r="CB335">
        <v>0</v>
      </c>
      <c r="CC335" s="18">
        <v>1</v>
      </c>
      <c r="CD335">
        <v>0</v>
      </c>
      <c r="CE335">
        <v>0</v>
      </c>
      <c r="CF335">
        <v>0</v>
      </c>
      <c r="CG335">
        <v>0</v>
      </c>
      <c r="CH335" s="18">
        <v>0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 s="18">
        <v>1</v>
      </c>
      <c r="CU335">
        <v>591</v>
      </c>
      <c r="DD335" s="34" t="s">
        <v>110</v>
      </c>
    </row>
    <row r="336" spans="1:108" x14ac:dyDescent="0.25">
      <c r="A336">
        <v>335</v>
      </c>
      <c r="B336">
        <v>21</v>
      </c>
      <c r="C336" s="25" t="s">
        <v>145</v>
      </c>
      <c r="D336" s="12">
        <v>7.6</v>
      </c>
      <c r="E336" s="14">
        <v>0.1</v>
      </c>
      <c r="F336" s="7">
        <f t="shared" si="108"/>
        <v>75.999999999999986</v>
      </c>
      <c r="G336" s="7">
        <f t="shared" si="99"/>
        <v>7.5</v>
      </c>
      <c r="H336" s="16">
        <f t="shared" si="100"/>
        <v>7.6999999999999993</v>
      </c>
      <c r="I336" s="11">
        <f t="shared" si="101"/>
        <v>0.18608624280062647</v>
      </c>
      <c r="J336" s="33">
        <f t="shared" si="102"/>
        <v>2.4485031947450858E-3</v>
      </c>
      <c r="K336" s="33">
        <f t="shared" si="103"/>
        <v>408.41278138667496</v>
      </c>
      <c r="L336" s="33">
        <f t="shared" si="104"/>
        <v>0.18363773960588137</v>
      </c>
      <c r="M336" s="33">
        <f t="shared" si="105"/>
        <v>0.18853474599537157</v>
      </c>
      <c r="N336" s="8">
        <v>0</v>
      </c>
      <c r="O336" s="9">
        <v>1</v>
      </c>
      <c r="P336" s="8">
        <v>0</v>
      </c>
      <c r="Q336" s="9">
        <v>0</v>
      </c>
      <c r="R336" s="9">
        <v>0</v>
      </c>
      <c r="S336" s="9">
        <v>1</v>
      </c>
      <c r="T336" s="9">
        <v>0</v>
      </c>
      <c r="U336" s="8">
        <v>161029</v>
      </c>
      <c r="V336" s="9">
        <v>3</v>
      </c>
      <c r="W336" s="9">
        <f t="shared" si="96"/>
        <v>161025</v>
      </c>
      <c r="X336" s="9">
        <f t="shared" si="106"/>
        <v>16</v>
      </c>
      <c r="Y336" s="7">
        <v>11.59</v>
      </c>
      <c r="Z336" s="7">
        <f t="shared" si="109"/>
        <v>27.150000000000006</v>
      </c>
      <c r="AA336" s="9">
        <v>1</v>
      </c>
      <c r="AB336" s="9">
        <v>0</v>
      </c>
      <c r="AC336" s="9">
        <v>0</v>
      </c>
      <c r="AD336" s="9">
        <v>0</v>
      </c>
      <c r="AE336" s="9">
        <v>1</v>
      </c>
      <c r="AF336" s="9">
        <v>0</v>
      </c>
      <c r="AG336" s="8">
        <v>1</v>
      </c>
      <c r="AH336" s="9">
        <v>0</v>
      </c>
      <c r="AI336" s="30">
        <v>0</v>
      </c>
      <c r="AJ336" s="9">
        <v>0</v>
      </c>
      <c r="AK336" s="30">
        <v>1</v>
      </c>
      <c r="AL336" s="21">
        <v>1970</v>
      </c>
      <c r="AM336" s="23">
        <f t="shared" si="107"/>
        <v>7.5857888217320344</v>
      </c>
      <c r="AN336" s="33" t="s">
        <v>108</v>
      </c>
      <c r="AO336" s="33" t="s">
        <v>108</v>
      </c>
      <c r="AP336" s="33" t="s">
        <v>108</v>
      </c>
      <c r="AQ336" s="43" t="s">
        <v>108</v>
      </c>
      <c r="AR336" s="33" t="s">
        <v>108</v>
      </c>
      <c r="AS336" s="43" t="s">
        <v>108</v>
      </c>
      <c r="AT336" s="42" t="s">
        <v>108</v>
      </c>
      <c r="AU336" s="18" t="s">
        <v>108</v>
      </c>
      <c r="AV336">
        <v>1</v>
      </c>
      <c r="AW336" s="40">
        <v>0</v>
      </c>
      <c r="AX336" t="s">
        <v>108</v>
      </c>
      <c r="AY336" s="40" t="s">
        <v>108</v>
      </c>
      <c r="AZ336">
        <v>0</v>
      </c>
      <c r="BA336" s="18">
        <v>1</v>
      </c>
      <c r="BB336" t="s">
        <v>108</v>
      </c>
      <c r="BC336" s="18" t="s">
        <v>108</v>
      </c>
      <c r="BD336" s="18" t="s">
        <v>146</v>
      </c>
      <c r="BE336">
        <v>1</v>
      </c>
      <c r="BF336">
        <v>0</v>
      </c>
      <c r="BG336">
        <v>0</v>
      </c>
      <c r="BH336">
        <v>0</v>
      </c>
      <c r="BI336">
        <v>0</v>
      </c>
      <c r="BJ336">
        <v>0</v>
      </c>
      <c r="BK336" s="18">
        <v>0</v>
      </c>
      <c r="BL336">
        <v>1</v>
      </c>
      <c r="BM336">
        <v>0</v>
      </c>
      <c r="BN336" s="18">
        <v>0</v>
      </c>
      <c r="BQ336" s="25">
        <v>44.74</v>
      </c>
      <c r="BR336">
        <v>0</v>
      </c>
      <c r="BS336">
        <v>0</v>
      </c>
      <c r="BT336">
        <v>0</v>
      </c>
      <c r="BU336">
        <v>0</v>
      </c>
      <c r="BV336">
        <v>1</v>
      </c>
      <c r="BW336">
        <v>0</v>
      </c>
      <c r="BX336">
        <v>0</v>
      </c>
      <c r="BY336" s="18">
        <v>0</v>
      </c>
      <c r="BZ336">
        <v>0</v>
      </c>
      <c r="CA336">
        <v>0</v>
      </c>
      <c r="CB336">
        <v>0</v>
      </c>
      <c r="CC336" s="18">
        <v>1</v>
      </c>
      <c r="CD336">
        <v>0</v>
      </c>
      <c r="CE336">
        <v>0</v>
      </c>
      <c r="CF336">
        <v>0</v>
      </c>
      <c r="CG336">
        <v>0</v>
      </c>
      <c r="CH336" s="18">
        <v>0</v>
      </c>
      <c r="CI336">
        <v>1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 s="18">
        <v>1</v>
      </c>
      <c r="CU336">
        <v>591</v>
      </c>
      <c r="DD336" s="34" t="s">
        <v>110</v>
      </c>
    </row>
    <row r="337" spans="1:108" x14ac:dyDescent="0.25">
      <c r="A337">
        <v>336</v>
      </c>
      <c r="B337">
        <v>21</v>
      </c>
      <c r="C337" s="25" t="s">
        <v>145</v>
      </c>
      <c r="D337" s="12">
        <v>7.5</v>
      </c>
      <c r="E337" s="14">
        <v>0.1</v>
      </c>
      <c r="F337" s="7">
        <f t="shared" si="108"/>
        <v>75</v>
      </c>
      <c r="G337" s="7">
        <f t="shared" si="99"/>
        <v>7.4</v>
      </c>
      <c r="H337" s="16">
        <f t="shared" si="100"/>
        <v>7.6</v>
      </c>
      <c r="I337" s="11">
        <f t="shared" si="101"/>
        <v>0.1213312702998607</v>
      </c>
      <c r="J337" s="33">
        <f t="shared" si="102"/>
        <v>1.6177502706648094E-3</v>
      </c>
      <c r="K337" s="33">
        <f t="shared" si="103"/>
        <v>618.14237842102364</v>
      </c>
      <c r="L337" s="33">
        <f t="shared" si="104"/>
        <v>0.11971352002919589</v>
      </c>
      <c r="M337" s="33">
        <f t="shared" si="105"/>
        <v>0.12294902057052551</v>
      </c>
      <c r="N337" s="8">
        <v>0</v>
      </c>
      <c r="O337" s="9">
        <v>1</v>
      </c>
      <c r="P337" s="8">
        <v>0</v>
      </c>
      <c r="Q337" s="9">
        <v>0</v>
      </c>
      <c r="R337" s="9">
        <v>0</v>
      </c>
      <c r="S337" s="9">
        <v>1</v>
      </c>
      <c r="T337" s="9">
        <v>0</v>
      </c>
      <c r="U337" s="8">
        <v>376479</v>
      </c>
      <c r="V337" s="9">
        <v>3</v>
      </c>
      <c r="W337" s="9">
        <f t="shared" si="96"/>
        <v>376475</v>
      </c>
      <c r="X337" s="9">
        <f t="shared" si="106"/>
        <v>16</v>
      </c>
      <c r="Y337" s="7">
        <v>12.62</v>
      </c>
      <c r="Z337" s="7">
        <f t="shared" si="109"/>
        <v>26.04</v>
      </c>
      <c r="AA337" s="9">
        <v>1</v>
      </c>
      <c r="AB337" s="9">
        <v>0</v>
      </c>
      <c r="AC337" s="9">
        <v>0</v>
      </c>
      <c r="AD337" s="9">
        <v>0</v>
      </c>
      <c r="AE337" s="9">
        <v>1</v>
      </c>
      <c r="AF337" s="9">
        <v>0</v>
      </c>
      <c r="AG337" s="8">
        <v>1</v>
      </c>
      <c r="AH337" s="9">
        <v>0</v>
      </c>
      <c r="AI337" s="30">
        <v>0</v>
      </c>
      <c r="AJ337" s="9">
        <v>0</v>
      </c>
      <c r="AK337" s="30">
        <v>1</v>
      </c>
      <c r="AL337" s="21">
        <v>1980</v>
      </c>
      <c r="AM337" s="23">
        <f t="shared" si="107"/>
        <v>7.5908521236885811</v>
      </c>
      <c r="AN337" s="33" t="s">
        <v>108</v>
      </c>
      <c r="AO337" s="33" t="s">
        <v>108</v>
      </c>
      <c r="AP337" s="33" t="s">
        <v>108</v>
      </c>
      <c r="AQ337" s="43" t="s">
        <v>108</v>
      </c>
      <c r="AR337" s="33" t="s">
        <v>108</v>
      </c>
      <c r="AS337" s="43" t="s">
        <v>108</v>
      </c>
      <c r="AT337" s="42" t="s">
        <v>108</v>
      </c>
      <c r="AU337" s="18" t="s">
        <v>108</v>
      </c>
      <c r="AV337">
        <v>1</v>
      </c>
      <c r="AW337" s="40">
        <v>0</v>
      </c>
      <c r="AX337" t="s">
        <v>108</v>
      </c>
      <c r="AY337" s="40" t="s">
        <v>108</v>
      </c>
      <c r="AZ337">
        <v>0</v>
      </c>
      <c r="BA337" s="18">
        <v>1</v>
      </c>
      <c r="BB337" t="s">
        <v>108</v>
      </c>
      <c r="BC337" s="18" t="s">
        <v>108</v>
      </c>
      <c r="BD337" s="18" t="s">
        <v>146</v>
      </c>
      <c r="BE337">
        <v>1</v>
      </c>
      <c r="BF337">
        <v>0</v>
      </c>
      <c r="BG337">
        <v>0</v>
      </c>
      <c r="BH337">
        <v>0</v>
      </c>
      <c r="BI337">
        <v>0</v>
      </c>
      <c r="BJ337">
        <v>0</v>
      </c>
      <c r="BK337" s="18">
        <v>0</v>
      </c>
      <c r="BL337">
        <v>1</v>
      </c>
      <c r="BM337">
        <v>0</v>
      </c>
      <c r="BN337" s="18">
        <v>0</v>
      </c>
      <c r="BQ337" s="25">
        <v>44.66</v>
      </c>
      <c r="BR337">
        <v>0</v>
      </c>
      <c r="BS337">
        <v>0</v>
      </c>
      <c r="BT337">
        <v>0</v>
      </c>
      <c r="BU337">
        <v>0</v>
      </c>
      <c r="BV337">
        <v>1</v>
      </c>
      <c r="BW337">
        <v>0</v>
      </c>
      <c r="BX337">
        <v>0</v>
      </c>
      <c r="BY337" s="18">
        <v>0</v>
      </c>
      <c r="BZ337">
        <v>0</v>
      </c>
      <c r="CA337">
        <v>0</v>
      </c>
      <c r="CB337">
        <v>0</v>
      </c>
      <c r="CC337" s="18">
        <v>1</v>
      </c>
      <c r="CD337">
        <v>0</v>
      </c>
      <c r="CE337">
        <v>0</v>
      </c>
      <c r="CF337">
        <v>0</v>
      </c>
      <c r="CG337">
        <v>0</v>
      </c>
      <c r="CH337" s="18">
        <v>0</v>
      </c>
      <c r="CI337">
        <v>1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 s="18">
        <v>1</v>
      </c>
      <c r="CU337">
        <v>591</v>
      </c>
      <c r="DD337" s="34" t="s">
        <v>110</v>
      </c>
    </row>
    <row r="338" spans="1:108" x14ac:dyDescent="0.25">
      <c r="A338">
        <v>337</v>
      </c>
      <c r="B338">
        <v>21</v>
      </c>
      <c r="C338" s="25" t="s">
        <v>145</v>
      </c>
      <c r="D338" s="12">
        <v>10.199999999999999</v>
      </c>
      <c r="E338" s="14">
        <v>0.1</v>
      </c>
      <c r="F338" s="7">
        <f t="shared" si="108"/>
        <v>101.99999999999999</v>
      </c>
      <c r="G338" s="7">
        <f t="shared" si="99"/>
        <v>10.1</v>
      </c>
      <c r="H338" s="16">
        <f t="shared" si="100"/>
        <v>10.299999999999999</v>
      </c>
      <c r="I338" s="11">
        <f t="shared" si="101"/>
        <v>0.30265063701510003</v>
      </c>
      <c r="J338" s="33">
        <f t="shared" si="102"/>
        <v>2.9671631079911773E-3</v>
      </c>
      <c r="K338" s="33">
        <f t="shared" si="103"/>
        <v>337.02225445806988</v>
      </c>
      <c r="L338" s="33">
        <f t="shared" si="104"/>
        <v>0.29968347390710887</v>
      </c>
      <c r="M338" s="33">
        <f t="shared" si="105"/>
        <v>0.3056178001230912</v>
      </c>
      <c r="N338" s="8">
        <v>0</v>
      </c>
      <c r="O338" s="9">
        <v>1</v>
      </c>
      <c r="P338" s="8">
        <v>0</v>
      </c>
      <c r="Q338" s="9">
        <v>0</v>
      </c>
      <c r="R338" s="9">
        <v>0</v>
      </c>
      <c r="S338" s="9">
        <v>1</v>
      </c>
      <c r="T338" s="9">
        <v>0</v>
      </c>
      <c r="U338" s="8">
        <v>103184</v>
      </c>
      <c r="V338" s="9">
        <v>3</v>
      </c>
      <c r="W338" s="9">
        <f t="shared" si="96"/>
        <v>103180</v>
      </c>
      <c r="X338" s="9">
        <f t="shared" si="106"/>
        <v>16</v>
      </c>
      <c r="Y338" s="7">
        <v>13.7</v>
      </c>
      <c r="Z338" s="7">
        <f t="shared" si="109"/>
        <v>24.400000000000002</v>
      </c>
      <c r="AA338" s="9">
        <v>1</v>
      </c>
      <c r="AB338" s="9">
        <v>0</v>
      </c>
      <c r="AC338" s="9">
        <v>0</v>
      </c>
      <c r="AD338" s="9">
        <v>0</v>
      </c>
      <c r="AE338" s="9">
        <v>1</v>
      </c>
      <c r="AF338" s="9">
        <v>0</v>
      </c>
      <c r="AG338" s="8">
        <v>1</v>
      </c>
      <c r="AH338" s="9">
        <v>0</v>
      </c>
      <c r="AI338" s="30">
        <v>0</v>
      </c>
      <c r="AJ338" s="9">
        <v>0</v>
      </c>
      <c r="AK338" s="30">
        <v>1</v>
      </c>
      <c r="AL338" s="21">
        <v>1990</v>
      </c>
      <c r="AM338" s="23">
        <f t="shared" si="107"/>
        <v>7.5958899177185382</v>
      </c>
      <c r="AN338" s="33" t="s">
        <v>108</v>
      </c>
      <c r="AO338" s="33" t="s">
        <v>108</v>
      </c>
      <c r="AP338" s="33" t="s">
        <v>108</v>
      </c>
      <c r="AQ338" s="43" t="s">
        <v>108</v>
      </c>
      <c r="AR338" s="33" t="s">
        <v>108</v>
      </c>
      <c r="AS338" s="43" t="s">
        <v>108</v>
      </c>
      <c r="AT338" s="42" t="s">
        <v>108</v>
      </c>
      <c r="AU338" s="18" t="s">
        <v>108</v>
      </c>
      <c r="AV338">
        <v>1</v>
      </c>
      <c r="AW338" s="40">
        <v>0</v>
      </c>
      <c r="AX338" t="s">
        <v>108</v>
      </c>
      <c r="AY338" s="40" t="s">
        <v>108</v>
      </c>
      <c r="AZ338">
        <v>0</v>
      </c>
      <c r="BA338" s="18">
        <v>1</v>
      </c>
      <c r="BB338" t="s">
        <v>108</v>
      </c>
      <c r="BC338" s="18" t="s">
        <v>108</v>
      </c>
      <c r="BD338" s="18" t="s">
        <v>146</v>
      </c>
      <c r="BE338">
        <v>1</v>
      </c>
      <c r="BF338">
        <v>0</v>
      </c>
      <c r="BG338">
        <v>0</v>
      </c>
      <c r="BH338">
        <v>0</v>
      </c>
      <c r="BI338">
        <v>0</v>
      </c>
      <c r="BJ338">
        <v>0</v>
      </c>
      <c r="BK338" s="18">
        <v>0</v>
      </c>
      <c r="BL338">
        <v>1</v>
      </c>
      <c r="BM338">
        <v>0</v>
      </c>
      <c r="BN338" s="18">
        <v>0</v>
      </c>
      <c r="BQ338" s="25">
        <v>44.1</v>
      </c>
      <c r="BR338">
        <v>0</v>
      </c>
      <c r="BS338">
        <v>0</v>
      </c>
      <c r="BT338">
        <v>0</v>
      </c>
      <c r="BU338">
        <v>0</v>
      </c>
      <c r="BV338">
        <v>1</v>
      </c>
      <c r="BW338">
        <v>0</v>
      </c>
      <c r="BX338">
        <v>0</v>
      </c>
      <c r="BY338" s="18">
        <v>0</v>
      </c>
      <c r="BZ338">
        <v>0</v>
      </c>
      <c r="CA338">
        <v>0</v>
      </c>
      <c r="CB338">
        <v>0</v>
      </c>
      <c r="CC338" s="18">
        <v>1</v>
      </c>
      <c r="CD338">
        <v>0</v>
      </c>
      <c r="CE338">
        <v>0</v>
      </c>
      <c r="CF338">
        <v>0</v>
      </c>
      <c r="CG338">
        <v>0</v>
      </c>
      <c r="CH338" s="18">
        <v>0</v>
      </c>
      <c r="CI338">
        <v>1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 s="18">
        <v>1</v>
      </c>
      <c r="CU338">
        <v>591</v>
      </c>
      <c r="DD338" s="34" t="s">
        <v>110</v>
      </c>
    </row>
    <row r="339" spans="1:108" x14ac:dyDescent="0.25">
      <c r="A339">
        <v>338</v>
      </c>
      <c r="B339">
        <v>21</v>
      </c>
      <c r="C339" s="25" t="s">
        <v>145</v>
      </c>
      <c r="D339" s="12">
        <v>7.4</v>
      </c>
      <c r="E339" s="14">
        <v>1.2</v>
      </c>
      <c r="F339" s="7">
        <f t="shared" si="108"/>
        <v>6.166666666666667</v>
      </c>
      <c r="G339" s="7">
        <f t="shared" si="99"/>
        <v>6.2</v>
      </c>
      <c r="H339" s="16">
        <f t="shared" si="100"/>
        <v>8.6</v>
      </c>
      <c r="I339" s="11">
        <f t="shared" si="101"/>
        <v>7.8963906215058065E-3</v>
      </c>
      <c r="J339" s="33">
        <f t="shared" si="102"/>
        <v>1.280495776460401E-3</v>
      </c>
      <c r="K339" s="33">
        <f t="shared" si="103"/>
        <v>780.94751922121998</v>
      </c>
      <c r="L339" s="33">
        <f t="shared" si="104"/>
        <v>6.6158948450454058E-3</v>
      </c>
      <c r="M339" s="33">
        <f t="shared" si="105"/>
        <v>9.1768863979662073E-3</v>
      </c>
      <c r="N339" s="8">
        <v>0</v>
      </c>
      <c r="O339" s="9">
        <v>1</v>
      </c>
      <c r="P339" s="8">
        <v>0</v>
      </c>
      <c r="Q339" s="9">
        <v>0</v>
      </c>
      <c r="R339" s="9">
        <v>0</v>
      </c>
      <c r="S339" s="9">
        <v>1</v>
      </c>
      <c r="T339" s="9">
        <v>0</v>
      </c>
      <c r="U339" s="8">
        <v>609852</v>
      </c>
      <c r="V339" s="9">
        <v>10</v>
      </c>
      <c r="W339" s="9">
        <f t="shared" si="96"/>
        <v>609841</v>
      </c>
      <c r="X339" s="9">
        <f t="shared" si="106"/>
        <v>16</v>
      </c>
      <c r="Y339" s="7">
        <v>11.59</v>
      </c>
      <c r="Z339" s="7">
        <f t="shared" si="109"/>
        <v>27.150000000000006</v>
      </c>
      <c r="AA339" s="9">
        <v>1</v>
      </c>
      <c r="AB339" s="9">
        <v>0</v>
      </c>
      <c r="AC339" s="9">
        <v>0</v>
      </c>
      <c r="AD339" s="9">
        <v>0</v>
      </c>
      <c r="AE339" s="9">
        <v>1</v>
      </c>
      <c r="AF339" s="9">
        <v>0</v>
      </c>
      <c r="AG339" s="8">
        <v>1</v>
      </c>
      <c r="AH339" s="9">
        <v>0</v>
      </c>
      <c r="AI339" s="30">
        <v>0</v>
      </c>
      <c r="AJ339" s="9">
        <v>0</v>
      </c>
      <c r="AK339" s="30">
        <v>1</v>
      </c>
      <c r="AL339" s="21">
        <v>1970</v>
      </c>
      <c r="AM339" s="23">
        <f t="shared" si="107"/>
        <v>7.5857888217320344</v>
      </c>
      <c r="AN339" s="33" t="s">
        <v>108</v>
      </c>
      <c r="AO339" s="33" t="s">
        <v>108</v>
      </c>
      <c r="AP339" s="33" t="s">
        <v>108</v>
      </c>
      <c r="AQ339" s="43" t="s">
        <v>108</v>
      </c>
      <c r="AR339" s="33" t="s">
        <v>108</v>
      </c>
      <c r="AS339" s="43" t="s">
        <v>108</v>
      </c>
      <c r="AT339" s="42" t="s">
        <v>108</v>
      </c>
      <c r="AU339" s="18" t="s">
        <v>108</v>
      </c>
      <c r="AV339">
        <v>1</v>
      </c>
      <c r="AW339" s="40">
        <v>0</v>
      </c>
      <c r="AX339" t="s">
        <v>108</v>
      </c>
      <c r="AY339" s="40" t="s">
        <v>108</v>
      </c>
      <c r="AZ339">
        <v>0</v>
      </c>
      <c r="BA339" s="18">
        <v>1</v>
      </c>
      <c r="BB339" t="s">
        <v>108</v>
      </c>
      <c r="BC339" s="18" t="s">
        <v>108</v>
      </c>
      <c r="BD339" s="18" t="s">
        <v>146</v>
      </c>
      <c r="BE339">
        <v>1</v>
      </c>
      <c r="BF339">
        <v>0</v>
      </c>
      <c r="BG339">
        <v>0</v>
      </c>
      <c r="BH339">
        <v>0</v>
      </c>
      <c r="BI339">
        <v>0</v>
      </c>
      <c r="BJ339">
        <v>0</v>
      </c>
      <c r="BK339" s="18">
        <v>0</v>
      </c>
      <c r="BL339">
        <v>1</v>
      </c>
      <c r="BM339">
        <v>0</v>
      </c>
      <c r="BN339" s="18">
        <v>0</v>
      </c>
      <c r="BQ339" s="25">
        <v>44.74</v>
      </c>
      <c r="BR339">
        <v>0</v>
      </c>
      <c r="BS339">
        <v>0</v>
      </c>
      <c r="BT339">
        <v>0</v>
      </c>
      <c r="BU339">
        <v>0</v>
      </c>
      <c r="BV339">
        <v>1</v>
      </c>
      <c r="BW339">
        <v>0</v>
      </c>
      <c r="BX339">
        <v>0</v>
      </c>
      <c r="BY339" s="18">
        <v>0</v>
      </c>
      <c r="BZ339">
        <v>0</v>
      </c>
      <c r="CA339">
        <v>0</v>
      </c>
      <c r="CB339">
        <v>0</v>
      </c>
      <c r="CC339" s="18">
        <v>1</v>
      </c>
      <c r="CD339">
        <v>0</v>
      </c>
      <c r="CE339">
        <v>0</v>
      </c>
      <c r="CF339">
        <v>0</v>
      </c>
      <c r="CG339">
        <v>0</v>
      </c>
      <c r="CH339" s="18">
        <v>0</v>
      </c>
      <c r="CI339">
        <v>1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 s="18">
        <v>1</v>
      </c>
      <c r="CU339">
        <v>591</v>
      </c>
      <c r="DD339" s="34" t="s">
        <v>110</v>
      </c>
    </row>
    <row r="340" spans="1:108" x14ac:dyDescent="0.25">
      <c r="A340">
        <v>339</v>
      </c>
      <c r="B340">
        <v>21</v>
      </c>
      <c r="C340" s="25" t="s">
        <v>145</v>
      </c>
      <c r="D340" s="12">
        <v>7.4</v>
      </c>
      <c r="E340" s="14">
        <v>1.2</v>
      </c>
      <c r="F340" s="7">
        <f t="shared" si="108"/>
        <v>6.166666666666667</v>
      </c>
      <c r="G340" s="7">
        <f t="shared" si="99"/>
        <v>6.2</v>
      </c>
      <c r="H340" s="16">
        <f t="shared" si="100"/>
        <v>8.6</v>
      </c>
      <c r="I340" s="11">
        <f t="shared" si="101"/>
        <v>7.8963906215058065E-3</v>
      </c>
      <c r="J340" s="33">
        <f t="shared" si="102"/>
        <v>1.280495776460401E-3</v>
      </c>
      <c r="K340" s="33">
        <f t="shared" si="103"/>
        <v>780.94751922121998</v>
      </c>
      <c r="L340" s="33">
        <f t="shared" si="104"/>
        <v>6.6158948450454058E-3</v>
      </c>
      <c r="M340" s="33">
        <f t="shared" si="105"/>
        <v>9.1768863979662073E-3</v>
      </c>
      <c r="N340" s="8">
        <v>0</v>
      </c>
      <c r="O340" s="9">
        <v>1</v>
      </c>
      <c r="P340" s="8">
        <v>0</v>
      </c>
      <c r="Q340" s="9">
        <v>0</v>
      </c>
      <c r="R340" s="9">
        <v>0</v>
      </c>
      <c r="S340" s="9">
        <v>1</v>
      </c>
      <c r="T340" s="9">
        <v>0</v>
      </c>
      <c r="U340" s="8">
        <v>609852</v>
      </c>
      <c r="V340" s="9">
        <v>10</v>
      </c>
      <c r="W340" s="9">
        <f t="shared" si="96"/>
        <v>609841</v>
      </c>
      <c r="X340" s="9">
        <f t="shared" si="106"/>
        <v>16</v>
      </c>
      <c r="Y340" s="7">
        <v>11.59</v>
      </c>
      <c r="Z340" s="7">
        <f t="shared" si="109"/>
        <v>27.150000000000006</v>
      </c>
      <c r="AA340" s="9">
        <v>1</v>
      </c>
      <c r="AB340" s="9">
        <v>0</v>
      </c>
      <c r="AC340" s="9">
        <v>0</v>
      </c>
      <c r="AD340" s="9">
        <v>0</v>
      </c>
      <c r="AE340" s="9">
        <v>1</v>
      </c>
      <c r="AF340" s="9">
        <v>0</v>
      </c>
      <c r="AG340" s="8">
        <v>1</v>
      </c>
      <c r="AH340" s="9">
        <v>0</v>
      </c>
      <c r="AI340" s="30">
        <v>0</v>
      </c>
      <c r="AJ340" s="9">
        <v>0</v>
      </c>
      <c r="AK340" s="30">
        <v>1</v>
      </c>
      <c r="AL340" s="21">
        <v>1970</v>
      </c>
      <c r="AM340" s="23">
        <f t="shared" si="107"/>
        <v>7.5857888217320344</v>
      </c>
      <c r="AN340" s="33" t="s">
        <v>108</v>
      </c>
      <c r="AO340" s="33" t="s">
        <v>108</v>
      </c>
      <c r="AP340" s="33" t="s">
        <v>108</v>
      </c>
      <c r="AQ340" s="43" t="s">
        <v>108</v>
      </c>
      <c r="AR340" s="33" t="s">
        <v>108</v>
      </c>
      <c r="AS340" s="43" t="s">
        <v>108</v>
      </c>
      <c r="AT340" s="42" t="s">
        <v>108</v>
      </c>
      <c r="AU340" s="18" t="s">
        <v>108</v>
      </c>
      <c r="AV340">
        <v>1</v>
      </c>
      <c r="AW340" s="40">
        <v>0</v>
      </c>
      <c r="AX340" t="s">
        <v>108</v>
      </c>
      <c r="AY340" s="40" t="s">
        <v>108</v>
      </c>
      <c r="AZ340">
        <v>0</v>
      </c>
      <c r="BA340" s="18">
        <v>1</v>
      </c>
      <c r="BB340" t="s">
        <v>108</v>
      </c>
      <c r="BC340" s="18" t="s">
        <v>108</v>
      </c>
      <c r="BD340" s="18" t="s">
        <v>146</v>
      </c>
      <c r="BE340">
        <v>1</v>
      </c>
      <c r="BF340">
        <v>0</v>
      </c>
      <c r="BG340">
        <v>0</v>
      </c>
      <c r="BH340">
        <v>0</v>
      </c>
      <c r="BI340">
        <v>0</v>
      </c>
      <c r="BJ340">
        <v>0</v>
      </c>
      <c r="BK340" s="18">
        <v>0</v>
      </c>
      <c r="BL340">
        <v>1</v>
      </c>
      <c r="BM340">
        <v>0</v>
      </c>
      <c r="BN340" s="18">
        <v>0</v>
      </c>
      <c r="BQ340" s="25">
        <v>44.74</v>
      </c>
      <c r="BR340">
        <v>0</v>
      </c>
      <c r="BS340">
        <v>0</v>
      </c>
      <c r="BT340">
        <v>0</v>
      </c>
      <c r="BU340">
        <v>0</v>
      </c>
      <c r="BV340">
        <v>1</v>
      </c>
      <c r="BW340">
        <v>0</v>
      </c>
      <c r="BX340">
        <v>0</v>
      </c>
      <c r="BY340" s="18">
        <v>0</v>
      </c>
      <c r="BZ340">
        <v>0</v>
      </c>
      <c r="CA340">
        <v>0</v>
      </c>
      <c r="CB340">
        <v>0</v>
      </c>
      <c r="CC340" s="18">
        <v>1</v>
      </c>
      <c r="CD340">
        <v>0</v>
      </c>
      <c r="CE340">
        <v>0</v>
      </c>
      <c r="CF340">
        <v>0</v>
      </c>
      <c r="CG340">
        <v>0</v>
      </c>
      <c r="CH340" s="18">
        <v>0</v>
      </c>
      <c r="CI340">
        <v>1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 s="18">
        <v>1</v>
      </c>
      <c r="CU340">
        <v>591</v>
      </c>
      <c r="DD340" s="34" t="s">
        <v>110</v>
      </c>
    </row>
    <row r="341" spans="1:108" x14ac:dyDescent="0.25">
      <c r="A341">
        <v>340</v>
      </c>
      <c r="B341">
        <v>21</v>
      </c>
      <c r="C341" s="25" t="s">
        <v>145</v>
      </c>
      <c r="D341" s="12">
        <v>7.5</v>
      </c>
      <c r="E341" s="14">
        <v>1.2</v>
      </c>
      <c r="F341" s="7">
        <f t="shared" si="108"/>
        <v>6.25</v>
      </c>
      <c r="G341" s="7">
        <f t="shared" si="99"/>
        <v>6.3</v>
      </c>
      <c r="H341" s="16">
        <f t="shared" si="100"/>
        <v>8.6999999999999993</v>
      </c>
      <c r="I341" s="11">
        <f t="shared" si="101"/>
        <v>8.0030983750574436E-3</v>
      </c>
      <c r="J341" s="33">
        <f t="shared" si="102"/>
        <v>1.2804957400091911E-3</v>
      </c>
      <c r="K341" s="33">
        <f t="shared" si="103"/>
        <v>780.94754145204911</v>
      </c>
      <c r="L341" s="33">
        <f t="shared" si="104"/>
        <v>6.722602635048253E-3</v>
      </c>
      <c r="M341" s="33">
        <f t="shared" si="105"/>
        <v>9.2835941150666342E-3</v>
      </c>
      <c r="N341" s="8">
        <v>0</v>
      </c>
      <c r="O341" s="9">
        <v>1</v>
      </c>
      <c r="P341" s="8">
        <v>0</v>
      </c>
      <c r="Q341" s="9">
        <v>0</v>
      </c>
      <c r="R341" s="9">
        <v>0</v>
      </c>
      <c r="S341" s="9">
        <v>1</v>
      </c>
      <c r="T341" s="9">
        <v>0</v>
      </c>
      <c r="U341" s="8">
        <v>609852</v>
      </c>
      <c r="V341" s="9">
        <v>11</v>
      </c>
      <c r="W341" s="9">
        <f t="shared" si="96"/>
        <v>609840</v>
      </c>
      <c r="X341" s="9">
        <f t="shared" si="106"/>
        <v>16</v>
      </c>
      <c r="Y341" s="7">
        <v>11.59</v>
      </c>
      <c r="Z341" s="7">
        <f t="shared" si="109"/>
        <v>27.150000000000006</v>
      </c>
      <c r="AA341" s="9">
        <v>1</v>
      </c>
      <c r="AB341" s="9">
        <v>0</v>
      </c>
      <c r="AC341" s="9">
        <v>0</v>
      </c>
      <c r="AD341" s="9">
        <v>0</v>
      </c>
      <c r="AE341" s="9">
        <v>1</v>
      </c>
      <c r="AF341" s="9">
        <v>0</v>
      </c>
      <c r="AG341" s="8">
        <v>1</v>
      </c>
      <c r="AH341" s="9">
        <v>0</v>
      </c>
      <c r="AI341" s="30">
        <v>0</v>
      </c>
      <c r="AJ341" s="9">
        <v>0</v>
      </c>
      <c r="AK341" s="30">
        <v>1</v>
      </c>
      <c r="AL341" s="21">
        <v>1970</v>
      </c>
      <c r="AM341" s="23">
        <f t="shared" si="107"/>
        <v>7.5857888217320344</v>
      </c>
      <c r="AN341" s="33" t="s">
        <v>108</v>
      </c>
      <c r="AO341" s="33" t="s">
        <v>108</v>
      </c>
      <c r="AP341" s="33" t="s">
        <v>108</v>
      </c>
      <c r="AQ341" s="43" t="s">
        <v>108</v>
      </c>
      <c r="AR341" s="33" t="s">
        <v>108</v>
      </c>
      <c r="AS341" s="43" t="s">
        <v>108</v>
      </c>
      <c r="AT341" s="42" t="s">
        <v>108</v>
      </c>
      <c r="AU341" s="18" t="s">
        <v>108</v>
      </c>
      <c r="AV341">
        <v>1</v>
      </c>
      <c r="AW341" s="40">
        <v>0</v>
      </c>
      <c r="AX341" t="s">
        <v>108</v>
      </c>
      <c r="AY341" s="40" t="s">
        <v>108</v>
      </c>
      <c r="AZ341">
        <v>0</v>
      </c>
      <c r="BA341" s="18">
        <v>1</v>
      </c>
      <c r="BB341" t="s">
        <v>108</v>
      </c>
      <c r="BC341" s="18" t="s">
        <v>108</v>
      </c>
      <c r="BD341" s="18" t="s">
        <v>146</v>
      </c>
      <c r="BE341">
        <v>1</v>
      </c>
      <c r="BF341">
        <v>0</v>
      </c>
      <c r="BG341">
        <v>0</v>
      </c>
      <c r="BH341">
        <v>0</v>
      </c>
      <c r="BI341">
        <v>0</v>
      </c>
      <c r="BJ341">
        <v>0</v>
      </c>
      <c r="BK341" s="18">
        <v>0</v>
      </c>
      <c r="BL341">
        <v>1</v>
      </c>
      <c r="BM341">
        <v>0</v>
      </c>
      <c r="BN341" s="18">
        <v>0</v>
      </c>
      <c r="BQ341" s="25">
        <v>44.74</v>
      </c>
      <c r="BR341">
        <v>0</v>
      </c>
      <c r="BS341">
        <v>0</v>
      </c>
      <c r="BT341">
        <v>0</v>
      </c>
      <c r="BU341">
        <v>0</v>
      </c>
      <c r="BV341">
        <v>1</v>
      </c>
      <c r="BW341">
        <v>0</v>
      </c>
      <c r="BX341">
        <v>0</v>
      </c>
      <c r="BY341" s="18">
        <v>0</v>
      </c>
      <c r="BZ341">
        <v>0</v>
      </c>
      <c r="CA341">
        <v>0</v>
      </c>
      <c r="CB341">
        <v>0</v>
      </c>
      <c r="CC341" s="18">
        <v>1</v>
      </c>
      <c r="CD341">
        <v>0</v>
      </c>
      <c r="CE341">
        <v>0</v>
      </c>
      <c r="CF341">
        <v>0</v>
      </c>
      <c r="CG341">
        <v>0</v>
      </c>
      <c r="CH341" s="18">
        <v>0</v>
      </c>
      <c r="CI341">
        <v>1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 s="18">
        <v>1</v>
      </c>
      <c r="CU341">
        <v>591</v>
      </c>
      <c r="DD341" s="34" t="s">
        <v>110</v>
      </c>
    </row>
    <row r="342" spans="1:108" x14ac:dyDescent="0.25">
      <c r="A342">
        <v>341</v>
      </c>
      <c r="B342">
        <v>21</v>
      </c>
      <c r="C342" s="25" t="s">
        <v>145</v>
      </c>
      <c r="D342" s="12">
        <v>6</v>
      </c>
      <c r="E342" s="14">
        <v>1.3</v>
      </c>
      <c r="F342" s="7">
        <f t="shared" si="108"/>
        <v>4.615384615384615</v>
      </c>
      <c r="G342" s="7">
        <f t="shared" si="99"/>
        <v>4.7</v>
      </c>
      <c r="H342" s="16">
        <f t="shared" si="100"/>
        <v>7.3</v>
      </c>
      <c r="I342" s="11">
        <f t="shared" si="101"/>
        <v>5.9100712401924313E-3</v>
      </c>
      <c r="J342" s="33">
        <f t="shared" si="102"/>
        <v>1.2805154353750267E-3</v>
      </c>
      <c r="K342" s="33">
        <f t="shared" si="103"/>
        <v>780.93552984554879</v>
      </c>
      <c r="L342" s="33">
        <f t="shared" si="104"/>
        <v>4.6295558048174042E-3</v>
      </c>
      <c r="M342" s="33">
        <f t="shared" si="105"/>
        <v>7.1905866755674584E-3</v>
      </c>
      <c r="N342" s="8">
        <v>0</v>
      </c>
      <c r="O342" s="9">
        <v>1</v>
      </c>
      <c r="P342" s="8">
        <v>0</v>
      </c>
      <c r="Q342" s="9">
        <v>0</v>
      </c>
      <c r="R342" s="9">
        <v>0</v>
      </c>
      <c r="S342" s="9">
        <v>1</v>
      </c>
      <c r="T342" s="9">
        <v>0</v>
      </c>
      <c r="U342" s="8">
        <v>609852</v>
      </c>
      <c r="V342" s="9">
        <v>12</v>
      </c>
      <c r="W342" s="9">
        <f t="shared" si="96"/>
        <v>609839</v>
      </c>
      <c r="X342" s="9">
        <f t="shared" si="106"/>
        <v>16</v>
      </c>
      <c r="Y342" s="7">
        <v>11.59</v>
      </c>
      <c r="Z342" s="7">
        <f t="shared" si="109"/>
        <v>27.150000000000006</v>
      </c>
      <c r="AA342" s="9">
        <v>1</v>
      </c>
      <c r="AB342" s="9">
        <v>0</v>
      </c>
      <c r="AC342" s="9">
        <v>0</v>
      </c>
      <c r="AD342" s="9">
        <v>0</v>
      </c>
      <c r="AE342" s="9">
        <v>1</v>
      </c>
      <c r="AF342" s="9">
        <v>0</v>
      </c>
      <c r="AG342" s="8">
        <v>1</v>
      </c>
      <c r="AH342" s="9">
        <v>0</v>
      </c>
      <c r="AI342" s="30">
        <v>0</v>
      </c>
      <c r="AJ342" s="9">
        <v>0</v>
      </c>
      <c r="AK342" s="30">
        <v>1</v>
      </c>
      <c r="AL342" s="21">
        <v>1970</v>
      </c>
      <c r="AM342" s="23">
        <f t="shared" si="107"/>
        <v>7.5857888217320344</v>
      </c>
      <c r="AN342" s="33" t="s">
        <v>108</v>
      </c>
      <c r="AO342" s="33" t="s">
        <v>108</v>
      </c>
      <c r="AP342" s="33" t="s">
        <v>108</v>
      </c>
      <c r="AQ342" s="43" t="s">
        <v>108</v>
      </c>
      <c r="AR342" s="33" t="s">
        <v>108</v>
      </c>
      <c r="AS342" s="43" t="s">
        <v>108</v>
      </c>
      <c r="AT342" s="42" t="s">
        <v>108</v>
      </c>
      <c r="AU342" s="18" t="s">
        <v>108</v>
      </c>
      <c r="AV342">
        <v>1</v>
      </c>
      <c r="AW342" s="40">
        <v>0</v>
      </c>
      <c r="AX342" t="s">
        <v>108</v>
      </c>
      <c r="AY342" s="40" t="s">
        <v>108</v>
      </c>
      <c r="AZ342">
        <v>0</v>
      </c>
      <c r="BA342" s="18">
        <v>1</v>
      </c>
      <c r="BB342" t="s">
        <v>108</v>
      </c>
      <c r="BC342" s="18" t="s">
        <v>108</v>
      </c>
      <c r="BD342" s="18" t="s">
        <v>146</v>
      </c>
      <c r="BE342">
        <v>1</v>
      </c>
      <c r="BF342">
        <v>0</v>
      </c>
      <c r="BG342">
        <v>0</v>
      </c>
      <c r="BH342">
        <v>0</v>
      </c>
      <c r="BI342">
        <v>0</v>
      </c>
      <c r="BJ342">
        <v>0</v>
      </c>
      <c r="BK342" s="18">
        <v>0</v>
      </c>
      <c r="BL342">
        <v>1</v>
      </c>
      <c r="BM342">
        <v>0</v>
      </c>
      <c r="BN342" s="18">
        <v>0</v>
      </c>
      <c r="BQ342" s="25">
        <v>44.74</v>
      </c>
      <c r="BR342">
        <v>0</v>
      </c>
      <c r="BS342">
        <v>0</v>
      </c>
      <c r="BT342">
        <v>0</v>
      </c>
      <c r="BU342">
        <v>0</v>
      </c>
      <c r="BV342">
        <v>1</v>
      </c>
      <c r="BW342">
        <v>0</v>
      </c>
      <c r="BX342">
        <v>0</v>
      </c>
      <c r="BY342" s="18">
        <v>0</v>
      </c>
      <c r="BZ342">
        <v>0</v>
      </c>
      <c r="CA342">
        <v>0</v>
      </c>
      <c r="CB342">
        <v>0</v>
      </c>
      <c r="CC342" s="18">
        <v>1</v>
      </c>
      <c r="CD342">
        <v>0</v>
      </c>
      <c r="CE342">
        <v>0</v>
      </c>
      <c r="CF342">
        <v>0</v>
      </c>
      <c r="CG342">
        <v>0</v>
      </c>
      <c r="CH342" s="18">
        <v>0</v>
      </c>
      <c r="CI342">
        <v>1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 s="18">
        <v>1</v>
      </c>
      <c r="CU342">
        <v>591</v>
      </c>
      <c r="DD342" s="34" t="s">
        <v>110</v>
      </c>
    </row>
    <row r="343" spans="1:108" x14ac:dyDescent="0.25">
      <c r="A343">
        <v>342</v>
      </c>
      <c r="B343">
        <v>21</v>
      </c>
      <c r="C343" s="25" t="s">
        <v>145</v>
      </c>
      <c r="D343" s="12">
        <v>7.3</v>
      </c>
      <c r="E343" s="14">
        <v>0.03</v>
      </c>
      <c r="F343" s="7">
        <f t="shared" si="108"/>
        <v>243.33333333333334</v>
      </c>
      <c r="G343" s="7">
        <f t="shared" si="99"/>
        <v>7.27</v>
      </c>
      <c r="H343" s="16">
        <f t="shared" si="100"/>
        <v>7.33</v>
      </c>
      <c r="I343" s="11">
        <f t="shared" si="101"/>
        <v>0.29748927147720233</v>
      </c>
      <c r="J343" s="33">
        <f t="shared" si="102"/>
        <v>1.2225586499063107E-3</v>
      </c>
      <c r="K343" s="33">
        <f t="shared" si="103"/>
        <v>817.95666823561692</v>
      </c>
      <c r="L343" s="33">
        <f t="shared" si="104"/>
        <v>0.296266712827296</v>
      </c>
      <c r="M343" s="33">
        <f t="shared" si="105"/>
        <v>0.29871183012710867</v>
      </c>
      <c r="N343" s="8">
        <v>0</v>
      </c>
      <c r="O343" s="9">
        <v>1</v>
      </c>
      <c r="P343" s="8">
        <v>0</v>
      </c>
      <c r="Q343" s="9">
        <v>0</v>
      </c>
      <c r="R343" s="9">
        <v>0</v>
      </c>
      <c r="S343" s="9">
        <v>1</v>
      </c>
      <c r="T343" s="9">
        <v>0</v>
      </c>
      <c r="U343" s="8">
        <v>609852</v>
      </c>
      <c r="V343" s="9">
        <v>9</v>
      </c>
      <c r="W343" s="9">
        <f t="shared" si="96"/>
        <v>609842</v>
      </c>
      <c r="X343" s="9">
        <f t="shared" si="106"/>
        <v>16</v>
      </c>
      <c r="Y343" s="7">
        <v>11.59</v>
      </c>
      <c r="Z343" s="7">
        <f t="shared" si="109"/>
        <v>27.150000000000006</v>
      </c>
      <c r="AA343" s="9">
        <v>1</v>
      </c>
      <c r="AB343" s="9">
        <v>0</v>
      </c>
      <c r="AC343" s="9">
        <v>0</v>
      </c>
      <c r="AD343" s="9">
        <v>0</v>
      </c>
      <c r="AE343" s="9">
        <v>1</v>
      </c>
      <c r="AF343" s="9">
        <v>0</v>
      </c>
      <c r="AG343" s="8">
        <v>1</v>
      </c>
      <c r="AH343" s="9">
        <v>0</v>
      </c>
      <c r="AI343" s="30">
        <v>0</v>
      </c>
      <c r="AJ343" s="9">
        <v>0</v>
      </c>
      <c r="AK343" s="30">
        <v>1</v>
      </c>
      <c r="AL343" s="21">
        <v>1970</v>
      </c>
      <c r="AM343" s="23">
        <f t="shared" si="107"/>
        <v>7.5857888217320344</v>
      </c>
      <c r="AN343" s="33" t="s">
        <v>108</v>
      </c>
      <c r="AO343" s="33" t="s">
        <v>108</v>
      </c>
      <c r="AP343" s="33" t="s">
        <v>108</v>
      </c>
      <c r="AQ343" s="43" t="s">
        <v>108</v>
      </c>
      <c r="AR343" s="33" t="s">
        <v>108</v>
      </c>
      <c r="AS343" s="43" t="s">
        <v>108</v>
      </c>
      <c r="AT343" s="42" t="s">
        <v>108</v>
      </c>
      <c r="AU343" s="18" t="s">
        <v>108</v>
      </c>
      <c r="AV343">
        <v>1</v>
      </c>
      <c r="AW343" s="40">
        <v>0</v>
      </c>
      <c r="AX343" t="s">
        <v>108</v>
      </c>
      <c r="AY343" s="40" t="s">
        <v>108</v>
      </c>
      <c r="AZ343">
        <v>0</v>
      </c>
      <c r="BA343" s="18">
        <v>1</v>
      </c>
      <c r="BB343" t="s">
        <v>108</v>
      </c>
      <c r="BC343" s="18" t="s">
        <v>108</v>
      </c>
      <c r="BD343" s="18" t="s">
        <v>146</v>
      </c>
      <c r="BE343">
        <v>1</v>
      </c>
      <c r="BF343">
        <v>0</v>
      </c>
      <c r="BG343">
        <v>0</v>
      </c>
      <c r="BH343">
        <v>0</v>
      </c>
      <c r="BI343">
        <v>0</v>
      </c>
      <c r="BJ343">
        <v>0</v>
      </c>
      <c r="BK343" s="18">
        <v>0</v>
      </c>
      <c r="BL343">
        <v>1</v>
      </c>
      <c r="BM343">
        <v>0</v>
      </c>
      <c r="BN343" s="18">
        <v>0</v>
      </c>
      <c r="BQ343" s="25">
        <v>44.74</v>
      </c>
      <c r="BR343">
        <v>0</v>
      </c>
      <c r="BS343">
        <v>0</v>
      </c>
      <c r="BT343">
        <v>0</v>
      </c>
      <c r="BU343">
        <v>0</v>
      </c>
      <c r="BV343">
        <v>1</v>
      </c>
      <c r="BW343">
        <v>0</v>
      </c>
      <c r="BX343">
        <v>0</v>
      </c>
      <c r="BY343" s="18">
        <v>0</v>
      </c>
      <c r="BZ343">
        <v>0</v>
      </c>
      <c r="CA343">
        <v>0</v>
      </c>
      <c r="CB343">
        <v>0</v>
      </c>
      <c r="CC343" s="18">
        <v>1</v>
      </c>
      <c r="CD343">
        <v>0</v>
      </c>
      <c r="CE343">
        <v>0</v>
      </c>
      <c r="CF343">
        <v>0</v>
      </c>
      <c r="CG343">
        <v>0</v>
      </c>
      <c r="CH343" s="18">
        <v>0</v>
      </c>
      <c r="CI343">
        <v>1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 s="18">
        <v>1</v>
      </c>
      <c r="CU343">
        <v>591</v>
      </c>
      <c r="DD343" s="34" t="s">
        <v>110</v>
      </c>
    </row>
    <row r="344" spans="1:108" x14ac:dyDescent="0.25">
      <c r="A344">
        <v>343</v>
      </c>
      <c r="B344">
        <v>21</v>
      </c>
      <c r="C344" s="25" t="s">
        <v>145</v>
      </c>
      <c r="D344" s="12">
        <v>7.3</v>
      </c>
      <c r="E344" s="14">
        <v>0.03</v>
      </c>
      <c r="F344" s="7">
        <f t="shared" si="108"/>
        <v>243.33333333333334</v>
      </c>
      <c r="G344" s="7">
        <f t="shared" si="99"/>
        <v>7.27</v>
      </c>
      <c r="H344" s="16">
        <f t="shared" si="100"/>
        <v>7.33</v>
      </c>
      <c r="I344" s="11">
        <f t="shared" si="101"/>
        <v>0.29748927147720233</v>
      </c>
      <c r="J344" s="33">
        <f t="shared" si="102"/>
        <v>1.2225586499063107E-3</v>
      </c>
      <c r="K344" s="33">
        <f t="shared" si="103"/>
        <v>817.95666823561692</v>
      </c>
      <c r="L344" s="33">
        <f t="shared" si="104"/>
        <v>0.296266712827296</v>
      </c>
      <c r="M344" s="33">
        <f t="shared" si="105"/>
        <v>0.29871183012710867</v>
      </c>
      <c r="N344" s="8">
        <v>0</v>
      </c>
      <c r="O344" s="9">
        <v>1</v>
      </c>
      <c r="P344" s="8">
        <v>0</v>
      </c>
      <c r="Q344" s="9">
        <v>0</v>
      </c>
      <c r="R344" s="9">
        <v>0</v>
      </c>
      <c r="S344" s="9">
        <v>1</v>
      </c>
      <c r="T344" s="9">
        <v>0</v>
      </c>
      <c r="U344" s="8">
        <v>609852</v>
      </c>
      <c r="V344" s="9">
        <v>9</v>
      </c>
      <c r="W344" s="9">
        <f t="shared" si="96"/>
        <v>609842</v>
      </c>
      <c r="X344" s="9">
        <f t="shared" si="106"/>
        <v>16</v>
      </c>
      <c r="Y344" s="7">
        <v>11.59</v>
      </c>
      <c r="Z344" s="7">
        <f t="shared" si="109"/>
        <v>27.150000000000006</v>
      </c>
      <c r="AA344" s="9">
        <v>1</v>
      </c>
      <c r="AB344" s="9">
        <v>0</v>
      </c>
      <c r="AC344" s="9">
        <v>0</v>
      </c>
      <c r="AD344" s="9">
        <v>0</v>
      </c>
      <c r="AE344" s="9">
        <v>1</v>
      </c>
      <c r="AF344" s="9">
        <v>0</v>
      </c>
      <c r="AG344" s="8">
        <v>1</v>
      </c>
      <c r="AH344" s="9">
        <v>0</v>
      </c>
      <c r="AI344" s="30">
        <v>0</v>
      </c>
      <c r="AJ344" s="9">
        <v>0</v>
      </c>
      <c r="AK344" s="30">
        <v>1</v>
      </c>
      <c r="AL344" s="21">
        <v>1970</v>
      </c>
      <c r="AM344" s="23">
        <f t="shared" si="107"/>
        <v>7.5857888217320344</v>
      </c>
      <c r="AN344" s="33" t="s">
        <v>108</v>
      </c>
      <c r="AO344" s="33" t="s">
        <v>108</v>
      </c>
      <c r="AP344" s="33" t="s">
        <v>108</v>
      </c>
      <c r="AQ344" s="43" t="s">
        <v>108</v>
      </c>
      <c r="AR344" s="33" t="s">
        <v>108</v>
      </c>
      <c r="AS344" s="43" t="s">
        <v>108</v>
      </c>
      <c r="AT344" s="42" t="s">
        <v>108</v>
      </c>
      <c r="AU344" s="18" t="s">
        <v>108</v>
      </c>
      <c r="AV344">
        <v>1</v>
      </c>
      <c r="AW344" s="40">
        <v>0</v>
      </c>
      <c r="AX344" t="s">
        <v>108</v>
      </c>
      <c r="AY344" s="40" t="s">
        <v>108</v>
      </c>
      <c r="AZ344">
        <v>0</v>
      </c>
      <c r="BA344" s="18">
        <v>1</v>
      </c>
      <c r="BB344" t="s">
        <v>108</v>
      </c>
      <c r="BC344" s="18" t="s">
        <v>108</v>
      </c>
      <c r="BD344" s="18" t="s">
        <v>146</v>
      </c>
      <c r="BE344">
        <v>1</v>
      </c>
      <c r="BF344">
        <v>0</v>
      </c>
      <c r="BG344">
        <v>0</v>
      </c>
      <c r="BH344">
        <v>0</v>
      </c>
      <c r="BI344">
        <v>0</v>
      </c>
      <c r="BJ344">
        <v>0</v>
      </c>
      <c r="BK344" s="18">
        <v>0</v>
      </c>
      <c r="BL344">
        <v>1</v>
      </c>
      <c r="BM344">
        <v>0</v>
      </c>
      <c r="BN344" s="18">
        <v>0</v>
      </c>
      <c r="BQ344" s="25">
        <v>44.74</v>
      </c>
      <c r="BR344">
        <v>0</v>
      </c>
      <c r="BS344">
        <v>0</v>
      </c>
      <c r="BT344">
        <v>0</v>
      </c>
      <c r="BU344">
        <v>0</v>
      </c>
      <c r="BV344">
        <v>1</v>
      </c>
      <c r="BW344">
        <v>0</v>
      </c>
      <c r="BX344">
        <v>0</v>
      </c>
      <c r="BY344" s="18">
        <v>0</v>
      </c>
      <c r="BZ344">
        <v>0</v>
      </c>
      <c r="CA344">
        <v>0</v>
      </c>
      <c r="CB344">
        <v>0</v>
      </c>
      <c r="CC344" s="18">
        <v>1</v>
      </c>
      <c r="CD344">
        <v>0</v>
      </c>
      <c r="CE344">
        <v>0</v>
      </c>
      <c r="CF344">
        <v>0</v>
      </c>
      <c r="CG344">
        <v>0</v>
      </c>
      <c r="CH344" s="18">
        <v>0</v>
      </c>
      <c r="CI344">
        <v>1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 s="18">
        <v>1</v>
      </c>
      <c r="CU344">
        <v>591</v>
      </c>
      <c r="DD344" s="34" t="s">
        <v>110</v>
      </c>
    </row>
    <row r="345" spans="1:108" x14ac:dyDescent="0.25">
      <c r="A345">
        <v>344</v>
      </c>
      <c r="B345">
        <v>21</v>
      </c>
      <c r="C345" s="25" t="s">
        <v>145</v>
      </c>
      <c r="D345" s="12">
        <v>7.3</v>
      </c>
      <c r="E345" s="14">
        <v>0.03</v>
      </c>
      <c r="F345" s="7">
        <f t="shared" si="108"/>
        <v>243.33333333333334</v>
      </c>
      <c r="G345" s="7">
        <f t="shared" si="99"/>
        <v>7.27</v>
      </c>
      <c r="H345" s="16">
        <f t="shared" si="100"/>
        <v>7.33</v>
      </c>
      <c r="I345" s="11">
        <f t="shared" si="101"/>
        <v>0.29748949379856965</v>
      </c>
      <c r="J345" s="33">
        <f t="shared" si="102"/>
        <v>1.2225595635557657E-3</v>
      </c>
      <c r="K345" s="33">
        <f t="shared" si="103"/>
        <v>817.95605695606355</v>
      </c>
      <c r="L345" s="33">
        <f t="shared" si="104"/>
        <v>0.29626693423501388</v>
      </c>
      <c r="M345" s="33">
        <f t="shared" si="105"/>
        <v>0.29871205336212542</v>
      </c>
      <c r="N345" s="8">
        <v>0</v>
      </c>
      <c r="O345" s="9">
        <v>1</v>
      </c>
      <c r="P345" s="8">
        <v>0</v>
      </c>
      <c r="Q345" s="9">
        <v>0</v>
      </c>
      <c r="R345" s="9">
        <v>0</v>
      </c>
      <c r="S345" s="9">
        <v>1</v>
      </c>
      <c r="T345" s="9">
        <v>0</v>
      </c>
      <c r="U345" s="8">
        <v>609852</v>
      </c>
      <c r="V345" s="9">
        <v>10</v>
      </c>
      <c r="W345" s="9">
        <f t="shared" si="96"/>
        <v>609841</v>
      </c>
      <c r="X345" s="9">
        <f t="shared" si="106"/>
        <v>16</v>
      </c>
      <c r="Y345" s="7">
        <v>11.59</v>
      </c>
      <c r="Z345" s="7">
        <f t="shared" si="109"/>
        <v>27.150000000000006</v>
      </c>
      <c r="AA345" s="9">
        <v>1</v>
      </c>
      <c r="AB345" s="9">
        <v>0</v>
      </c>
      <c r="AC345" s="9">
        <v>0</v>
      </c>
      <c r="AD345" s="9">
        <v>0</v>
      </c>
      <c r="AE345" s="9">
        <v>1</v>
      </c>
      <c r="AF345" s="9">
        <v>0</v>
      </c>
      <c r="AG345" s="8">
        <v>1</v>
      </c>
      <c r="AH345" s="9">
        <v>0</v>
      </c>
      <c r="AI345" s="30">
        <v>0</v>
      </c>
      <c r="AJ345" s="9">
        <v>0</v>
      </c>
      <c r="AK345" s="30">
        <v>1</v>
      </c>
      <c r="AL345" s="21">
        <v>1970</v>
      </c>
      <c r="AM345" s="23">
        <f t="shared" si="107"/>
        <v>7.5857888217320344</v>
      </c>
      <c r="AN345" s="33" t="s">
        <v>108</v>
      </c>
      <c r="AO345" s="33" t="s">
        <v>108</v>
      </c>
      <c r="AP345" s="33" t="s">
        <v>108</v>
      </c>
      <c r="AQ345" s="43" t="s">
        <v>108</v>
      </c>
      <c r="AR345" s="33" t="s">
        <v>108</v>
      </c>
      <c r="AS345" s="43" t="s">
        <v>108</v>
      </c>
      <c r="AT345" s="42" t="s">
        <v>108</v>
      </c>
      <c r="AU345" s="18" t="s">
        <v>108</v>
      </c>
      <c r="AV345">
        <v>1</v>
      </c>
      <c r="AW345" s="40">
        <v>0</v>
      </c>
      <c r="AX345" t="s">
        <v>108</v>
      </c>
      <c r="AY345" s="40" t="s">
        <v>108</v>
      </c>
      <c r="AZ345">
        <v>0</v>
      </c>
      <c r="BA345" s="18">
        <v>1</v>
      </c>
      <c r="BB345" t="s">
        <v>108</v>
      </c>
      <c r="BC345" s="18" t="s">
        <v>108</v>
      </c>
      <c r="BD345" s="18" t="s">
        <v>146</v>
      </c>
      <c r="BE345">
        <v>1</v>
      </c>
      <c r="BF345">
        <v>0</v>
      </c>
      <c r="BG345">
        <v>0</v>
      </c>
      <c r="BH345">
        <v>0</v>
      </c>
      <c r="BI345">
        <v>0</v>
      </c>
      <c r="BJ345">
        <v>0</v>
      </c>
      <c r="BK345" s="18">
        <v>0</v>
      </c>
      <c r="BL345">
        <v>1</v>
      </c>
      <c r="BM345">
        <v>0</v>
      </c>
      <c r="BN345" s="18">
        <v>0</v>
      </c>
      <c r="BQ345" s="25">
        <v>44.74</v>
      </c>
      <c r="BR345">
        <v>0</v>
      </c>
      <c r="BS345">
        <v>0</v>
      </c>
      <c r="BT345">
        <v>0</v>
      </c>
      <c r="BU345">
        <v>0</v>
      </c>
      <c r="BV345">
        <v>1</v>
      </c>
      <c r="BW345">
        <v>0</v>
      </c>
      <c r="BX345">
        <v>0</v>
      </c>
      <c r="BY345" s="18">
        <v>0</v>
      </c>
      <c r="BZ345">
        <v>0</v>
      </c>
      <c r="CA345">
        <v>0</v>
      </c>
      <c r="CB345">
        <v>0</v>
      </c>
      <c r="CC345" s="18">
        <v>1</v>
      </c>
      <c r="CD345">
        <v>0</v>
      </c>
      <c r="CE345">
        <v>0</v>
      </c>
      <c r="CF345">
        <v>0</v>
      </c>
      <c r="CG345">
        <v>0</v>
      </c>
      <c r="CH345" s="18">
        <v>0</v>
      </c>
      <c r="CI345">
        <v>1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 s="18">
        <v>1</v>
      </c>
      <c r="CU345">
        <v>591</v>
      </c>
      <c r="DD345" s="34" t="s">
        <v>110</v>
      </c>
    </row>
    <row r="346" spans="1:108" s="51" customFormat="1" x14ac:dyDescent="0.25">
      <c r="A346" s="51">
        <v>345</v>
      </c>
      <c r="B346" s="51">
        <v>21</v>
      </c>
      <c r="C346" s="52" t="s">
        <v>145</v>
      </c>
      <c r="D346" s="53">
        <v>7.3</v>
      </c>
      <c r="E346" s="54">
        <v>0.03</v>
      </c>
      <c r="F346" s="55">
        <f t="shared" si="108"/>
        <v>243.33333333333334</v>
      </c>
      <c r="G346" s="55">
        <f t="shared" si="99"/>
        <v>7.27</v>
      </c>
      <c r="H346" s="56">
        <f t="shared" si="100"/>
        <v>7.33</v>
      </c>
      <c r="I346" s="57">
        <f t="shared" si="101"/>
        <v>0.29748993844279964</v>
      </c>
      <c r="J346" s="58">
        <f t="shared" si="102"/>
        <v>1.2225613908608203E-3</v>
      </c>
      <c r="K346" s="58">
        <f t="shared" si="103"/>
        <v>817.95483439558632</v>
      </c>
      <c r="L346" s="58">
        <f t="shared" si="104"/>
        <v>0.29626737705193884</v>
      </c>
      <c r="M346" s="58">
        <f t="shared" si="105"/>
        <v>0.29871249983366044</v>
      </c>
      <c r="N346" s="59">
        <v>0</v>
      </c>
      <c r="O346" s="60">
        <v>1</v>
      </c>
      <c r="P346" s="59">
        <v>0</v>
      </c>
      <c r="Q346" s="60">
        <v>0</v>
      </c>
      <c r="R346" s="60">
        <v>0</v>
      </c>
      <c r="S346" s="60">
        <v>1</v>
      </c>
      <c r="T346" s="60">
        <v>0</v>
      </c>
      <c r="U346" s="59">
        <v>609852</v>
      </c>
      <c r="V346" s="60">
        <v>12</v>
      </c>
      <c r="W346" s="60">
        <f t="shared" si="96"/>
        <v>609839</v>
      </c>
      <c r="X346" s="60">
        <f t="shared" si="106"/>
        <v>16</v>
      </c>
      <c r="Y346" s="55">
        <v>11.59</v>
      </c>
      <c r="Z346" s="55">
        <f t="shared" si="109"/>
        <v>27.150000000000006</v>
      </c>
      <c r="AA346" s="60">
        <v>1</v>
      </c>
      <c r="AB346" s="60">
        <v>0</v>
      </c>
      <c r="AC346" s="60">
        <v>0</v>
      </c>
      <c r="AD346" s="60">
        <v>0</v>
      </c>
      <c r="AE346" s="60">
        <v>1</v>
      </c>
      <c r="AF346" s="60">
        <v>0</v>
      </c>
      <c r="AG346" s="59">
        <v>1</v>
      </c>
      <c r="AH346" s="60">
        <v>0</v>
      </c>
      <c r="AI346" s="61">
        <v>0</v>
      </c>
      <c r="AJ346" s="60">
        <v>0</v>
      </c>
      <c r="AK346" s="61">
        <v>1</v>
      </c>
      <c r="AL346" s="62">
        <v>1970</v>
      </c>
      <c r="AM346" s="63">
        <f t="shared" si="107"/>
        <v>7.5857888217320344</v>
      </c>
      <c r="AN346" s="58" t="s">
        <v>108</v>
      </c>
      <c r="AO346" s="58" t="s">
        <v>108</v>
      </c>
      <c r="AP346" s="58" t="s">
        <v>108</v>
      </c>
      <c r="AQ346" s="64" t="s">
        <v>108</v>
      </c>
      <c r="AR346" s="58" t="s">
        <v>108</v>
      </c>
      <c r="AS346" s="64" t="s">
        <v>108</v>
      </c>
      <c r="AT346" s="65" t="s">
        <v>108</v>
      </c>
      <c r="AU346" s="66" t="s">
        <v>108</v>
      </c>
      <c r="AV346" s="51">
        <v>1</v>
      </c>
      <c r="AW346" s="67">
        <v>0</v>
      </c>
      <c r="AX346" s="51" t="s">
        <v>108</v>
      </c>
      <c r="AY346" s="67" t="s">
        <v>108</v>
      </c>
      <c r="AZ346">
        <v>0</v>
      </c>
      <c r="BA346" s="66">
        <v>1</v>
      </c>
      <c r="BB346" s="51" t="s">
        <v>108</v>
      </c>
      <c r="BC346" s="66" t="s">
        <v>108</v>
      </c>
      <c r="BD346" s="66" t="s">
        <v>146</v>
      </c>
      <c r="BE346">
        <v>1</v>
      </c>
      <c r="BF346">
        <v>0</v>
      </c>
      <c r="BG346">
        <v>0</v>
      </c>
      <c r="BH346">
        <v>0</v>
      </c>
      <c r="BI346">
        <v>0</v>
      </c>
      <c r="BJ346">
        <v>0</v>
      </c>
      <c r="BK346" s="66">
        <v>0</v>
      </c>
      <c r="BL346">
        <v>1</v>
      </c>
      <c r="BM346">
        <v>0</v>
      </c>
      <c r="BN346" s="66">
        <v>0</v>
      </c>
      <c r="BQ346" s="52">
        <v>44.74</v>
      </c>
      <c r="BR346" s="51">
        <v>0</v>
      </c>
      <c r="BS346" s="51">
        <v>0</v>
      </c>
      <c r="BT346" s="51">
        <v>0</v>
      </c>
      <c r="BU346" s="51">
        <v>0</v>
      </c>
      <c r="BV346" s="51">
        <v>1</v>
      </c>
      <c r="BW346" s="51">
        <v>0</v>
      </c>
      <c r="BX346" s="51">
        <v>0</v>
      </c>
      <c r="BY346" s="66">
        <v>0</v>
      </c>
      <c r="BZ346" s="51">
        <v>0</v>
      </c>
      <c r="CA346" s="51">
        <v>0</v>
      </c>
      <c r="CB346" s="51">
        <v>0</v>
      </c>
      <c r="CC346" s="66">
        <v>1</v>
      </c>
      <c r="CD346" s="51">
        <v>0</v>
      </c>
      <c r="CE346" s="51">
        <v>0</v>
      </c>
      <c r="CF346" s="51">
        <v>0</v>
      </c>
      <c r="CG346" s="51">
        <v>0</v>
      </c>
      <c r="CH346" s="66">
        <v>0</v>
      </c>
      <c r="CI346" s="51">
        <v>1</v>
      </c>
      <c r="CJ346" s="51">
        <v>0</v>
      </c>
      <c r="CK346" s="51">
        <v>0</v>
      </c>
      <c r="CL346" s="51">
        <v>0</v>
      </c>
      <c r="CM346" s="51">
        <v>0</v>
      </c>
      <c r="CN346" s="51">
        <v>0</v>
      </c>
      <c r="CO346" s="51">
        <v>0</v>
      </c>
      <c r="CP346" s="51">
        <v>0</v>
      </c>
      <c r="CQ346" s="51">
        <v>0</v>
      </c>
      <c r="CR346" s="51">
        <v>0</v>
      </c>
      <c r="CS346" s="66">
        <v>1</v>
      </c>
      <c r="CU346">
        <v>591</v>
      </c>
      <c r="CY346" s="68"/>
      <c r="DD346" s="68" t="s">
        <v>110</v>
      </c>
    </row>
    <row r="347" spans="1:108" x14ac:dyDescent="0.25">
      <c r="A347">
        <v>346</v>
      </c>
      <c r="B347">
        <v>22</v>
      </c>
      <c r="C347" s="25" t="s">
        <v>147</v>
      </c>
      <c r="D347" s="12">
        <v>5</v>
      </c>
      <c r="E347" s="14">
        <v>0.1</v>
      </c>
      <c r="F347" s="7">
        <f t="shared" si="108"/>
        <v>50</v>
      </c>
      <c r="G347" s="7">
        <f t="shared" si="99"/>
        <v>4.9000000000000004</v>
      </c>
      <c r="H347" s="16">
        <f t="shared" si="100"/>
        <v>5.0999999999999996</v>
      </c>
      <c r="I347" s="11">
        <f t="shared" si="101"/>
        <v>0.21218275209520929</v>
      </c>
      <c r="J347" s="33">
        <f t="shared" si="102"/>
        <v>4.2436550419041857E-3</v>
      </c>
      <c r="K347" s="33">
        <f t="shared" si="103"/>
        <v>235.64592082189753</v>
      </c>
      <c r="L347" s="33">
        <f t="shared" si="104"/>
        <v>0.2079390970533051</v>
      </c>
      <c r="M347" s="33">
        <f t="shared" si="105"/>
        <v>0.21642640713711347</v>
      </c>
      <c r="N347" s="8">
        <v>0</v>
      </c>
      <c r="O347" s="9">
        <v>1</v>
      </c>
      <c r="P347" s="8">
        <v>0</v>
      </c>
      <c r="Q347" s="9">
        <v>0</v>
      </c>
      <c r="R347" s="9">
        <v>1</v>
      </c>
      <c r="S347" s="9">
        <v>0</v>
      </c>
      <c r="T347" s="9">
        <v>0</v>
      </c>
      <c r="U347" s="8">
        <v>53044</v>
      </c>
      <c r="V347" s="9">
        <v>14</v>
      </c>
      <c r="W347" s="9">
        <f t="shared" si="96"/>
        <v>53029</v>
      </c>
      <c r="X347" s="9">
        <f t="shared" si="106"/>
        <v>12</v>
      </c>
      <c r="Y347" s="7">
        <v>7.8040000000000003</v>
      </c>
      <c r="Z347" s="7">
        <f t="shared" si="109"/>
        <v>30.79</v>
      </c>
      <c r="AA347" s="9">
        <v>1</v>
      </c>
      <c r="AB347" s="9">
        <v>0</v>
      </c>
      <c r="AC347" s="9">
        <v>0</v>
      </c>
      <c r="AD347" s="9">
        <v>0</v>
      </c>
      <c r="AE347" s="9">
        <v>0</v>
      </c>
      <c r="AF347" s="9">
        <v>1</v>
      </c>
      <c r="AG347" s="8">
        <v>0</v>
      </c>
      <c r="AH347" s="9">
        <v>0</v>
      </c>
      <c r="AI347" s="30">
        <v>1</v>
      </c>
      <c r="AJ347" s="9">
        <v>0</v>
      </c>
      <c r="AK347" s="30">
        <v>1</v>
      </c>
      <c r="AL347" s="21">
        <v>2013</v>
      </c>
      <c r="AM347" s="23">
        <f t="shared" si="107"/>
        <v>7.6073814256397911</v>
      </c>
      <c r="AN347" s="33">
        <v>0.14000000000000001</v>
      </c>
      <c r="AO347" s="33">
        <v>0.42</v>
      </c>
      <c r="AP347" s="33">
        <v>0.33</v>
      </c>
      <c r="AQ347" s="43">
        <v>0.11</v>
      </c>
      <c r="AR347" s="33" t="s">
        <v>108</v>
      </c>
      <c r="AS347" s="43" t="s">
        <v>108</v>
      </c>
      <c r="AT347" s="42">
        <v>1</v>
      </c>
      <c r="AU347" s="18">
        <v>0</v>
      </c>
      <c r="AV347" s="39">
        <f t="shared" ref="AV347:AV354" si="110">1-AW347</f>
        <v>0.505</v>
      </c>
      <c r="AW347" s="40">
        <v>0.495</v>
      </c>
      <c r="AX347">
        <v>1</v>
      </c>
      <c r="AY347" s="40">
        <v>0</v>
      </c>
      <c r="AZ347">
        <v>0</v>
      </c>
      <c r="BA347" s="18">
        <v>1</v>
      </c>
      <c r="BB347">
        <f t="shared" ref="BB347:BB358" si="111">1-BC347</f>
        <v>0.375</v>
      </c>
      <c r="BC347" s="18">
        <v>0.625</v>
      </c>
      <c r="BD347" s="18" t="s">
        <v>148</v>
      </c>
      <c r="BE347">
        <v>0</v>
      </c>
      <c r="BF347">
        <v>1</v>
      </c>
      <c r="BG347">
        <v>0</v>
      </c>
      <c r="BH347">
        <v>0</v>
      </c>
      <c r="BI347">
        <v>0</v>
      </c>
      <c r="BJ347">
        <v>0</v>
      </c>
      <c r="BK347" s="18">
        <v>0</v>
      </c>
      <c r="BL347">
        <v>0</v>
      </c>
      <c r="BM347">
        <v>1</v>
      </c>
      <c r="BN347" s="18">
        <v>0</v>
      </c>
      <c r="BQ347" s="25">
        <v>44.594000000000001</v>
      </c>
      <c r="BR347">
        <v>1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 s="18">
        <v>0</v>
      </c>
      <c r="BZ347">
        <v>0</v>
      </c>
      <c r="CA347">
        <v>0</v>
      </c>
      <c r="CB347">
        <v>1</v>
      </c>
      <c r="CC347" s="18">
        <v>0</v>
      </c>
      <c r="CD347">
        <v>0</v>
      </c>
      <c r="CE347">
        <v>0</v>
      </c>
      <c r="CF347">
        <v>0</v>
      </c>
      <c r="CG347">
        <v>0</v>
      </c>
      <c r="CH347" s="18">
        <v>0</v>
      </c>
      <c r="CI347">
        <v>1</v>
      </c>
      <c r="CJ347">
        <v>1</v>
      </c>
      <c r="CK347">
        <v>0</v>
      </c>
      <c r="CL347">
        <v>0</v>
      </c>
      <c r="CM347">
        <v>0</v>
      </c>
      <c r="CN347">
        <v>0</v>
      </c>
      <c r="CO347">
        <v>1</v>
      </c>
      <c r="CP347">
        <v>0</v>
      </c>
      <c r="CQ347">
        <v>0</v>
      </c>
      <c r="CR347">
        <v>1</v>
      </c>
      <c r="CS347" s="18">
        <v>1</v>
      </c>
      <c r="CU347">
        <v>3</v>
      </c>
      <c r="DD347" s="34" t="s">
        <v>110</v>
      </c>
    </row>
    <row r="348" spans="1:108" x14ac:dyDescent="0.25">
      <c r="A348">
        <v>347</v>
      </c>
      <c r="B348">
        <v>22</v>
      </c>
      <c r="C348" s="25" t="s">
        <v>147</v>
      </c>
      <c r="D348" s="12">
        <v>7.1</v>
      </c>
      <c r="E348" s="14">
        <v>0.1</v>
      </c>
      <c r="F348" s="7">
        <f t="shared" si="108"/>
        <v>70.999999999999986</v>
      </c>
      <c r="G348" s="7">
        <f t="shared" si="99"/>
        <v>7</v>
      </c>
      <c r="H348" s="16">
        <f t="shared" si="100"/>
        <v>7.1999999999999993</v>
      </c>
      <c r="I348" s="11">
        <f t="shared" si="101"/>
        <v>0.51647633440499785</v>
      </c>
      <c r="J348" s="33">
        <f t="shared" si="102"/>
        <v>7.2743145690844797E-3</v>
      </c>
      <c r="K348" s="33">
        <f t="shared" si="103"/>
        <v>137.46999672655846</v>
      </c>
      <c r="L348" s="33">
        <f t="shared" si="104"/>
        <v>0.5092020198359134</v>
      </c>
      <c r="M348" s="33">
        <f t="shared" si="105"/>
        <v>0.5237506489740823</v>
      </c>
      <c r="N348" s="8">
        <v>0</v>
      </c>
      <c r="O348" s="9">
        <v>1</v>
      </c>
      <c r="P348" s="8">
        <v>0</v>
      </c>
      <c r="Q348" s="9">
        <v>0</v>
      </c>
      <c r="R348" s="9">
        <v>1</v>
      </c>
      <c r="S348" s="9">
        <v>0</v>
      </c>
      <c r="T348" s="9">
        <v>0</v>
      </c>
      <c r="U348" s="8">
        <v>13870</v>
      </c>
      <c r="V348" s="9">
        <v>12</v>
      </c>
      <c r="W348" s="9">
        <f t="shared" si="96"/>
        <v>13857</v>
      </c>
      <c r="X348" s="9">
        <f t="shared" si="106"/>
        <v>12</v>
      </c>
      <c r="Y348" s="7">
        <v>10.032</v>
      </c>
      <c r="Z348" s="7">
        <f t="shared" si="109"/>
        <v>25.486000000000001</v>
      </c>
      <c r="AA348" s="9">
        <v>1</v>
      </c>
      <c r="AB348" s="9">
        <v>0</v>
      </c>
      <c r="AC348" s="9">
        <v>0</v>
      </c>
      <c r="AD348" s="9">
        <v>0</v>
      </c>
      <c r="AE348" s="9">
        <v>0</v>
      </c>
      <c r="AF348" s="9">
        <v>1</v>
      </c>
      <c r="AG348" s="8">
        <v>0</v>
      </c>
      <c r="AH348" s="9">
        <v>0</v>
      </c>
      <c r="AI348" s="30">
        <v>1</v>
      </c>
      <c r="AJ348" s="9">
        <v>0</v>
      </c>
      <c r="AK348" s="30">
        <v>1</v>
      </c>
      <c r="AL348" s="21">
        <v>2013</v>
      </c>
      <c r="AM348" s="23">
        <f t="shared" si="107"/>
        <v>7.6073814256397911</v>
      </c>
      <c r="AN348" s="33">
        <v>0.14000000000000001</v>
      </c>
      <c r="AO348" s="33">
        <v>0.42</v>
      </c>
      <c r="AP348" s="33">
        <v>0.33</v>
      </c>
      <c r="AQ348" s="43">
        <v>0.11</v>
      </c>
      <c r="AR348" s="33" t="s">
        <v>108</v>
      </c>
      <c r="AS348" s="43" t="s">
        <v>108</v>
      </c>
      <c r="AT348" s="42">
        <v>1</v>
      </c>
      <c r="AU348" s="18">
        <v>0</v>
      </c>
      <c r="AV348" s="39">
        <f t="shared" si="110"/>
        <v>0.52</v>
      </c>
      <c r="AW348" s="40">
        <v>0.48</v>
      </c>
      <c r="AX348">
        <v>1</v>
      </c>
      <c r="AY348" s="40">
        <v>0</v>
      </c>
      <c r="AZ348">
        <v>0</v>
      </c>
      <c r="BA348" s="18">
        <v>1</v>
      </c>
      <c r="BB348">
        <f t="shared" si="111"/>
        <v>0.378</v>
      </c>
      <c r="BC348" s="18">
        <v>0.622</v>
      </c>
      <c r="BD348" s="18" t="s">
        <v>148</v>
      </c>
      <c r="BE348">
        <v>0</v>
      </c>
      <c r="BF348">
        <v>1</v>
      </c>
      <c r="BG348">
        <v>0</v>
      </c>
      <c r="BH348">
        <v>0</v>
      </c>
      <c r="BI348">
        <v>0</v>
      </c>
      <c r="BJ348">
        <v>0</v>
      </c>
      <c r="BK348" s="18">
        <v>0</v>
      </c>
      <c r="BL348">
        <v>0</v>
      </c>
      <c r="BM348">
        <v>1</v>
      </c>
      <c r="BN348" s="18">
        <v>0</v>
      </c>
      <c r="BQ348" s="25">
        <v>41.518000000000001</v>
      </c>
      <c r="BR348">
        <v>1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 s="18">
        <v>0</v>
      </c>
      <c r="BZ348">
        <v>0</v>
      </c>
      <c r="CA348">
        <v>0</v>
      </c>
      <c r="CB348">
        <v>1</v>
      </c>
      <c r="CC348" s="18">
        <v>0</v>
      </c>
      <c r="CD348">
        <v>0</v>
      </c>
      <c r="CE348">
        <v>0</v>
      </c>
      <c r="CF348">
        <v>0</v>
      </c>
      <c r="CG348">
        <v>0</v>
      </c>
      <c r="CH348" s="18">
        <v>0</v>
      </c>
      <c r="CI348">
        <v>1</v>
      </c>
      <c r="CJ348">
        <v>1</v>
      </c>
      <c r="CK348">
        <v>0</v>
      </c>
      <c r="CL348">
        <v>0</v>
      </c>
      <c r="CM348">
        <v>0</v>
      </c>
      <c r="CN348">
        <v>0</v>
      </c>
      <c r="CO348">
        <v>1</v>
      </c>
      <c r="CP348">
        <v>0</v>
      </c>
      <c r="CQ348">
        <v>0</v>
      </c>
      <c r="CR348">
        <v>1</v>
      </c>
      <c r="CS348" s="18">
        <v>1</v>
      </c>
      <c r="CU348">
        <v>3</v>
      </c>
      <c r="DD348" s="34" t="s">
        <v>110</v>
      </c>
    </row>
    <row r="349" spans="1:108" x14ac:dyDescent="0.25">
      <c r="A349">
        <v>348</v>
      </c>
      <c r="B349">
        <v>22</v>
      </c>
      <c r="C349" s="25" t="s">
        <v>147</v>
      </c>
      <c r="D349" s="12">
        <v>4.9000000000000004</v>
      </c>
      <c r="E349" s="14">
        <v>0.1</v>
      </c>
      <c r="F349" s="7">
        <f t="shared" si="108"/>
        <v>49</v>
      </c>
      <c r="G349" s="7">
        <f t="shared" si="99"/>
        <v>4.8000000000000007</v>
      </c>
      <c r="H349" s="16">
        <f t="shared" si="100"/>
        <v>5</v>
      </c>
      <c r="I349" s="11">
        <f t="shared" si="101"/>
        <v>0.33699468069112615</v>
      </c>
      <c r="J349" s="33">
        <f t="shared" si="102"/>
        <v>6.8774424630842074E-3</v>
      </c>
      <c r="K349" s="33">
        <f t="shared" si="103"/>
        <v>145.40288855452633</v>
      </c>
      <c r="L349" s="33">
        <f t="shared" si="104"/>
        <v>0.33011723822804195</v>
      </c>
      <c r="M349" s="33">
        <f t="shared" si="105"/>
        <v>0.34387212315421034</v>
      </c>
      <c r="N349" s="8">
        <v>0</v>
      </c>
      <c r="O349" s="9">
        <v>1</v>
      </c>
      <c r="P349" s="8">
        <v>0</v>
      </c>
      <c r="Q349" s="9">
        <v>0</v>
      </c>
      <c r="R349" s="9">
        <v>1</v>
      </c>
      <c r="S349" s="9">
        <v>0</v>
      </c>
      <c r="T349" s="9">
        <v>0</v>
      </c>
      <c r="U349" s="8">
        <v>18754</v>
      </c>
      <c r="V349" s="9">
        <v>12</v>
      </c>
      <c r="W349" s="9">
        <f t="shared" si="96"/>
        <v>18741</v>
      </c>
      <c r="X349" s="9">
        <f t="shared" si="106"/>
        <v>12</v>
      </c>
      <c r="Y349" s="7">
        <v>6.3079999999999998</v>
      </c>
      <c r="Z349" s="7">
        <f t="shared" si="109"/>
        <v>32.466000000000001</v>
      </c>
      <c r="AA349" s="9">
        <v>1</v>
      </c>
      <c r="AB349" s="9">
        <v>0</v>
      </c>
      <c r="AC349" s="9">
        <v>0</v>
      </c>
      <c r="AD349" s="9">
        <v>0</v>
      </c>
      <c r="AE349" s="9">
        <v>0</v>
      </c>
      <c r="AF349" s="9">
        <v>1</v>
      </c>
      <c r="AG349" s="8">
        <v>0</v>
      </c>
      <c r="AH349" s="9">
        <v>0</v>
      </c>
      <c r="AI349" s="30">
        <v>1</v>
      </c>
      <c r="AJ349" s="9">
        <v>0</v>
      </c>
      <c r="AK349" s="30">
        <v>1</v>
      </c>
      <c r="AL349" s="21">
        <v>2013</v>
      </c>
      <c r="AM349" s="23">
        <f t="shared" si="107"/>
        <v>7.6073814256397911</v>
      </c>
      <c r="AN349" s="33">
        <v>0.14000000000000001</v>
      </c>
      <c r="AO349" s="33">
        <v>0.42</v>
      </c>
      <c r="AP349" s="33">
        <v>0.33</v>
      </c>
      <c r="AQ349" s="43">
        <v>0.11</v>
      </c>
      <c r="AR349" s="33" t="s">
        <v>108</v>
      </c>
      <c r="AS349" s="43" t="s">
        <v>108</v>
      </c>
      <c r="AT349" s="42">
        <v>1</v>
      </c>
      <c r="AU349" s="18">
        <v>0</v>
      </c>
      <c r="AV349" s="39">
        <f t="shared" si="110"/>
        <v>0.57200000000000006</v>
      </c>
      <c r="AW349" s="40">
        <v>0.42799999999999999</v>
      </c>
      <c r="AX349">
        <v>1</v>
      </c>
      <c r="AY349" s="40">
        <v>0</v>
      </c>
      <c r="AZ349">
        <v>0</v>
      </c>
      <c r="BA349" s="18">
        <v>1</v>
      </c>
      <c r="BB349">
        <f t="shared" si="111"/>
        <v>0.45799999999999996</v>
      </c>
      <c r="BC349" s="18">
        <v>0.54200000000000004</v>
      </c>
      <c r="BD349" s="18" t="s">
        <v>148</v>
      </c>
      <c r="BE349">
        <v>0</v>
      </c>
      <c r="BF349">
        <v>1</v>
      </c>
      <c r="BG349">
        <v>0</v>
      </c>
      <c r="BH349">
        <v>0</v>
      </c>
      <c r="BI349">
        <v>0</v>
      </c>
      <c r="BJ349">
        <v>0</v>
      </c>
      <c r="BK349" s="18">
        <v>0</v>
      </c>
      <c r="BL349">
        <v>0</v>
      </c>
      <c r="BM349">
        <v>1</v>
      </c>
      <c r="BN349" s="18">
        <v>0</v>
      </c>
      <c r="BQ349" s="25">
        <v>44.774000000000001</v>
      </c>
      <c r="BR349">
        <v>1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 s="18">
        <v>0</v>
      </c>
      <c r="BZ349">
        <v>0</v>
      </c>
      <c r="CA349">
        <v>0</v>
      </c>
      <c r="CB349">
        <v>1</v>
      </c>
      <c r="CC349" s="18">
        <v>0</v>
      </c>
      <c r="CD349">
        <v>0</v>
      </c>
      <c r="CE349">
        <v>0</v>
      </c>
      <c r="CF349">
        <v>0</v>
      </c>
      <c r="CG349">
        <v>0</v>
      </c>
      <c r="CH349" s="18">
        <v>0</v>
      </c>
      <c r="CI349">
        <v>1</v>
      </c>
      <c r="CJ349">
        <v>1</v>
      </c>
      <c r="CK349">
        <v>0</v>
      </c>
      <c r="CL349">
        <v>0</v>
      </c>
      <c r="CM349">
        <v>0</v>
      </c>
      <c r="CN349">
        <v>0</v>
      </c>
      <c r="CO349">
        <v>1</v>
      </c>
      <c r="CP349">
        <v>0</v>
      </c>
      <c r="CQ349">
        <v>0</v>
      </c>
      <c r="CR349">
        <v>1</v>
      </c>
      <c r="CS349" s="18">
        <v>1</v>
      </c>
      <c r="CU349">
        <v>3</v>
      </c>
      <c r="DD349" s="34" t="s">
        <v>110</v>
      </c>
    </row>
    <row r="350" spans="1:108" x14ac:dyDescent="0.25">
      <c r="A350">
        <v>349</v>
      </c>
      <c r="B350">
        <v>22</v>
      </c>
      <c r="C350" s="25" t="s">
        <v>147</v>
      </c>
      <c r="D350" s="12">
        <v>3.5</v>
      </c>
      <c r="E350" s="14">
        <v>0.2</v>
      </c>
      <c r="F350" s="7">
        <f t="shared" si="108"/>
        <v>17.5</v>
      </c>
      <c r="G350" s="7">
        <f t="shared" si="99"/>
        <v>3.3</v>
      </c>
      <c r="H350" s="16">
        <f t="shared" si="100"/>
        <v>3.7</v>
      </c>
      <c r="I350" s="11">
        <f t="shared" si="101"/>
        <v>0.12159449831189598</v>
      </c>
      <c r="J350" s="33">
        <f t="shared" si="102"/>
        <v>6.9482570463940563E-3</v>
      </c>
      <c r="K350" s="33">
        <f t="shared" si="103"/>
        <v>143.92098526622169</v>
      </c>
      <c r="L350" s="33">
        <f t="shared" si="104"/>
        <v>0.11464624126550192</v>
      </c>
      <c r="M350" s="33">
        <f t="shared" si="105"/>
        <v>0.12854275535829005</v>
      </c>
      <c r="N350" s="8">
        <v>0</v>
      </c>
      <c r="O350" s="9">
        <v>1</v>
      </c>
      <c r="P350" s="8">
        <v>0</v>
      </c>
      <c r="Q350" s="9">
        <v>0</v>
      </c>
      <c r="R350" s="9">
        <v>1</v>
      </c>
      <c r="S350" s="9">
        <v>0</v>
      </c>
      <c r="T350" s="9">
        <v>0</v>
      </c>
      <c r="U350" s="8">
        <v>20420</v>
      </c>
      <c r="V350" s="9">
        <v>12</v>
      </c>
      <c r="W350" s="9">
        <f t="shared" si="96"/>
        <v>20407</v>
      </c>
      <c r="X350" s="9">
        <f t="shared" si="106"/>
        <v>12</v>
      </c>
      <c r="Y350" s="7">
        <v>7.6660000000000004</v>
      </c>
      <c r="Z350" s="7">
        <f t="shared" si="109"/>
        <v>32.852999999999994</v>
      </c>
      <c r="AA350" s="9">
        <v>1</v>
      </c>
      <c r="AB350" s="9">
        <v>0</v>
      </c>
      <c r="AC350" s="9">
        <v>0</v>
      </c>
      <c r="AD350" s="9">
        <v>0</v>
      </c>
      <c r="AE350" s="9">
        <v>0</v>
      </c>
      <c r="AF350" s="9">
        <v>1</v>
      </c>
      <c r="AG350" s="8">
        <v>0</v>
      </c>
      <c r="AH350" s="9">
        <v>0</v>
      </c>
      <c r="AI350" s="30">
        <v>1</v>
      </c>
      <c r="AJ350" s="9">
        <v>0</v>
      </c>
      <c r="AK350" s="30">
        <v>1</v>
      </c>
      <c r="AL350" s="21">
        <v>2013</v>
      </c>
      <c r="AM350" s="23">
        <f t="shared" si="107"/>
        <v>7.6073814256397911</v>
      </c>
      <c r="AN350" s="33">
        <v>0.14000000000000001</v>
      </c>
      <c r="AO350" s="33">
        <v>0.42</v>
      </c>
      <c r="AP350" s="33">
        <v>0.33</v>
      </c>
      <c r="AQ350" s="43">
        <v>0.11</v>
      </c>
      <c r="AR350" s="33" t="s">
        <v>108</v>
      </c>
      <c r="AS350" s="43" t="s">
        <v>108</v>
      </c>
      <c r="AT350" s="42">
        <v>1</v>
      </c>
      <c r="AU350" s="18">
        <v>0</v>
      </c>
      <c r="AV350" s="39">
        <f t="shared" si="110"/>
        <v>0.43300000000000005</v>
      </c>
      <c r="AW350" s="40">
        <v>0.56699999999999995</v>
      </c>
      <c r="AX350">
        <v>1</v>
      </c>
      <c r="AY350" s="40">
        <v>0</v>
      </c>
      <c r="AZ350">
        <v>0</v>
      </c>
      <c r="BA350" s="18">
        <v>1</v>
      </c>
      <c r="BB350">
        <f t="shared" si="111"/>
        <v>0.29600000000000004</v>
      </c>
      <c r="BC350" s="18">
        <v>0.70399999999999996</v>
      </c>
      <c r="BD350" s="18" t="s">
        <v>148</v>
      </c>
      <c r="BE350">
        <v>0</v>
      </c>
      <c r="BF350">
        <v>1</v>
      </c>
      <c r="BG350">
        <v>0</v>
      </c>
      <c r="BH350">
        <v>0</v>
      </c>
      <c r="BI350">
        <v>0</v>
      </c>
      <c r="BJ350">
        <v>0</v>
      </c>
      <c r="BK350" s="18">
        <v>0</v>
      </c>
      <c r="BL350">
        <v>0</v>
      </c>
      <c r="BM350">
        <v>1</v>
      </c>
      <c r="BN350" s="18">
        <v>0</v>
      </c>
      <c r="BQ350" s="25">
        <v>46.518999999999998</v>
      </c>
      <c r="BR350">
        <v>1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 s="18">
        <v>0</v>
      </c>
      <c r="BZ350">
        <v>0</v>
      </c>
      <c r="CA350">
        <v>0</v>
      </c>
      <c r="CB350">
        <v>1</v>
      </c>
      <c r="CC350" s="18">
        <v>0</v>
      </c>
      <c r="CD350">
        <v>0</v>
      </c>
      <c r="CE350">
        <v>0</v>
      </c>
      <c r="CF350">
        <v>0</v>
      </c>
      <c r="CG350">
        <v>0</v>
      </c>
      <c r="CH350" s="18">
        <v>0</v>
      </c>
      <c r="CI350">
        <v>1</v>
      </c>
      <c r="CJ350">
        <v>1</v>
      </c>
      <c r="CK350">
        <v>0</v>
      </c>
      <c r="CL350">
        <v>0</v>
      </c>
      <c r="CM350">
        <v>0</v>
      </c>
      <c r="CN350">
        <v>0</v>
      </c>
      <c r="CO350">
        <v>1</v>
      </c>
      <c r="CP350">
        <v>0</v>
      </c>
      <c r="CQ350">
        <v>0</v>
      </c>
      <c r="CR350">
        <v>1</v>
      </c>
      <c r="CS350" s="18">
        <v>1</v>
      </c>
      <c r="CU350">
        <v>3</v>
      </c>
      <c r="DD350" s="34" t="s">
        <v>110</v>
      </c>
    </row>
    <row r="351" spans="1:108" x14ac:dyDescent="0.25">
      <c r="A351">
        <v>350</v>
      </c>
      <c r="B351">
        <v>22</v>
      </c>
      <c r="C351" s="25" t="s">
        <v>147</v>
      </c>
      <c r="D351" s="12">
        <v>13.6</v>
      </c>
      <c r="E351" s="14">
        <v>1.5</v>
      </c>
      <c r="F351" s="7">
        <f t="shared" si="108"/>
        <v>9.0666666666666664</v>
      </c>
      <c r="G351" s="7">
        <f t="shared" si="99"/>
        <v>12.1</v>
      </c>
      <c r="H351" s="16">
        <f t="shared" si="100"/>
        <v>15.1</v>
      </c>
      <c r="I351" s="11">
        <f t="shared" si="101"/>
        <v>3.9341831513423985E-2</v>
      </c>
      <c r="J351" s="33">
        <f t="shared" si="102"/>
        <v>4.3391725933923514E-3</v>
      </c>
      <c r="K351" s="33">
        <f t="shared" si="103"/>
        <v>230.45868272739139</v>
      </c>
      <c r="L351" s="33">
        <f t="shared" si="104"/>
        <v>3.5002658920031633E-2</v>
      </c>
      <c r="M351" s="33">
        <f t="shared" si="105"/>
        <v>4.3681004106816336E-2</v>
      </c>
      <c r="N351" s="8">
        <v>0</v>
      </c>
      <c r="O351" s="9">
        <v>1</v>
      </c>
      <c r="P351" s="8">
        <v>0</v>
      </c>
      <c r="Q351" s="9">
        <v>0</v>
      </c>
      <c r="R351" s="9">
        <v>1</v>
      </c>
      <c r="S351" s="9">
        <v>0</v>
      </c>
      <c r="T351" s="9">
        <v>0</v>
      </c>
      <c r="U351" s="8">
        <v>53044</v>
      </c>
      <c r="V351" s="9">
        <v>14</v>
      </c>
      <c r="W351" s="9">
        <f t="shared" si="96"/>
        <v>53029</v>
      </c>
      <c r="X351" s="9">
        <f t="shared" si="106"/>
        <v>12</v>
      </c>
      <c r="Y351" s="7">
        <v>7.8040000000000003</v>
      </c>
      <c r="Z351" s="7">
        <f t="shared" si="109"/>
        <v>30.79</v>
      </c>
      <c r="AA351" s="9">
        <v>1</v>
      </c>
      <c r="AB351" s="9">
        <v>0</v>
      </c>
      <c r="AC351" s="9">
        <v>0</v>
      </c>
      <c r="AD351" s="9">
        <v>0</v>
      </c>
      <c r="AE351" s="9">
        <v>0</v>
      </c>
      <c r="AF351" s="9">
        <v>1</v>
      </c>
      <c r="AG351" s="8">
        <v>0</v>
      </c>
      <c r="AH351" s="9">
        <v>0</v>
      </c>
      <c r="AI351" s="30">
        <v>1</v>
      </c>
      <c r="AJ351" s="9">
        <v>0</v>
      </c>
      <c r="AK351" s="30">
        <v>1</v>
      </c>
      <c r="AL351" s="21">
        <v>2013</v>
      </c>
      <c r="AM351" s="23">
        <f t="shared" si="107"/>
        <v>7.6073814256397911</v>
      </c>
      <c r="AN351" s="33">
        <v>0.14000000000000001</v>
      </c>
      <c r="AO351" s="33">
        <v>0.42</v>
      </c>
      <c r="AP351" s="33">
        <v>0.33</v>
      </c>
      <c r="AQ351" s="43">
        <v>0.11</v>
      </c>
      <c r="AR351" s="33" t="s">
        <v>108</v>
      </c>
      <c r="AS351" s="43" t="s">
        <v>108</v>
      </c>
      <c r="AT351" s="42">
        <v>1</v>
      </c>
      <c r="AU351" s="18">
        <v>0</v>
      </c>
      <c r="AV351" s="39">
        <f t="shared" si="110"/>
        <v>0.505</v>
      </c>
      <c r="AW351" s="40">
        <v>0.495</v>
      </c>
      <c r="AX351">
        <v>1</v>
      </c>
      <c r="AY351" s="40">
        <v>0</v>
      </c>
      <c r="AZ351">
        <v>0</v>
      </c>
      <c r="BA351" s="18">
        <v>1</v>
      </c>
      <c r="BB351">
        <f t="shared" si="111"/>
        <v>0.375</v>
      </c>
      <c r="BC351" s="18">
        <v>0.625</v>
      </c>
      <c r="BD351" s="18" t="s">
        <v>148</v>
      </c>
      <c r="BE351">
        <v>0</v>
      </c>
      <c r="BF351">
        <v>1</v>
      </c>
      <c r="BG351">
        <v>0</v>
      </c>
      <c r="BH351">
        <v>0</v>
      </c>
      <c r="BI351">
        <v>0</v>
      </c>
      <c r="BJ351">
        <v>0</v>
      </c>
      <c r="BK351" s="18">
        <v>0</v>
      </c>
      <c r="BL351">
        <v>0</v>
      </c>
      <c r="BM351">
        <v>1</v>
      </c>
      <c r="BN351" s="18">
        <v>0</v>
      </c>
      <c r="BQ351" s="25">
        <v>44.594000000000001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 s="18">
        <v>1</v>
      </c>
      <c r="BZ351">
        <v>0</v>
      </c>
      <c r="CA351">
        <v>1</v>
      </c>
      <c r="CB351">
        <v>0</v>
      </c>
      <c r="CC351" s="18">
        <v>0</v>
      </c>
      <c r="CD351">
        <v>0</v>
      </c>
      <c r="CE351">
        <v>1</v>
      </c>
      <c r="CF351">
        <v>0</v>
      </c>
      <c r="CG351">
        <v>0</v>
      </c>
      <c r="CH351" s="18">
        <v>0</v>
      </c>
      <c r="CI351">
        <v>1</v>
      </c>
      <c r="CJ351">
        <v>1</v>
      </c>
      <c r="CK351">
        <v>0</v>
      </c>
      <c r="CL351">
        <v>0</v>
      </c>
      <c r="CM351">
        <v>0</v>
      </c>
      <c r="CN351">
        <v>0</v>
      </c>
      <c r="CO351">
        <v>1</v>
      </c>
      <c r="CP351">
        <v>0</v>
      </c>
      <c r="CQ351">
        <v>0</v>
      </c>
      <c r="CR351">
        <v>1</v>
      </c>
      <c r="CS351" s="18">
        <v>1</v>
      </c>
      <c r="CU351">
        <v>3</v>
      </c>
      <c r="DD351" s="34" t="s">
        <v>110</v>
      </c>
    </row>
    <row r="352" spans="1:108" x14ac:dyDescent="0.25">
      <c r="A352">
        <v>351</v>
      </c>
      <c r="B352">
        <v>22</v>
      </c>
      <c r="C352" s="25" t="s">
        <v>147</v>
      </c>
      <c r="D352" s="12">
        <v>14.6</v>
      </c>
      <c r="E352" s="14">
        <v>1.5</v>
      </c>
      <c r="F352" s="7">
        <f t="shared" si="108"/>
        <v>9.7333333333333325</v>
      </c>
      <c r="G352" s="7">
        <f t="shared" si="99"/>
        <v>13.1</v>
      </c>
      <c r="H352" s="16">
        <f t="shared" si="100"/>
        <v>16.100000000000001</v>
      </c>
      <c r="I352" s="11">
        <f t="shared" si="101"/>
        <v>8.2403838857020115E-2</v>
      </c>
      <c r="J352" s="33">
        <f t="shared" si="102"/>
        <v>8.4661478277760407E-3</v>
      </c>
      <c r="K352" s="33">
        <f t="shared" si="103"/>
        <v>118.11747448103425</v>
      </c>
      <c r="L352" s="33">
        <f t="shared" si="104"/>
        <v>7.3937691029244079E-2</v>
      </c>
      <c r="M352" s="33">
        <f t="shared" si="105"/>
        <v>9.086998668479615E-2</v>
      </c>
      <c r="N352" s="8">
        <v>0</v>
      </c>
      <c r="O352" s="9">
        <v>1</v>
      </c>
      <c r="P352" s="8">
        <v>0</v>
      </c>
      <c r="Q352" s="9">
        <v>0</v>
      </c>
      <c r="R352" s="9">
        <v>1</v>
      </c>
      <c r="S352" s="9">
        <v>0</v>
      </c>
      <c r="T352" s="9">
        <v>0</v>
      </c>
      <c r="U352" s="8">
        <v>13870</v>
      </c>
      <c r="V352" s="9">
        <v>12</v>
      </c>
      <c r="W352" s="9">
        <f t="shared" si="96"/>
        <v>13857</v>
      </c>
      <c r="X352" s="9">
        <f t="shared" si="106"/>
        <v>12</v>
      </c>
      <c r="Y352" s="7">
        <v>10.032</v>
      </c>
      <c r="Z352" s="7">
        <f t="shared" si="109"/>
        <v>25.486000000000001</v>
      </c>
      <c r="AA352" s="9">
        <v>1</v>
      </c>
      <c r="AB352" s="9">
        <v>0</v>
      </c>
      <c r="AC352" s="9">
        <v>0</v>
      </c>
      <c r="AD352" s="9">
        <v>0</v>
      </c>
      <c r="AE352" s="9">
        <v>0</v>
      </c>
      <c r="AF352" s="9">
        <v>1</v>
      </c>
      <c r="AG352" s="8">
        <v>0</v>
      </c>
      <c r="AH352" s="9">
        <v>0</v>
      </c>
      <c r="AI352" s="30">
        <v>1</v>
      </c>
      <c r="AJ352" s="9">
        <v>0</v>
      </c>
      <c r="AK352" s="30">
        <v>1</v>
      </c>
      <c r="AL352" s="21">
        <v>2013</v>
      </c>
      <c r="AM352" s="23">
        <f t="shared" si="107"/>
        <v>7.6073814256397911</v>
      </c>
      <c r="AN352" s="33">
        <v>0.14000000000000001</v>
      </c>
      <c r="AO352" s="33">
        <v>0.42</v>
      </c>
      <c r="AP352" s="33">
        <v>0.33</v>
      </c>
      <c r="AQ352" s="43">
        <v>0.11</v>
      </c>
      <c r="AR352" s="33" t="s">
        <v>108</v>
      </c>
      <c r="AS352" s="43" t="s">
        <v>108</v>
      </c>
      <c r="AT352" s="42">
        <v>1</v>
      </c>
      <c r="AU352" s="18">
        <v>0</v>
      </c>
      <c r="AV352" s="39">
        <f t="shared" si="110"/>
        <v>0.52</v>
      </c>
      <c r="AW352" s="40">
        <v>0.48</v>
      </c>
      <c r="AX352">
        <v>1</v>
      </c>
      <c r="AY352" s="40">
        <v>0</v>
      </c>
      <c r="AZ352">
        <v>0</v>
      </c>
      <c r="BA352" s="18">
        <v>1</v>
      </c>
      <c r="BB352">
        <f t="shared" si="111"/>
        <v>0.378</v>
      </c>
      <c r="BC352" s="18">
        <v>0.622</v>
      </c>
      <c r="BD352" s="18" t="s">
        <v>148</v>
      </c>
      <c r="BE352">
        <v>0</v>
      </c>
      <c r="BF352">
        <v>1</v>
      </c>
      <c r="BG352">
        <v>0</v>
      </c>
      <c r="BH352">
        <v>0</v>
      </c>
      <c r="BI352">
        <v>0</v>
      </c>
      <c r="BJ352">
        <v>0</v>
      </c>
      <c r="BK352" s="18">
        <v>0</v>
      </c>
      <c r="BL352">
        <v>0</v>
      </c>
      <c r="BM352">
        <v>1</v>
      </c>
      <c r="BN352" s="18">
        <v>0</v>
      </c>
      <c r="BQ352" s="25">
        <v>41.518000000000001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 s="18">
        <v>1</v>
      </c>
      <c r="BZ352">
        <v>0</v>
      </c>
      <c r="CA352">
        <v>1</v>
      </c>
      <c r="CB352">
        <v>0</v>
      </c>
      <c r="CC352" s="18">
        <v>0</v>
      </c>
      <c r="CD352">
        <v>0</v>
      </c>
      <c r="CE352">
        <v>1</v>
      </c>
      <c r="CF352">
        <v>0</v>
      </c>
      <c r="CG352">
        <v>0</v>
      </c>
      <c r="CH352" s="18">
        <v>0</v>
      </c>
      <c r="CI352">
        <v>1</v>
      </c>
      <c r="CJ352">
        <v>1</v>
      </c>
      <c r="CK352">
        <v>0</v>
      </c>
      <c r="CL352">
        <v>0</v>
      </c>
      <c r="CM352">
        <v>0</v>
      </c>
      <c r="CN352">
        <v>0</v>
      </c>
      <c r="CO352">
        <v>1</v>
      </c>
      <c r="CP352">
        <v>0</v>
      </c>
      <c r="CQ352">
        <v>0</v>
      </c>
      <c r="CR352">
        <v>1</v>
      </c>
      <c r="CS352" s="18">
        <v>1</v>
      </c>
      <c r="CU352">
        <v>3</v>
      </c>
      <c r="DD352" s="34" t="s">
        <v>110</v>
      </c>
    </row>
    <row r="353" spans="1:108" x14ac:dyDescent="0.25">
      <c r="A353">
        <v>352</v>
      </c>
      <c r="B353">
        <v>22</v>
      </c>
      <c r="C353" s="25" t="s">
        <v>147</v>
      </c>
      <c r="D353" s="12">
        <v>11.2</v>
      </c>
      <c r="E353" s="14">
        <v>3</v>
      </c>
      <c r="F353" s="7">
        <f t="shared" si="108"/>
        <v>3.7333333333333329</v>
      </c>
      <c r="G353" s="7">
        <f t="shared" si="99"/>
        <v>8.1999999999999993</v>
      </c>
      <c r="H353" s="16">
        <f t="shared" si="100"/>
        <v>14.2</v>
      </c>
      <c r="I353" s="11">
        <f t="shared" si="101"/>
        <v>2.7260822444108244E-2</v>
      </c>
      <c r="J353" s="33">
        <f t="shared" si="102"/>
        <v>7.3020060118147078E-3</v>
      </c>
      <c r="K353" s="33">
        <f t="shared" si="103"/>
        <v>136.94866840454409</v>
      </c>
      <c r="L353" s="33">
        <f t="shared" si="104"/>
        <v>1.9958816432293535E-2</v>
      </c>
      <c r="M353" s="33">
        <f t="shared" si="105"/>
        <v>3.4562828455922949E-2</v>
      </c>
      <c r="N353" s="8">
        <v>0</v>
      </c>
      <c r="O353" s="9">
        <v>1</v>
      </c>
      <c r="P353" s="8">
        <v>0</v>
      </c>
      <c r="Q353" s="9">
        <v>0</v>
      </c>
      <c r="R353" s="9">
        <v>1</v>
      </c>
      <c r="S353" s="9">
        <v>0</v>
      </c>
      <c r="T353" s="9">
        <v>0</v>
      </c>
      <c r="U353" s="8">
        <v>18754</v>
      </c>
      <c r="V353" s="9">
        <v>12</v>
      </c>
      <c r="W353" s="9">
        <f t="shared" si="96"/>
        <v>18741</v>
      </c>
      <c r="X353" s="9">
        <f t="shared" si="106"/>
        <v>12</v>
      </c>
      <c r="Y353" s="7">
        <v>6.3079999999999998</v>
      </c>
      <c r="Z353" s="7">
        <f t="shared" si="109"/>
        <v>32.466000000000001</v>
      </c>
      <c r="AA353" s="9">
        <v>1</v>
      </c>
      <c r="AB353" s="9">
        <v>0</v>
      </c>
      <c r="AC353" s="9">
        <v>0</v>
      </c>
      <c r="AD353" s="9">
        <v>0</v>
      </c>
      <c r="AE353" s="9">
        <v>0</v>
      </c>
      <c r="AF353" s="9">
        <v>1</v>
      </c>
      <c r="AG353" s="8">
        <v>0</v>
      </c>
      <c r="AH353" s="9">
        <v>0</v>
      </c>
      <c r="AI353" s="30">
        <v>1</v>
      </c>
      <c r="AJ353" s="9">
        <v>0</v>
      </c>
      <c r="AK353" s="30">
        <v>1</v>
      </c>
      <c r="AL353" s="21">
        <v>2013</v>
      </c>
      <c r="AM353" s="23">
        <f t="shared" si="107"/>
        <v>7.6073814256397911</v>
      </c>
      <c r="AN353" s="33">
        <v>0.14000000000000001</v>
      </c>
      <c r="AO353" s="33">
        <v>0.42</v>
      </c>
      <c r="AP353" s="33">
        <v>0.33</v>
      </c>
      <c r="AQ353" s="43">
        <v>0.11</v>
      </c>
      <c r="AR353" s="33" t="s">
        <v>108</v>
      </c>
      <c r="AS353" s="43" t="s">
        <v>108</v>
      </c>
      <c r="AT353" s="42">
        <v>1</v>
      </c>
      <c r="AU353" s="18">
        <v>0</v>
      </c>
      <c r="AV353" s="39">
        <f t="shared" si="110"/>
        <v>0.57200000000000006</v>
      </c>
      <c r="AW353" s="40">
        <v>0.42799999999999999</v>
      </c>
      <c r="AX353">
        <v>1</v>
      </c>
      <c r="AY353" s="40">
        <v>0</v>
      </c>
      <c r="AZ353">
        <v>0</v>
      </c>
      <c r="BA353" s="18">
        <v>1</v>
      </c>
      <c r="BB353">
        <f t="shared" si="111"/>
        <v>0.45799999999999996</v>
      </c>
      <c r="BC353" s="18">
        <v>0.54200000000000004</v>
      </c>
      <c r="BD353" s="18" t="s">
        <v>148</v>
      </c>
      <c r="BE353">
        <v>0</v>
      </c>
      <c r="BF353">
        <v>1</v>
      </c>
      <c r="BG353">
        <v>0</v>
      </c>
      <c r="BH353">
        <v>0</v>
      </c>
      <c r="BI353">
        <v>0</v>
      </c>
      <c r="BJ353">
        <v>0</v>
      </c>
      <c r="BK353" s="18">
        <v>0</v>
      </c>
      <c r="BL353">
        <v>0</v>
      </c>
      <c r="BM353">
        <v>1</v>
      </c>
      <c r="BN353" s="18">
        <v>0</v>
      </c>
      <c r="BQ353" s="25">
        <v>44.774000000000001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 s="18">
        <v>1</v>
      </c>
      <c r="BZ353">
        <v>0</v>
      </c>
      <c r="CA353">
        <v>1</v>
      </c>
      <c r="CB353">
        <v>0</v>
      </c>
      <c r="CC353" s="18">
        <v>0</v>
      </c>
      <c r="CD353">
        <v>0</v>
      </c>
      <c r="CE353">
        <v>1</v>
      </c>
      <c r="CF353">
        <v>0</v>
      </c>
      <c r="CG353">
        <v>0</v>
      </c>
      <c r="CH353" s="18">
        <v>0</v>
      </c>
      <c r="CI353">
        <v>1</v>
      </c>
      <c r="CJ353">
        <v>1</v>
      </c>
      <c r="CK353">
        <v>0</v>
      </c>
      <c r="CL353">
        <v>0</v>
      </c>
      <c r="CM353">
        <v>0</v>
      </c>
      <c r="CN353">
        <v>0</v>
      </c>
      <c r="CO353">
        <v>1</v>
      </c>
      <c r="CP353">
        <v>0</v>
      </c>
      <c r="CQ353">
        <v>0</v>
      </c>
      <c r="CR353">
        <v>1</v>
      </c>
      <c r="CS353" s="18">
        <v>1</v>
      </c>
      <c r="CU353">
        <v>3</v>
      </c>
      <c r="DD353" s="34" t="s">
        <v>110</v>
      </c>
    </row>
    <row r="354" spans="1:108" x14ac:dyDescent="0.25">
      <c r="A354">
        <v>353</v>
      </c>
      <c r="B354">
        <v>22</v>
      </c>
      <c r="C354" s="25" t="s">
        <v>147</v>
      </c>
      <c r="D354" s="12">
        <v>11.9</v>
      </c>
      <c r="E354" s="14">
        <v>3.6</v>
      </c>
      <c r="F354" s="7">
        <f t="shared" si="108"/>
        <v>3.3055555555555554</v>
      </c>
      <c r="G354" s="7">
        <f t="shared" si="99"/>
        <v>8.3000000000000007</v>
      </c>
      <c r="H354" s="16">
        <f t="shared" si="100"/>
        <v>15.5</v>
      </c>
      <c r="I354" s="11">
        <f t="shared" si="101"/>
        <v>2.3133355957210736E-2</v>
      </c>
      <c r="J354" s="33">
        <f t="shared" si="102"/>
        <v>6.9983261719292981E-3</v>
      </c>
      <c r="K354" s="33">
        <f t="shared" si="103"/>
        <v>142.89131078386421</v>
      </c>
      <c r="L354" s="33">
        <f t="shared" si="104"/>
        <v>1.6135029785281439E-2</v>
      </c>
      <c r="M354" s="33">
        <f t="shared" si="105"/>
        <v>3.0131682129140032E-2</v>
      </c>
      <c r="N354" s="8">
        <v>0</v>
      </c>
      <c r="O354" s="9">
        <v>1</v>
      </c>
      <c r="P354" s="8">
        <v>0</v>
      </c>
      <c r="Q354" s="9">
        <v>0</v>
      </c>
      <c r="R354" s="9">
        <v>1</v>
      </c>
      <c r="S354" s="9">
        <v>0</v>
      </c>
      <c r="T354" s="9">
        <v>0</v>
      </c>
      <c r="U354" s="8">
        <v>20420</v>
      </c>
      <c r="V354" s="9">
        <v>12</v>
      </c>
      <c r="W354" s="9">
        <f t="shared" si="96"/>
        <v>20407</v>
      </c>
      <c r="X354" s="9">
        <f t="shared" si="106"/>
        <v>12</v>
      </c>
      <c r="Y354" s="7">
        <v>7.6660000000000004</v>
      </c>
      <c r="Z354" s="7">
        <f t="shared" si="109"/>
        <v>32.852999999999994</v>
      </c>
      <c r="AA354" s="9">
        <v>1</v>
      </c>
      <c r="AB354" s="9">
        <v>0</v>
      </c>
      <c r="AC354" s="9">
        <v>0</v>
      </c>
      <c r="AD354" s="9">
        <v>0</v>
      </c>
      <c r="AE354" s="9">
        <v>0</v>
      </c>
      <c r="AF354" s="9">
        <v>1</v>
      </c>
      <c r="AG354" s="8">
        <v>0</v>
      </c>
      <c r="AH354" s="9">
        <v>0</v>
      </c>
      <c r="AI354" s="30">
        <v>1</v>
      </c>
      <c r="AJ354" s="9">
        <v>0</v>
      </c>
      <c r="AK354" s="30">
        <v>1</v>
      </c>
      <c r="AL354" s="21">
        <v>2013</v>
      </c>
      <c r="AM354" s="23">
        <f t="shared" si="107"/>
        <v>7.6073814256397911</v>
      </c>
      <c r="AN354" s="33">
        <v>0.14000000000000001</v>
      </c>
      <c r="AO354" s="33">
        <v>0.42</v>
      </c>
      <c r="AP354" s="33">
        <v>0.33</v>
      </c>
      <c r="AQ354" s="43">
        <v>0.11</v>
      </c>
      <c r="AR354" s="33" t="s">
        <v>108</v>
      </c>
      <c r="AS354" s="43" t="s">
        <v>108</v>
      </c>
      <c r="AT354" s="42">
        <v>1</v>
      </c>
      <c r="AU354" s="18">
        <v>0</v>
      </c>
      <c r="AV354" s="39">
        <f t="shared" si="110"/>
        <v>0.43300000000000005</v>
      </c>
      <c r="AW354" s="40">
        <v>0.56699999999999995</v>
      </c>
      <c r="AX354">
        <v>1</v>
      </c>
      <c r="AY354" s="40">
        <v>0</v>
      </c>
      <c r="AZ354">
        <v>0</v>
      </c>
      <c r="BA354" s="18">
        <v>1</v>
      </c>
      <c r="BB354">
        <f t="shared" si="111"/>
        <v>0.29600000000000004</v>
      </c>
      <c r="BC354" s="18">
        <v>0.70399999999999996</v>
      </c>
      <c r="BD354" s="18" t="s">
        <v>148</v>
      </c>
      <c r="BE354">
        <v>0</v>
      </c>
      <c r="BF354">
        <v>1</v>
      </c>
      <c r="BG354">
        <v>0</v>
      </c>
      <c r="BH354">
        <v>0</v>
      </c>
      <c r="BI354">
        <v>0</v>
      </c>
      <c r="BJ354">
        <v>0</v>
      </c>
      <c r="BK354" s="18">
        <v>0</v>
      </c>
      <c r="BL354">
        <v>0</v>
      </c>
      <c r="BM354">
        <v>1</v>
      </c>
      <c r="BN354" s="18">
        <v>0</v>
      </c>
      <c r="BQ354" s="25">
        <v>46.518999999999998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 s="18">
        <v>1</v>
      </c>
      <c r="BZ354">
        <v>0</v>
      </c>
      <c r="CA354">
        <v>1</v>
      </c>
      <c r="CB354">
        <v>0</v>
      </c>
      <c r="CC354" s="18">
        <v>0</v>
      </c>
      <c r="CD354">
        <v>0</v>
      </c>
      <c r="CE354">
        <v>1</v>
      </c>
      <c r="CF354">
        <v>0</v>
      </c>
      <c r="CG354">
        <v>0</v>
      </c>
      <c r="CH354" s="18">
        <v>0</v>
      </c>
      <c r="CI354">
        <v>1</v>
      </c>
      <c r="CJ354">
        <v>1</v>
      </c>
      <c r="CK354">
        <v>0</v>
      </c>
      <c r="CL354">
        <v>0</v>
      </c>
      <c r="CM354">
        <v>0</v>
      </c>
      <c r="CN354">
        <v>0</v>
      </c>
      <c r="CO354">
        <v>1</v>
      </c>
      <c r="CP354">
        <v>0</v>
      </c>
      <c r="CQ354">
        <v>0</v>
      </c>
      <c r="CR354">
        <v>1</v>
      </c>
      <c r="CS354" s="18">
        <v>1</v>
      </c>
      <c r="CU354">
        <v>3</v>
      </c>
      <c r="DD354" s="34" t="s">
        <v>110</v>
      </c>
    </row>
    <row r="355" spans="1:108" x14ac:dyDescent="0.25">
      <c r="A355">
        <v>354</v>
      </c>
      <c r="B355">
        <v>22</v>
      </c>
      <c r="C355" s="25" t="s">
        <v>147</v>
      </c>
      <c r="D355" s="12">
        <v>5.0999999999999996</v>
      </c>
      <c r="E355" s="14">
        <v>0.1</v>
      </c>
      <c r="F355" s="7">
        <f t="shared" si="108"/>
        <v>50.999999999999993</v>
      </c>
      <c r="G355" s="7">
        <f t="shared" si="99"/>
        <v>5</v>
      </c>
      <c r="H355" s="16">
        <f t="shared" si="100"/>
        <v>5.1999999999999993</v>
      </c>
      <c r="I355" s="11">
        <f t="shared" si="101"/>
        <v>0.2975544533148119</v>
      </c>
      <c r="J355" s="33">
        <f t="shared" si="102"/>
        <v>5.8344010453884694E-3</v>
      </c>
      <c r="K355" s="33">
        <f t="shared" si="103"/>
        <v>171.39719951037708</v>
      </c>
      <c r="L355" s="33">
        <f t="shared" si="104"/>
        <v>0.29172005226942344</v>
      </c>
      <c r="M355" s="33">
        <f t="shared" si="105"/>
        <v>0.30338885436020036</v>
      </c>
      <c r="N355" s="8">
        <v>0</v>
      </c>
      <c r="O355" s="9">
        <v>1</v>
      </c>
      <c r="P355" s="8">
        <v>0</v>
      </c>
      <c r="Q355" s="9">
        <v>0</v>
      </c>
      <c r="R355" s="9">
        <v>1</v>
      </c>
      <c r="S355" s="9">
        <v>0</v>
      </c>
      <c r="T355" s="9">
        <v>0</v>
      </c>
      <c r="U355" s="8">
        <v>26789</v>
      </c>
      <c r="V355" s="9">
        <v>12</v>
      </c>
      <c r="W355" s="9">
        <f t="shared" si="96"/>
        <v>26776</v>
      </c>
      <c r="X355" s="9">
        <f t="shared" si="106"/>
        <v>12</v>
      </c>
      <c r="Y355" s="7">
        <v>7.8040000000000003</v>
      </c>
      <c r="Z355" s="7">
        <f t="shared" si="109"/>
        <v>30.79</v>
      </c>
      <c r="AA355" s="9">
        <v>1</v>
      </c>
      <c r="AB355" s="9">
        <v>0</v>
      </c>
      <c r="AC355" s="9">
        <v>0</v>
      </c>
      <c r="AD355" s="9">
        <v>0</v>
      </c>
      <c r="AE355" s="9">
        <v>0</v>
      </c>
      <c r="AF355" s="9">
        <v>1</v>
      </c>
      <c r="AG355" s="8">
        <v>0</v>
      </c>
      <c r="AH355" s="9">
        <v>0</v>
      </c>
      <c r="AI355" s="30">
        <v>1</v>
      </c>
      <c r="AJ355" s="9">
        <v>0</v>
      </c>
      <c r="AK355" s="30">
        <v>1</v>
      </c>
      <c r="AL355" s="21">
        <v>2013</v>
      </c>
      <c r="AM355" s="23">
        <f t="shared" si="107"/>
        <v>7.6073814256397911</v>
      </c>
      <c r="AN355" s="33">
        <v>0.14000000000000001</v>
      </c>
      <c r="AO355" s="33">
        <v>0.42</v>
      </c>
      <c r="AP355" s="33">
        <v>0.33</v>
      </c>
      <c r="AQ355" s="43">
        <v>0.11</v>
      </c>
      <c r="AR355" s="33" t="s">
        <v>108</v>
      </c>
      <c r="AS355" s="43" t="s">
        <v>108</v>
      </c>
      <c r="AT355" s="42">
        <v>1</v>
      </c>
      <c r="AU355" s="18">
        <v>0</v>
      </c>
      <c r="AV355">
        <v>1</v>
      </c>
      <c r="AW355" s="40">
        <v>0</v>
      </c>
      <c r="AX355">
        <v>1</v>
      </c>
      <c r="AY355" s="40">
        <v>0</v>
      </c>
      <c r="AZ355">
        <v>0</v>
      </c>
      <c r="BA355" s="18">
        <v>1</v>
      </c>
      <c r="BB355">
        <f t="shared" si="111"/>
        <v>0.375</v>
      </c>
      <c r="BC355" s="18">
        <v>0.625</v>
      </c>
      <c r="BD355" s="18" t="s">
        <v>148</v>
      </c>
      <c r="BE355">
        <v>0</v>
      </c>
      <c r="BF355">
        <v>1</v>
      </c>
      <c r="BG355">
        <v>0</v>
      </c>
      <c r="BH355">
        <v>0</v>
      </c>
      <c r="BI355">
        <v>0</v>
      </c>
      <c r="BJ355">
        <v>0</v>
      </c>
      <c r="BK355" s="18">
        <v>0</v>
      </c>
      <c r="BL355">
        <v>0</v>
      </c>
      <c r="BM355">
        <v>1</v>
      </c>
      <c r="BN355" s="18">
        <v>0</v>
      </c>
      <c r="BQ355" s="25">
        <v>44.594000000000001</v>
      </c>
      <c r="BR355">
        <v>1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 s="18">
        <v>0</v>
      </c>
      <c r="BZ355">
        <v>0</v>
      </c>
      <c r="CA355">
        <v>0</v>
      </c>
      <c r="CB355">
        <v>1</v>
      </c>
      <c r="CC355" s="18">
        <v>0</v>
      </c>
      <c r="CD355">
        <v>0</v>
      </c>
      <c r="CE355">
        <v>0</v>
      </c>
      <c r="CF355">
        <v>0</v>
      </c>
      <c r="CG355">
        <v>0</v>
      </c>
      <c r="CH355" s="18">
        <v>0</v>
      </c>
      <c r="CI355">
        <v>1</v>
      </c>
      <c r="CJ355">
        <v>1</v>
      </c>
      <c r="CK355">
        <v>0</v>
      </c>
      <c r="CL355">
        <v>0</v>
      </c>
      <c r="CM355">
        <v>0</v>
      </c>
      <c r="CN355">
        <v>0</v>
      </c>
      <c r="CO355">
        <v>1</v>
      </c>
      <c r="CP355">
        <v>0</v>
      </c>
      <c r="CQ355">
        <v>0</v>
      </c>
      <c r="CR355">
        <v>1</v>
      </c>
      <c r="CS355" s="18">
        <v>1</v>
      </c>
      <c r="CU355">
        <v>3</v>
      </c>
      <c r="DD355" s="34" t="s">
        <v>110</v>
      </c>
    </row>
    <row r="356" spans="1:108" x14ac:dyDescent="0.25">
      <c r="A356">
        <v>355</v>
      </c>
      <c r="B356">
        <v>22</v>
      </c>
      <c r="C356" s="25" t="s">
        <v>147</v>
      </c>
      <c r="D356" s="12">
        <v>4.9000000000000004</v>
      </c>
      <c r="E356" s="14">
        <v>0.1</v>
      </c>
      <c r="F356" s="7">
        <f t="shared" si="108"/>
        <v>49</v>
      </c>
      <c r="G356" s="7">
        <f t="shared" si="99"/>
        <v>4.8000000000000007</v>
      </c>
      <c r="H356" s="16">
        <f t="shared" si="100"/>
        <v>5</v>
      </c>
      <c r="I356" s="11">
        <f t="shared" si="101"/>
        <v>0.28952550548973338</v>
      </c>
      <c r="J356" s="33">
        <f t="shared" si="102"/>
        <v>5.9086837855047633E-3</v>
      </c>
      <c r="K356" s="33">
        <f t="shared" si="103"/>
        <v>169.24242966821294</v>
      </c>
      <c r="L356" s="33">
        <f t="shared" si="104"/>
        <v>0.28361682170422864</v>
      </c>
      <c r="M356" s="33">
        <f t="shared" si="105"/>
        <v>0.29543418927523812</v>
      </c>
      <c r="N356" s="8">
        <v>0</v>
      </c>
      <c r="O356" s="9">
        <v>1</v>
      </c>
      <c r="P356" s="8">
        <v>0</v>
      </c>
      <c r="Q356" s="9">
        <v>0</v>
      </c>
      <c r="R356" s="9">
        <v>1</v>
      </c>
      <c r="S356" s="9">
        <v>0</v>
      </c>
      <c r="T356" s="9">
        <v>0</v>
      </c>
      <c r="U356" s="8">
        <v>26255</v>
      </c>
      <c r="V356" s="9">
        <v>12</v>
      </c>
      <c r="W356" s="9">
        <f t="shared" si="96"/>
        <v>26242</v>
      </c>
      <c r="X356" s="9">
        <f t="shared" si="106"/>
        <v>12</v>
      </c>
      <c r="Y356" s="7">
        <v>7.8040000000000003</v>
      </c>
      <c r="Z356" s="7">
        <f t="shared" si="109"/>
        <v>30.79</v>
      </c>
      <c r="AA356" s="9">
        <v>1</v>
      </c>
      <c r="AB356" s="9">
        <v>0</v>
      </c>
      <c r="AC356" s="9">
        <v>0</v>
      </c>
      <c r="AD356" s="9">
        <v>0</v>
      </c>
      <c r="AE356" s="9">
        <v>0</v>
      </c>
      <c r="AF356" s="9">
        <v>1</v>
      </c>
      <c r="AG356" s="8">
        <v>0</v>
      </c>
      <c r="AH356" s="9">
        <v>0</v>
      </c>
      <c r="AI356" s="30">
        <v>1</v>
      </c>
      <c r="AJ356" s="9">
        <v>0</v>
      </c>
      <c r="AK356" s="30">
        <v>1</v>
      </c>
      <c r="AL356" s="21">
        <v>2013</v>
      </c>
      <c r="AM356" s="23">
        <f t="shared" si="107"/>
        <v>7.6073814256397911</v>
      </c>
      <c r="AN356" s="33">
        <v>0.14000000000000001</v>
      </c>
      <c r="AO356" s="33">
        <v>0.42</v>
      </c>
      <c r="AP356" s="33">
        <v>0.33</v>
      </c>
      <c r="AQ356" s="43">
        <v>0.11</v>
      </c>
      <c r="AR356" s="33" t="s">
        <v>108</v>
      </c>
      <c r="AS356" s="43" t="s">
        <v>108</v>
      </c>
      <c r="AT356" s="42">
        <v>1</v>
      </c>
      <c r="AU356" s="18">
        <v>0</v>
      </c>
      <c r="AV356">
        <v>0</v>
      </c>
      <c r="AW356" s="40">
        <v>1</v>
      </c>
      <c r="AX356">
        <v>1</v>
      </c>
      <c r="AY356" s="40">
        <v>0</v>
      </c>
      <c r="AZ356">
        <v>0</v>
      </c>
      <c r="BA356" s="18">
        <v>1</v>
      </c>
      <c r="BB356">
        <f t="shared" si="111"/>
        <v>0.375</v>
      </c>
      <c r="BC356" s="18">
        <v>0.625</v>
      </c>
      <c r="BD356" s="18" t="s">
        <v>148</v>
      </c>
      <c r="BE356">
        <v>0</v>
      </c>
      <c r="BF356">
        <v>1</v>
      </c>
      <c r="BG356">
        <v>0</v>
      </c>
      <c r="BH356">
        <v>0</v>
      </c>
      <c r="BI356">
        <v>0</v>
      </c>
      <c r="BJ356">
        <v>0</v>
      </c>
      <c r="BK356" s="18">
        <v>0</v>
      </c>
      <c r="BL356">
        <v>0</v>
      </c>
      <c r="BM356">
        <v>1</v>
      </c>
      <c r="BN356" s="18">
        <v>0</v>
      </c>
      <c r="BQ356" s="25">
        <v>44.594000000000001</v>
      </c>
      <c r="BR356">
        <v>1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 s="18">
        <v>0</v>
      </c>
      <c r="BZ356">
        <v>0</v>
      </c>
      <c r="CA356">
        <v>0</v>
      </c>
      <c r="CB356">
        <v>1</v>
      </c>
      <c r="CC356" s="18">
        <v>0</v>
      </c>
      <c r="CD356">
        <v>0</v>
      </c>
      <c r="CE356">
        <v>0</v>
      </c>
      <c r="CF356">
        <v>0</v>
      </c>
      <c r="CG356">
        <v>0</v>
      </c>
      <c r="CH356" s="18">
        <v>0</v>
      </c>
      <c r="CI356">
        <v>1</v>
      </c>
      <c r="CJ356">
        <v>1</v>
      </c>
      <c r="CK356">
        <v>0</v>
      </c>
      <c r="CL356">
        <v>0</v>
      </c>
      <c r="CM356">
        <v>0</v>
      </c>
      <c r="CN356">
        <v>0</v>
      </c>
      <c r="CO356">
        <v>1</v>
      </c>
      <c r="CP356">
        <v>0</v>
      </c>
      <c r="CQ356">
        <v>0</v>
      </c>
      <c r="CR356">
        <v>1</v>
      </c>
      <c r="CS356" s="18">
        <v>1</v>
      </c>
      <c r="CU356">
        <v>3</v>
      </c>
      <c r="DD356" s="34" t="s">
        <v>110</v>
      </c>
    </row>
    <row r="357" spans="1:108" x14ac:dyDescent="0.25">
      <c r="A357">
        <v>356</v>
      </c>
      <c r="B357">
        <v>22</v>
      </c>
      <c r="C357" s="25" t="s">
        <v>147</v>
      </c>
      <c r="D357" s="12">
        <v>12.2</v>
      </c>
      <c r="E357" s="14">
        <v>1.7</v>
      </c>
      <c r="F357" s="7">
        <f t="shared" si="108"/>
        <v>7.1764705882352935</v>
      </c>
      <c r="G357" s="7">
        <f t="shared" si="99"/>
        <v>10.5</v>
      </c>
      <c r="H357" s="16">
        <f t="shared" si="100"/>
        <v>13.899999999999999</v>
      </c>
      <c r="I357" s="11">
        <f t="shared" si="101"/>
        <v>4.3814795954272248E-2</v>
      </c>
      <c r="J357" s="33">
        <f t="shared" si="102"/>
        <v>6.1053404198576086E-3</v>
      </c>
      <c r="K357" s="33">
        <f t="shared" si="103"/>
        <v>163.7910306766027</v>
      </c>
      <c r="L357" s="33">
        <f t="shared" si="104"/>
        <v>3.770945553441464E-2</v>
      </c>
      <c r="M357" s="33">
        <f t="shared" si="105"/>
        <v>4.9920136374129856E-2</v>
      </c>
      <c r="N357" s="8">
        <v>0</v>
      </c>
      <c r="O357" s="9">
        <v>1</v>
      </c>
      <c r="P357" s="8">
        <v>0</v>
      </c>
      <c r="Q357" s="9">
        <v>0</v>
      </c>
      <c r="R357" s="9">
        <v>1</v>
      </c>
      <c r="S357" s="9">
        <v>0</v>
      </c>
      <c r="T357" s="9">
        <v>0</v>
      </c>
      <c r="U357" s="8">
        <v>26789</v>
      </c>
      <c r="V357" s="9">
        <v>12</v>
      </c>
      <c r="W357" s="9">
        <f t="shared" si="96"/>
        <v>26776</v>
      </c>
      <c r="X357" s="9">
        <f t="shared" si="106"/>
        <v>12</v>
      </c>
      <c r="Y357" s="7">
        <v>7.8040000000000003</v>
      </c>
      <c r="Z357" s="7">
        <f t="shared" si="109"/>
        <v>30.79</v>
      </c>
      <c r="AA357" s="9">
        <v>1</v>
      </c>
      <c r="AB357" s="9">
        <v>0</v>
      </c>
      <c r="AC357" s="9">
        <v>0</v>
      </c>
      <c r="AD357" s="9">
        <v>0</v>
      </c>
      <c r="AE357" s="9">
        <v>0</v>
      </c>
      <c r="AF357" s="9">
        <v>1</v>
      </c>
      <c r="AG357" s="8">
        <v>0</v>
      </c>
      <c r="AH357" s="9">
        <v>0</v>
      </c>
      <c r="AI357" s="30">
        <v>1</v>
      </c>
      <c r="AJ357" s="9">
        <v>0</v>
      </c>
      <c r="AK357" s="30">
        <v>1</v>
      </c>
      <c r="AL357" s="21">
        <v>2013</v>
      </c>
      <c r="AM357" s="23">
        <f t="shared" si="107"/>
        <v>7.6073814256397911</v>
      </c>
      <c r="AN357" s="33">
        <v>0.14000000000000001</v>
      </c>
      <c r="AO357" s="33">
        <v>0.42</v>
      </c>
      <c r="AP357" s="33">
        <v>0.33</v>
      </c>
      <c r="AQ357" s="43">
        <v>0.11</v>
      </c>
      <c r="AR357" s="33" t="s">
        <v>108</v>
      </c>
      <c r="AS357" s="43" t="s">
        <v>108</v>
      </c>
      <c r="AT357" s="42">
        <v>1</v>
      </c>
      <c r="AU357" s="18">
        <v>0</v>
      </c>
      <c r="AV357">
        <v>1</v>
      </c>
      <c r="AW357" s="40">
        <v>0</v>
      </c>
      <c r="AX357">
        <v>1</v>
      </c>
      <c r="AY357" s="40">
        <v>0</v>
      </c>
      <c r="AZ357">
        <v>0</v>
      </c>
      <c r="BA357" s="18">
        <v>1</v>
      </c>
      <c r="BB357">
        <f t="shared" si="111"/>
        <v>0.375</v>
      </c>
      <c r="BC357" s="18">
        <v>0.625</v>
      </c>
      <c r="BD357" s="18" t="s">
        <v>148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0</v>
      </c>
      <c r="BK357" s="18">
        <v>0</v>
      </c>
      <c r="BL357">
        <v>0</v>
      </c>
      <c r="BM357">
        <v>1</v>
      </c>
      <c r="BN357" s="18">
        <v>0</v>
      </c>
      <c r="BQ357" s="25">
        <v>44.594000000000001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 s="18">
        <v>1</v>
      </c>
      <c r="BZ357">
        <v>0</v>
      </c>
      <c r="CA357">
        <v>1</v>
      </c>
      <c r="CB357">
        <v>0</v>
      </c>
      <c r="CC357" s="18">
        <v>0</v>
      </c>
      <c r="CD357">
        <v>0</v>
      </c>
      <c r="CE357">
        <v>1</v>
      </c>
      <c r="CF357">
        <v>0</v>
      </c>
      <c r="CG357">
        <v>0</v>
      </c>
      <c r="CH357" s="18">
        <v>0</v>
      </c>
      <c r="CI357">
        <v>1</v>
      </c>
      <c r="CJ357">
        <v>1</v>
      </c>
      <c r="CK357">
        <v>0</v>
      </c>
      <c r="CL357">
        <v>0</v>
      </c>
      <c r="CM357">
        <v>0</v>
      </c>
      <c r="CN357">
        <v>0</v>
      </c>
      <c r="CO357">
        <v>1</v>
      </c>
      <c r="CP357">
        <v>0</v>
      </c>
      <c r="CQ357">
        <v>0</v>
      </c>
      <c r="CR357">
        <v>1</v>
      </c>
      <c r="CS357" s="18">
        <v>1</v>
      </c>
      <c r="CU357">
        <v>3</v>
      </c>
      <c r="DD357" s="34" t="s">
        <v>110</v>
      </c>
    </row>
    <row r="358" spans="1:108" s="51" customFormat="1" x14ac:dyDescent="0.25">
      <c r="A358" s="51">
        <v>357</v>
      </c>
      <c r="B358" s="51">
        <v>22</v>
      </c>
      <c r="C358" s="52" t="s">
        <v>147</v>
      </c>
      <c r="D358" s="53">
        <v>15.8</v>
      </c>
      <c r="E358" s="54">
        <v>2.2000000000000002</v>
      </c>
      <c r="F358" s="55">
        <f t="shared" si="108"/>
        <v>7.1818181818181817</v>
      </c>
      <c r="G358" s="55">
        <f t="shared" si="99"/>
        <v>13.600000000000001</v>
      </c>
      <c r="H358" s="56">
        <f t="shared" si="100"/>
        <v>18</v>
      </c>
      <c r="I358" s="57">
        <f t="shared" si="101"/>
        <v>4.4290395425208039E-2</v>
      </c>
      <c r="J358" s="58">
        <f t="shared" si="102"/>
        <v>6.1670170845226384E-3</v>
      </c>
      <c r="K358" s="58">
        <f t="shared" si="103"/>
        <v>162.15294789918772</v>
      </c>
      <c r="L358" s="58">
        <f t="shared" si="104"/>
        <v>3.8123378340685403E-2</v>
      </c>
      <c r="M358" s="58">
        <f t="shared" si="105"/>
        <v>5.0457412509730674E-2</v>
      </c>
      <c r="N358" s="59">
        <v>0</v>
      </c>
      <c r="O358" s="60">
        <v>1</v>
      </c>
      <c r="P358" s="59">
        <v>0</v>
      </c>
      <c r="Q358" s="60">
        <v>0</v>
      </c>
      <c r="R358" s="60">
        <v>1</v>
      </c>
      <c r="S358" s="60">
        <v>0</v>
      </c>
      <c r="T358" s="60">
        <v>0</v>
      </c>
      <c r="U358" s="59">
        <v>26255</v>
      </c>
      <c r="V358" s="60">
        <v>12</v>
      </c>
      <c r="W358" s="60">
        <f t="shared" si="96"/>
        <v>26242</v>
      </c>
      <c r="X358" s="60">
        <f t="shared" si="106"/>
        <v>12</v>
      </c>
      <c r="Y358" s="55">
        <v>7.8040000000000003</v>
      </c>
      <c r="Z358" s="55">
        <f t="shared" si="109"/>
        <v>30.79</v>
      </c>
      <c r="AA358" s="60">
        <v>1</v>
      </c>
      <c r="AB358" s="60">
        <v>0</v>
      </c>
      <c r="AC358" s="60">
        <v>0</v>
      </c>
      <c r="AD358" s="60">
        <v>0</v>
      </c>
      <c r="AE358" s="60">
        <v>0</v>
      </c>
      <c r="AF358" s="60">
        <v>1</v>
      </c>
      <c r="AG358" s="59">
        <v>0</v>
      </c>
      <c r="AH358" s="60">
        <v>0</v>
      </c>
      <c r="AI358" s="61">
        <v>1</v>
      </c>
      <c r="AJ358" s="60">
        <v>0</v>
      </c>
      <c r="AK358" s="61">
        <v>1</v>
      </c>
      <c r="AL358" s="62">
        <v>2013</v>
      </c>
      <c r="AM358" s="63">
        <f t="shared" si="107"/>
        <v>7.6073814256397911</v>
      </c>
      <c r="AN358" s="58">
        <v>0.14000000000000001</v>
      </c>
      <c r="AO358" s="58">
        <v>0.42</v>
      </c>
      <c r="AP358" s="58">
        <v>0.33</v>
      </c>
      <c r="AQ358" s="64">
        <v>0.11</v>
      </c>
      <c r="AR358" s="58" t="s">
        <v>108</v>
      </c>
      <c r="AS358" s="64" t="s">
        <v>108</v>
      </c>
      <c r="AT358" s="65">
        <v>1</v>
      </c>
      <c r="AU358" s="66">
        <v>0</v>
      </c>
      <c r="AV358" s="51">
        <v>0</v>
      </c>
      <c r="AW358" s="67">
        <v>1</v>
      </c>
      <c r="AX358" s="51">
        <v>1</v>
      </c>
      <c r="AY358" s="67">
        <v>0</v>
      </c>
      <c r="AZ358">
        <v>0</v>
      </c>
      <c r="BA358" s="66">
        <v>1</v>
      </c>
      <c r="BB358" s="51">
        <f t="shared" si="111"/>
        <v>0.375</v>
      </c>
      <c r="BC358" s="66">
        <v>0.625</v>
      </c>
      <c r="BD358" s="66" t="s">
        <v>148</v>
      </c>
      <c r="BE358">
        <v>0</v>
      </c>
      <c r="BF358">
        <v>1</v>
      </c>
      <c r="BG358">
        <v>0</v>
      </c>
      <c r="BH358">
        <v>0</v>
      </c>
      <c r="BI358">
        <v>0</v>
      </c>
      <c r="BJ358">
        <v>0</v>
      </c>
      <c r="BK358" s="66">
        <v>0</v>
      </c>
      <c r="BL358">
        <v>0</v>
      </c>
      <c r="BM358">
        <v>1</v>
      </c>
      <c r="BN358" s="66">
        <v>0</v>
      </c>
      <c r="BQ358" s="52">
        <v>44.594000000000001</v>
      </c>
      <c r="BR358" s="51">
        <v>0</v>
      </c>
      <c r="BS358" s="51">
        <v>0</v>
      </c>
      <c r="BT358" s="51">
        <v>0</v>
      </c>
      <c r="BU358" s="51">
        <v>0</v>
      </c>
      <c r="BV358" s="51">
        <v>0</v>
      </c>
      <c r="BW358" s="51">
        <v>0</v>
      </c>
      <c r="BX358" s="51">
        <v>0</v>
      </c>
      <c r="BY358" s="66">
        <v>1</v>
      </c>
      <c r="BZ358" s="51">
        <v>0</v>
      </c>
      <c r="CA358" s="51">
        <v>1</v>
      </c>
      <c r="CB358" s="51">
        <v>0</v>
      </c>
      <c r="CC358" s="66">
        <v>0</v>
      </c>
      <c r="CD358" s="51">
        <v>0</v>
      </c>
      <c r="CE358" s="51">
        <v>1</v>
      </c>
      <c r="CF358" s="51">
        <v>0</v>
      </c>
      <c r="CG358" s="51">
        <v>0</v>
      </c>
      <c r="CH358" s="66">
        <v>0</v>
      </c>
      <c r="CI358" s="51">
        <v>1</v>
      </c>
      <c r="CJ358" s="51">
        <v>1</v>
      </c>
      <c r="CK358" s="51">
        <v>0</v>
      </c>
      <c r="CL358" s="51">
        <v>0</v>
      </c>
      <c r="CM358" s="51">
        <v>0</v>
      </c>
      <c r="CN358" s="51">
        <v>0</v>
      </c>
      <c r="CO358" s="51">
        <v>1</v>
      </c>
      <c r="CP358" s="51">
        <v>0</v>
      </c>
      <c r="CQ358" s="51">
        <v>0</v>
      </c>
      <c r="CR358" s="51">
        <v>1</v>
      </c>
      <c r="CS358" s="66">
        <v>1</v>
      </c>
      <c r="CU358">
        <v>3</v>
      </c>
      <c r="CY358" s="68"/>
      <c r="DD358" s="68" t="s">
        <v>110</v>
      </c>
    </row>
    <row r="359" spans="1:108" x14ac:dyDescent="0.25">
      <c r="A359">
        <v>358</v>
      </c>
      <c r="B359">
        <v>23</v>
      </c>
      <c r="C359" s="25" t="s">
        <v>149</v>
      </c>
      <c r="D359" s="12">
        <v>4.2</v>
      </c>
      <c r="E359" s="14">
        <f t="shared" ref="E359:E382" si="112">D359/F359</f>
        <v>0.86242299794661192</v>
      </c>
      <c r="F359" s="7">
        <v>4.87</v>
      </c>
      <c r="G359" s="7">
        <f t="shared" si="99"/>
        <v>3.3375770020533881</v>
      </c>
      <c r="H359" s="16">
        <f t="shared" si="100"/>
        <v>5.0624229979466122</v>
      </c>
      <c r="I359" s="11">
        <f t="shared" si="101"/>
        <v>0.11280776361417817</v>
      </c>
      <c r="J359" s="33">
        <f t="shared" si="102"/>
        <v>2.3163811830426727E-2</v>
      </c>
      <c r="K359" s="33">
        <f t="shared" si="103"/>
        <v>43.170787576786225</v>
      </c>
      <c r="L359" s="33">
        <f t="shared" si="104"/>
        <v>8.9643951783751452E-2</v>
      </c>
      <c r="M359" s="33">
        <f t="shared" si="105"/>
        <v>0.13597157544460489</v>
      </c>
      <c r="N359" s="8">
        <v>0</v>
      </c>
      <c r="O359" s="9">
        <v>1</v>
      </c>
      <c r="P359" s="8">
        <v>0</v>
      </c>
      <c r="Q359" s="9">
        <v>0</v>
      </c>
      <c r="R359" s="9">
        <v>1</v>
      </c>
      <c r="S359" s="9">
        <v>0</v>
      </c>
      <c r="T359" s="9">
        <v>0</v>
      </c>
      <c r="U359" s="8">
        <v>1852</v>
      </c>
      <c r="V359" s="9">
        <v>11</v>
      </c>
      <c r="W359" s="9">
        <f t="shared" si="96"/>
        <v>1840</v>
      </c>
      <c r="X359" s="9">
        <f t="shared" si="106"/>
        <v>24</v>
      </c>
      <c r="Y359" s="7">
        <v>8.02</v>
      </c>
      <c r="Z359" s="7">
        <v>23.77</v>
      </c>
      <c r="AA359" s="9">
        <v>1</v>
      </c>
      <c r="AB359" s="9">
        <v>0</v>
      </c>
      <c r="AC359" s="9">
        <v>0</v>
      </c>
      <c r="AD359" s="9">
        <v>0</v>
      </c>
      <c r="AE359" s="9">
        <v>0</v>
      </c>
      <c r="AF359" s="9">
        <v>1</v>
      </c>
      <c r="AG359" s="8">
        <v>0</v>
      </c>
      <c r="AH359" s="9">
        <v>1</v>
      </c>
      <c r="AI359" s="30">
        <v>0</v>
      </c>
      <c r="AJ359" s="9">
        <v>0</v>
      </c>
      <c r="AK359" s="30">
        <v>1</v>
      </c>
      <c r="AL359" s="21">
        <v>1989</v>
      </c>
      <c r="AM359" s="23">
        <f t="shared" si="107"/>
        <v>7.5953872788539725</v>
      </c>
      <c r="AN359" s="33">
        <f t="shared" ref="AN359:AQ362" si="113">$AV$359*AN371+$AW$359*AN363</f>
        <v>0.21501220000000001</v>
      </c>
      <c r="AO359" s="33">
        <f t="shared" si="113"/>
        <v>0.34625300000000003</v>
      </c>
      <c r="AP359" s="33">
        <f t="shared" si="113"/>
        <v>0.30737340000000002</v>
      </c>
      <c r="AQ359" s="43">
        <f t="shared" si="113"/>
        <v>0.13136140000000002</v>
      </c>
      <c r="AR359" s="33" t="s">
        <v>108</v>
      </c>
      <c r="AS359" s="43" t="s">
        <v>108</v>
      </c>
      <c r="AT359" s="42">
        <v>1</v>
      </c>
      <c r="AU359" s="18">
        <v>0</v>
      </c>
      <c r="AV359" s="39">
        <f>1-AW359</f>
        <v>0.55020000000000002</v>
      </c>
      <c r="AW359" s="40">
        <v>0.44979999999999998</v>
      </c>
      <c r="AX359">
        <v>8.5300000000000001E-2</v>
      </c>
      <c r="AY359" s="40">
        <f t="shared" ref="AY359:AY382" si="114">1-AX359</f>
        <v>0.91469999999999996</v>
      </c>
      <c r="AZ359">
        <v>0</v>
      </c>
      <c r="BA359" s="18">
        <v>1</v>
      </c>
      <c r="BB359">
        <v>0</v>
      </c>
      <c r="BC359" s="18">
        <v>1</v>
      </c>
      <c r="BD359" s="18" t="s">
        <v>143</v>
      </c>
      <c r="BE359">
        <v>0</v>
      </c>
      <c r="BF359">
        <v>1</v>
      </c>
      <c r="BG359">
        <v>0</v>
      </c>
      <c r="BH359">
        <v>0</v>
      </c>
      <c r="BI359">
        <v>0</v>
      </c>
      <c r="BJ359">
        <v>0</v>
      </c>
      <c r="BK359" s="18">
        <v>0</v>
      </c>
      <c r="BL359">
        <v>0</v>
      </c>
      <c r="BM359">
        <v>1</v>
      </c>
      <c r="BN359" s="18">
        <v>0</v>
      </c>
      <c r="BQ359" s="25">
        <v>37.79</v>
      </c>
      <c r="BR359">
        <v>1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 s="18">
        <v>0</v>
      </c>
      <c r="BZ359">
        <v>0</v>
      </c>
      <c r="CA359">
        <v>1</v>
      </c>
      <c r="CB359">
        <v>0</v>
      </c>
      <c r="CC359" s="18">
        <v>0</v>
      </c>
      <c r="CD359">
        <v>0</v>
      </c>
      <c r="CE359">
        <v>0</v>
      </c>
      <c r="CF359">
        <v>0</v>
      </c>
      <c r="CG359">
        <v>0</v>
      </c>
      <c r="CH359" s="18">
        <v>0</v>
      </c>
      <c r="CI359">
        <v>0</v>
      </c>
      <c r="CJ359">
        <v>0</v>
      </c>
      <c r="CK359">
        <v>1</v>
      </c>
      <c r="CL359">
        <v>1</v>
      </c>
      <c r="CM359">
        <v>0</v>
      </c>
      <c r="CN359">
        <v>0</v>
      </c>
      <c r="CO359">
        <v>1</v>
      </c>
      <c r="CP359">
        <v>0</v>
      </c>
      <c r="CQ359">
        <v>0</v>
      </c>
      <c r="CR359">
        <v>0</v>
      </c>
      <c r="CS359" s="18">
        <v>1</v>
      </c>
      <c r="CU359">
        <v>3</v>
      </c>
      <c r="DD359" s="34" t="s">
        <v>110</v>
      </c>
    </row>
    <row r="360" spans="1:108" x14ac:dyDescent="0.25">
      <c r="A360">
        <v>359</v>
      </c>
      <c r="B360">
        <v>23</v>
      </c>
      <c r="C360" s="25" t="s">
        <v>149</v>
      </c>
      <c r="D360" s="12">
        <v>2</v>
      </c>
      <c r="E360" s="14">
        <f t="shared" si="112"/>
        <v>0.77821011673151752</v>
      </c>
      <c r="F360" s="7">
        <v>2.57</v>
      </c>
      <c r="G360" s="7">
        <f t="shared" si="99"/>
        <v>1.2217898832684826</v>
      </c>
      <c r="H360" s="16">
        <f t="shared" si="100"/>
        <v>2.7782101167315174</v>
      </c>
      <c r="I360" s="11">
        <f t="shared" si="101"/>
        <v>6.6565906564949873E-2</v>
      </c>
      <c r="J360" s="33">
        <f t="shared" si="102"/>
        <v>2.5901130959124465E-2</v>
      </c>
      <c r="K360" s="33">
        <f t="shared" si="103"/>
        <v>38.608352723212633</v>
      </c>
      <c r="L360" s="33">
        <f t="shared" si="104"/>
        <v>4.0664775605825404E-2</v>
      </c>
      <c r="M360" s="33">
        <f t="shared" si="105"/>
        <v>9.2467037524074341E-2</v>
      </c>
      <c r="N360" s="8">
        <v>0</v>
      </c>
      <c r="O360" s="9">
        <v>1</v>
      </c>
      <c r="P360" s="8">
        <v>0</v>
      </c>
      <c r="Q360" s="9">
        <v>0</v>
      </c>
      <c r="R360" s="9">
        <v>1</v>
      </c>
      <c r="S360" s="9">
        <v>0</v>
      </c>
      <c r="T360" s="9">
        <v>0</v>
      </c>
      <c r="U360" s="8">
        <v>1496</v>
      </c>
      <c r="V360" s="9">
        <v>11</v>
      </c>
      <c r="W360" s="9">
        <f t="shared" si="96"/>
        <v>1484</v>
      </c>
      <c r="X360" s="9">
        <f t="shared" si="106"/>
        <v>24</v>
      </c>
      <c r="Y360" s="7">
        <v>9.14</v>
      </c>
      <c r="Z360" s="7">
        <v>23.86</v>
      </c>
      <c r="AA360" s="9">
        <v>1</v>
      </c>
      <c r="AB360" s="9">
        <v>0</v>
      </c>
      <c r="AC360" s="9">
        <v>0</v>
      </c>
      <c r="AD360" s="9">
        <v>0</v>
      </c>
      <c r="AE360" s="9">
        <v>0</v>
      </c>
      <c r="AF360" s="9">
        <v>1</v>
      </c>
      <c r="AG360" s="8">
        <v>0</v>
      </c>
      <c r="AH360" s="9">
        <v>1</v>
      </c>
      <c r="AI360" s="30">
        <v>0</v>
      </c>
      <c r="AJ360" s="9">
        <v>0</v>
      </c>
      <c r="AK360" s="30">
        <v>1</v>
      </c>
      <c r="AL360" s="21">
        <v>1993</v>
      </c>
      <c r="AM360" s="23">
        <f t="shared" si="107"/>
        <v>7.5973963202127948</v>
      </c>
      <c r="AN360" s="33">
        <f t="shared" si="113"/>
        <v>0.21501220000000001</v>
      </c>
      <c r="AO360" s="33">
        <f t="shared" si="113"/>
        <v>0.34625300000000003</v>
      </c>
      <c r="AP360" s="33">
        <f t="shared" si="113"/>
        <v>0.30737340000000002</v>
      </c>
      <c r="AQ360" s="43">
        <f t="shared" si="113"/>
        <v>0.13136140000000002</v>
      </c>
      <c r="AR360" s="33" t="s">
        <v>108</v>
      </c>
      <c r="AS360" s="43" t="s">
        <v>108</v>
      </c>
      <c r="AT360" s="42">
        <v>1</v>
      </c>
      <c r="AU360" s="18">
        <v>0</v>
      </c>
      <c r="AV360" s="39">
        <f>1-AW360</f>
        <v>0.54679999999999995</v>
      </c>
      <c r="AW360" s="40">
        <v>0.45319999999999999</v>
      </c>
      <c r="AX360">
        <v>8.5300000000000001E-2</v>
      </c>
      <c r="AY360" s="40">
        <f t="shared" si="114"/>
        <v>0.91469999999999996</v>
      </c>
      <c r="AZ360">
        <v>0</v>
      </c>
      <c r="BA360" s="18">
        <v>1</v>
      </c>
      <c r="BB360">
        <v>0</v>
      </c>
      <c r="BC360" s="18">
        <v>1</v>
      </c>
      <c r="BD360" s="18" t="s">
        <v>143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 s="18">
        <v>0</v>
      </c>
      <c r="BL360">
        <v>0</v>
      </c>
      <c r="BM360">
        <v>1</v>
      </c>
      <c r="BN360" s="18">
        <v>0</v>
      </c>
      <c r="BQ360" s="25">
        <v>39</v>
      </c>
      <c r="BR360">
        <v>1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 s="18">
        <v>0</v>
      </c>
      <c r="BZ360">
        <v>0</v>
      </c>
      <c r="CA360">
        <v>1</v>
      </c>
      <c r="CB360">
        <v>0</v>
      </c>
      <c r="CC360" s="18">
        <v>0</v>
      </c>
      <c r="CD360">
        <v>0</v>
      </c>
      <c r="CE360">
        <v>0</v>
      </c>
      <c r="CF360">
        <v>0</v>
      </c>
      <c r="CG360">
        <v>0</v>
      </c>
      <c r="CH360" s="18">
        <v>0</v>
      </c>
      <c r="CI360">
        <v>0</v>
      </c>
      <c r="CJ360">
        <v>0</v>
      </c>
      <c r="CK360">
        <v>1</v>
      </c>
      <c r="CL360">
        <v>1</v>
      </c>
      <c r="CM360">
        <v>0</v>
      </c>
      <c r="CN360">
        <v>0</v>
      </c>
      <c r="CO360">
        <v>1</v>
      </c>
      <c r="CP360">
        <v>0</v>
      </c>
      <c r="CQ360">
        <v>0</v>
      </c>
      <c r="CR360">
        <v>0</v>
      </c>
      <c r="CS360" s="18">
        <v>1</v>
      </c>
      <c r="CU360">
        <v>3</v>
      </c>
      <c r="DD360" s="34" t="s">
        <v>110</v>
      </c>
    </row>
    <row r="361" spans="1:108" x14ac:dyDescent="0.25">
      <c r="A361">
        <v>360</v>
      </c>
      <c r="B361">
        <v>23</v>
      </c>
      <c r="C361" s="25" t="s">
        <v>149</v>
      </c>
      <c r="D361" s="12">
        <v>4.2</v>
      </c>
      <c r="E361" s="14">
        <f t="shared" si="112"/>
        <v>0.65015479876160998</v>
      </c>
      <c r="F361" s="7">
        <v>6.46</v>
      </c>
      <c r="G361" s="7">
        <f t="shared" si="99"/>
        <v>3.5498452012383903</v>
      </c>
      <c r="H361" s="16">
        <f t="shared" si="100"/>
        <v>4.8501547987616105</v>
      </c>
      <c r="I361" s="11">
        <f t="shared" si="101"/>
        <v>0.1858862658176324</v>
      </c>
      <c r="J361" s="33">
        <f t="shared" si="102"/>
        <v>2.8774963748859506E-2</v>
      </c>
      <c r="K361" s="33">
        <f t="shared" si="103"/>
        <v>34.752433008352092</v>
      </c>
      <c r="L361" s="33">
        <f t="shared" si="104"/>
        <v>0.15711130206877288</v>
      </c>
      <c r="M361" s="33">
        <f t="shared" si="105"/>
        <v>0.21466122956649192</v>
      </c>
      <c r="N361" s="8">
        <v>0</v>
      </c>
      <c r="O361" s="9">
        <v>1</v>
      </c>
      <c r="P361" s="8">
        <v>0</v>
      </c>
      <c r="Q361" s="9">
        <v>0</v>
      </c>
      <c r="R361" s="9">
        <v>1</v>
      </c>
      <c r="S361" s="9">
        <v>0</v>
      </c>
      <c r="T361" s="9">
        <v>0</v>
      </c>
      <c r="U361" s="8">
        <v>1178</v>
      </c>
      <c r="V361" s="9">
        <v>11</v>
      </c>
      <c r="W361" s="9">
        <f t="shared" si="96"/>
        <v>1166</v>
      </c>
      <c r="X361" s="9">
        <f t="shared" si="106"/>
        <v>24</v>
      </c>
      <c r="Y361" s="7">
        <v>9.7899999999999991</v>
      </c>
      <c r="Z361" s="7">
        <v>21.84</v>
      </c>
      <c r="AA361" s="9">
        <v>1</v>
      </c>
      <c r="AB361" s="9">
        <v>0</v>
      </c>
      <c r="AC361" s="9">
        <v>0</v>
      </c>
      <c r="AD361" s="9">
        <v>0</v>
      </c>
      <c r="AE361" s="9">
        <v>0</v>
      </c>
      <c r="AF361" s="9">
        <v>1</v>
      </c>
      <c r="AG361" s="8">
        <v>0</v>
      </c>
      <c r="AH361" s="9">
        <v>1</v>
      </c>
      <c r="AI361" s="30">
        <v>0</v>
      </c>
      <c r="AJ361" s="9">
        <v>0</v>
      </c>
      <c r="AK361" s="30">
        <v>1</v>
      </c>
      <c r="AL361" s="21">
        <v>1997</v>
      </c>
      <c r="AM361" s="23">
        <f t="shared" si="107"/>
        <v>7.5994013334158153</v>
      </c>
      <c r="AN361" s="33">
        <f t="shared" si="113"/>
        <v>8.9482000000000006E-2</v>
      </c>
      <c r="AO361" s="33">
        <f t="shared" si="113"/>
        <v>0.30738960000000004</v>
      </c>
      <c r="AP361" s="33">
        <f t="shared" si="113"/>
        <v>0.40731719999999999</v>
      </c>
      <c r="AQ361" s="43">
        <f t="shared" si="113"/>
        <v>0.19581120000000007</v>
      </c>
      <c r="AR361" s="33" t="s">
        <v>108</v>
      </c>
      <c r="AS361" s="43" t="s">
        <v>108</v>
      </c>
      <c r="AT361" s="42">
        <v>1</v>
      </c>
      <c r="AU361" s="18">
        <v>0</v>
      </c>
      <c r="AV361" s="39">
        <f>1-AW361</f>
        <v>0.56369999999999998</v>
      </c>
      <c r="AW361" s="40">
        <v>0.43630000000000002</v>
      </c>
      <c r="AX361">
        <v>8.5300000000000001E-2</v>
      </c>
      <c r="AY361" s="40">
        <f t="shared" si="114"/>
        <v>0.91469999999999996</v>
      </c>
      <c r="AZ361">
        <v>0</v>
      </c>
      <c r="BA361" s="18">
        <v>1</v>
      </c>
      <c r="BB361">
        <v>0</v>
      </c>
      <c r="BC361" s="18">
        <v>1</v>
      </c>
      <c r="BD361" s="18" t="s">
        <v>143</v>
      </c>
      <c r="BE361">
        <v>0</v>
      </c>
      <c r="BF361">
        <v>1</v>
      </c>
      <c r="BG361">
        <v>0</v>
      </c>
      <c r="BH361">
        <v>0</v>
      </c>
      <c r="BI361">
        <v>0</v>
      </c>
      <c r="BJ361">
        <v>0</v>
      </c>
      <c r="BK361" s="18">
        <v>0</v>
      </c>
      <c r="BL361">
        <v>0</v>
      </c>
      <c r="BM361">
        <v>1</v>
      </c>
      <c r="BN361" s="18">
        <v>0</v>
      </c>
      <c r="BQ361" s="25">
        <v>37.630000000000003</v>
      </c>
      <c r="BR361">
        <v>1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 s="18">
        <v>0</v>
      </c>
      <c r="BZ361">
        <v>0</v>
      </c>
      <c r="CA361">
        <v>1</v>
      </c>
      <c r="CB361">
        <v>0</v>
      </c>
      <c r="CC361" s="18">
        <v>0</v>
      </c>
      <c r="CD361">
        <v>0</v>
      </c>
      <c r="CE361">
        <v>0</v>
      </c>
      <c r="CF361">
        <v>0</v>
      </c>
      <c r="CG361">
        <v>0</v>
      </c>
      <c r="CH361" s="18">
        <v>0</v>
      </c>
      <c r="CI361">
        <v>0</v>
      </c>
      <c r="CJ361">
        <v>0</v>
      </c>
      <c r="CK361">
        <v>1</v>
      </c>
      <c r="CL361">
        <v>1</v>
      </c>
      <c r="CM361">
        <v>0</v>
      </c>
      <c r="CN361">
        <v>0</v>
      </c>
      <c r="CO361">
        <v>1</v>
      </c>
      <c r="CP361">
        <v>0</v>
      </c>
      <c r="CQ361">
        <v>0</v>
      </c>
      <c r="CR361">
        <v>0</v>
      </c>
      <c r="CS361" s="18">
        <v>1</v>
      </c>
      <c r="CU361">
        <v>3</v>
      </c>
      <c r="DD361" s="34" t="s">
        <v>110</v>
      </c>
    </row>
    <row r="362" spans="1:108" x14ac:dyDescent="0.25">
      <c r="A362">
        <v>361</v>
      </c>
      <c r="B362">
        <v>23</v>
      </c>
      <c r="C362" s="25" t="s">
        <v>149</v>
      </c>
      <c r="D362" s="12">
        <v>6.4</v>
      </c>
      <c r="E362" s="14">
        <f t="shared" si="112"/>
        <v>0.71991001124859388</v>
      </c>
      <c r="F362" s="7">
        <v>8.89</v>
      </c>
      <c r="G362" s="7">
        <f t="shared" si="99"/>
        <v>5.6800899887514067</v>
      </c>
      <c r="H362" s="16">
        <f t="shared" si="100"/>
        <v>7.119910011248594</v>
      </c>
      <c r="I362" s="11">
        <f t="shared" si="101"/>
        <v>0.26457488505143828</v>
      </c>
      <c r="J362" s="33">
        <f t="shared" si="102"/>
        <v>2.9760954448980682E-2</v>
      </c>
      <c r="K362" s="33">
        <f t="shared" si="103"/>
        <v>33.601072899537002</v>
      </c>
      <c r="L362" s="33">
        <f t="shared" si="104"/>
        <v>0.23481393060245759</v>
      </c>
      <c r="M362" s="33">
        <f t="shared" si="105"/>
        <v>0.29433583950041897</v>
      </c>
      <c r="N362" s="8">
        <v>0</v>
      </c>
      <c r="O362" s="9">
        <v>1</v>
      </c>
      <c r="P362" s="8">
        <v>0</v>
      </c>
      <c r="Q362" s="9">
        <v>0</v>
      </c>
      <c r="R362" s="9">
        <v>1</v>
      </c>
      <c r="S362" s="9">
        <v>0</v>
      </c>
      <c r="T362" s="9">
        <v>0</v>
      </c>
      <c r="U362" s="8">
        <v>1063</v>
      </c>
      <c r="V362" s="9">
        <v>12</v>
      </c>
      <c r="W362" s="9">
        <f t="shared" si="96"/>
        <v>1050</v>
      </c>
      <c r="X362" s="9">
        <f t="shared" si="106"/>
        <v>24</v>
      </c>
      <c r="Y362" s="7">
        <v>10.45</v>
      </c>
      <c r="Z362" s="7">
        <v>22.62</v>
      </c>
      <c r="AA362" s="9">
        <v>1</v>
      </c>
      <c r="AB362" s="9">
        <v>0</v>
      </c>
      <c r="AC362" s="9">
        <v>0</v>
      </c>
      <c r="AD362" s="9">
        <v>0</v>
      </c>
      <c r="AE362" s="9">
        <v>0</v>
      </c>
      <c r="AF362" s="9">
        <v>1</v>
      </c>
      <c r="AG362" s="8">
        <v>0</v>
      </c>
      <c r="AH362" s="9">
        <v>1</v>
      </c>
      <c r="AI362" s="30">
        <v>0</v>
      </c>
      <c r="AJ362" s="9">
        <v>0</v>
      </c>
      <c r="AK362" s="30">
        <v>1</v>
      </c>
      <c r="AL362" s="21">
        <v>2000</v>
      </c>
      <c r="AM362" s="23">
        <f t="shared" si="107"/>
        <v>7.6009024595420822</v>
      </c>
      <c r="AN362" s="33">
        <f t="shared" si="113"/>
        <v>8.9482000000000006E-2</v>
      </c>
      <c r="AO362" s="33">
        <f t="shared" si="113"/>
        <v>0.30738960000000004</v>
      </c>
      <c r="AP362" s="33">
        <f t="shared" si="113"/>
        <v>0.40731719999999999</v>
      </c>
      <c r="AQ362" s="43">
        <f t="shared" si="113"/>
        <v>0.19581120000000007</v>
      </c>
      <c r="AR362" s="33" t="s">
        <v>108</v>
      </c>
      <c r="AS362" s="43" t="s">
        <v>108</v>
      </c>
      <c r="AT362" s="42">
        <v>1</v>
      </c>
      <c r="AU362" s="18">
        <v>0</v>
      </c>
      <c r="AV362" s="39">
        <f>1-AW362</f>
        <v>0.57479999999999998</v>
      </c>
      <c r="AW362" s="40">
        <v>0.42520000000000002</v>
      </c>
      <c r="AX362">
        <v>8.5300000000000001E-2</v>
      </c>
      <c r="AY362" s="40">
        <f t="shared" si="114"/>
        <v>0.91469999999999996</v>
      </c>
      <c r="AZ362">
        <v>0</v>
      </c>
      <c r="BA362" s="18">
        <v>1</v>
      </c>
      <c r="BB362">
        <v>0</v>
      </c>
      <c r="BC362" s="18">
        <v>1</v>
      </c>
      <c r="BD362" s="18" t="s">
        <v>143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 s="18">
        <v>0</v>
      </c>
      <c r="BL362">
        <v>0</v>
      </c>
      <c r="BM362">
        <v>1</v>
      </c>
      <c r="BN362" s="18">
        <v>0</v>
      </c>
      <c r="BQ362" s="25">
        <v>39.049999999999997</v>
      </c>
      <c r="BR362">
        <v>1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 s="18">
        <v>0</v>
      </c>
      <c r="BZ362">
        <v>0</v>
      </c>
      <c r="CA362">
        <v>1</v>
      </c>
      <c r="CB362">
        <v>0</v>
      </c>
      <c r="CC362" s="18">
        <v>0</v>
      </c>
      <c r="CD362">
        <v>0</v>
      </c>
      <c r="CE362">
        <v>0</v>
      </c>
      <c r="CF362">
        <v>0</v>
      </c>
      <c r="CG362">
        <v>0</v>
      </c>
      <c r="CH362" s="18">
        <v>0</v>
      </c>
      <c r="CI362">
        <v>0</v>
      </c>
      <c r="CJ362">
        <v>0</v>
      </c>
      <c r="CK362">
        <v>1</v>
      </c>
      <c r="CL362">
        <v>1</v>
      </c>
      <c r="CM362">
        <v>0</v>
      </c>
      <c r="CN362">
        <v>0</v>
      </c>
      <c r="CO362">
        <v>1</v>
      </c>
      <c r="CP362">
        <v>0</v>
      </c>
      <c r="CQ362">
        <v>0</v>
      </c>
      <c r="CR362">
        <v>0</v>
      </c>
      <c r="CS362" s="18">
        <v>1</v>
      </c>
      <c r="CU362">
        <v>3</v>
      </c>
      <c r="DD362" s="34" t="s">
        <v>110</v>
      </c>
    </row>
    <row r="363" spans="1:108" x14ac:dyDescent="0.25">
      <c r="A363">
        <v>362</v>
      </c>
      <c r="B363">
        <v>23</v>
      </c>
      <c r="C363" s="25" t="s">
        <v>149</v>
      </c>
      <c r="D363" s="12">
        <v>3</v>
      </c>
      <c r="E363" s="14">
        <f t="shared" si="112"/>
        <v>1.2987012987012987</v>
      </c>
      <c r="F363" s="7">
        <v>2.31</v>
      </c>
      <c r="G363" s="7">
        <f t="shared" si="99"/>
        <v>1.7012987012987013</v>
      </c>
      <c r="H363" s="16">
        <f t="shared" si="100"/>
        <v>4.2987012987012987</v>
      </c>
      <c r="I363" s="11">
        <f t="shared" si="101"/>
        <v>8.1198409743599181E-2</v>
      </c>
      <c r="J363" s="33">
        <f t="shared" si="102"/>
        <v>3.5150826728830811E-2</v>
      </c>
      <c r="K363" s="33">
        <f t="shared" si="103"/>
        <v>28.44883301648769</v>
      </c>
      <c r="L363" s="33">
        <f t="shared" si="104"/>
        <v>4.604758301476837E-2</v>
      </c>
      <c r="M363" s="33">
        <f t="shared" si="105"/>
        <v>0.11634923647242999</v>
      </c>
      <c r="N363" s="8">
        <v>0</v>
      </c>
      <c r="O363" s="9">
        <v>1</v>
      </c>
      <c r="P363" s="8">
        <v>0</v>
      </c>
      <c r="Q363" s="9">
        <v>0</v>
      </c>
      <c r="R363" s="9">
        <v>1</v>
      </c>
      <c r="S363" s="9">
        <v>0</v>
      </c>
      <c r="T363" s="9">
        <v>0</v>
      </c>
      <c r="U363" s="8">
        <v>810</v>
      </c>
      <c r="V363" s="9">
        <v>5</v>
      </c>
      <c r="W363" s="9">
        <f t="shared" si="96"/>
        <v>804</v>
      </c>
      <c r="X363" s="9">
        <f t="shared" si="106"/>
        <v>24</v>
      </c>
      <c r="Y363" s="7">
        <v>8.02</v>
      </c>
      <c r="Z363" s="7">
        <v>23.77</v>
      </c>
      <c r="AA363" s="9">
        <v>1</v>
      </c>
      <c r="AB363" s="9">
        <v>0</v>
      </c>
      <c r="AC363" s="9">
        <v>0</v>
      </c>
      <c r="AD363" s="9">
        <v>0</v>
      </c>
      <c r="AE363" s="9">
        <v>0</v>
      </c>
      <c r="AF363" s="9">
        <v>1</v>
      </c>
      <c r="AG363" s="8">
        <v>0</v>
      </c>
      <c r="AH363" s="9">
        <v>1</v>
      </c>
      <c r="AI363" s="30">
        <v>0</v>
      </c>
      <c r="AJ363" s="9">
        <v>0</v>
      </c>
      <c r="AK363" s="30">
        <v>1</v>
      </c>
      <c r="AL363" s="21">
        <v>1989</v>
      </c>
      <c r="AM363" s="23">
        <f t="shared" si="107"/>
        <v>7.5953872788539725</v>
      </c>
      <c r="AN363" s="33">
        <v>0.31900000000000001</v>
      </c>
      <c r="AO363" s="33">
        <v>0.33800000000000002</v>
      </c>
      <c r="AP363" s="33">
        <v>0.24299999999999999</v>
      </c>
      <c r="AQ363" s="43">
        <f t="shared" ref="AQ363:AQ378" si="115">1-SUM(AN363:AP363)</f>
        <v>9.9999999999999978E-2</v>
      </c>
      <c r="AR363" s="33" t="s">
        <v>108</v>
      </c>
      <c r="AS363" s="43" t="s">
        <v>108</v>
      </c>
      <c r="AT363" s="42">
        <v>1</v>
      </c>
      <c r="AU363" s="18">
        <v>0</v>
      </c>
      <c r="AV363">
        <v>0</v>
      </c>
      <c r="AW363" s="40">
        <v>1</v>
      </c>
      <c r="AX363">
        <v>8.5300000000000001E-2</v>
      </c>
      <c r="AY363" s="40">
        <f t="shared" si="114"/>
        <v>0.91469999999999996</v>
      </c>
      <c r="AZ363">
        <v>0</v>
      </c>
      <c r="BA363" s="18">
        <v>1</v>
      </c>
      <c r="BB363">
        <v>0</v>
      </c>
      <c r="BC363" s="18">
        <v>1</v>
      </c>
      <c r="BD363" s="18" t="s">
        <v>143</v>
      </c>
      <c r="BE363">
        <v>0</v>
      </c>
      <c r="BF363">
        <v>1</v>
      </c>
      <c r="BG363">
        <v>0</v>
      </c>
      <c r="BH363">
        <v>0</v>
      </c>
      <c r="BI363">
        <v>0</v>
      </c>
      <c r="BJ363">
        <v>0</v>
      </c>
      <c r="BK363" s="18">
        <v>0</v>
      </c>
      <c r="BL363">
        <v>0</v>
      </c>
      <c r="BM363">
        <v>1</v>
      </c>
      <c r="BN363" s="18">
        <v>0</v>
      </c>
      <c r="BQ363" s="25">
        <v>37.79</v>
      </c>
      <c r="BR363">
        <v>1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 s="18">
        <v>0</v>
      </c>
      <c r="BZ363">
        <v>0</v>
      </c>
      <c r="CA363">
        <v>1</v>
      </c>
      <c r="CB363">
        <v>0</v>
      </c>
      <c r="CC363" s="18">
        <v>0</v>
      </c>
      <c r="CD363">
        <v>0</v>
      </c>
      <c r="CE363">
        <v>0</v>
      </c>
      <c r="CF363">
        <v>0</v>
      </c>
      <c r="CG363">
        <v>0</v>
      </c>
      <c r="CH363" s="18">
        <v>0</v>
      </c>
      <c r="CI363">
        <v>0</v>
      </c>
      <c r="CJ363">
        <v>0</v>
      </c>
      <c r="CK363">
        <v>1</v>
      </c>
      <c r="CL363">
        <v>1</v>
      </c>
      <c r="CM363">
        <v>0</v>
      </c>
      <c r="CN363">
        <v>0</v>
      </c>
      <c r="CO363">
        <v>1</v>
      </c>
      <c r="CP363">
        <v>0</v>
      </c>
      <c r="CQ363">
        <v>1</v>
      </c>
      <c r="CR363">
        <v>0</v>
      </c>
      <c r="CS363" s="18">
        <v>1</v>
      </c>
      <c r="CU363">
        <v>3</v>
      </c>
      <c r="DD363" s="34" t="s">
        <v>110</v>
      </c>
    </row>
    <row r="364" spans="1:108" x14ac:dyDescent="0.25">
      <c r="A364">
        <v>363</v>
      </c>
      <c r="B364">
        <v>23</v>
      </c>
      <c r="C364" s="25" t="s">
        <v>149</v>
      </c>
      <c r="D364" s="12">
        <v>2.8</v>
      </c>
      <c r="E364" s="14">
        <f t="shared" si="112"/>
        <v>3.2558139534883721</v>
      </c>
      <c r="F364" s="7">
        <v>0.86</v>
      </c>
      <c r="G364" s="7">
        <f t="shared" si="99"/>
        <v>-0.45581395348837228</v>
      </c>
      <c r="H364" s="16">
        <f t="shared" si="100"/>
        <v>6.0558139534883715</v>
      </c>
      <c r="I364" s="11">
        <f t="shared" si="101"/>
        <v>2.3486928885310506E-2</v>
      </c>
      <c r="J364" s="33">
        <f t="shared" si="102"/>
        <v>2.7310382424779657E-2</v>
      </c>
      <c r="K364" s="33">
        <f t="shared" si="103"/>
        <v>36.616111208046114</v>
      </c>
      <c r="L364" s="33">
        <f t="shared" si="104"/>
        <v>-3.8234535394691509E-3</v>
      </c>
      <c r="M364" s="33">
        <f t="shared" si="105"/>
        <v>5.079731131009016E-2</v>
      </c>
      <c r="N364" s="8">
        <v>0</v>
      </c>
      <c r="O364" s="9">
        <v>1</v>
      </c>
      <c r="P364" s="8">
        <v>0</v>
      </c>
      <c r="Q364" s="9">
        <v>0</v>
      </c>
      <c r="R364" s="9">
        <v>1</v>
      </c>
      <c r="S364" s="9">
        <v>0</v>
      </c>
      <c r="T364" s="9">
        <v>0</v>
      </c>
      <c r="U364" s="8">
        <v>1351</v>
      </c>
      <c r="V364" s="9">
        <v>10</v>
      </c>
      <c r="W364" s="9">
        <f t="shared" si="96"/>
        <v>1340</v>
      </c>
      <c r="X364" s="9">
        <f t="shared" si="106"/>
        <v>24</v>
      </c>
      <c r="Y364" s="7">
        <v>9.14</v>
      </c>
      <c r="Z364" s="7">
        <v>23.86</v>
      </c>
      <c r="AA364" s="9">
        <v>1</v>
      </c>
      <c r="AB364" s="9">
        <v>0</v>
      </c>
      <c r="AC364" s="9">
        <v>0</v>
      </c>
      <c r="AD364" s="9">
        <v>0</v>
      </c>
      <c r="AE364" s="9">
        <v>0</v>
      </c>
      <c r="AF364" s="9">
        <v>1</v>
      </c>
      <c r="AG364" s="8">
        <v>0</v>
      </c>
      <c r="AH364" s="9">
        <v>1</v>
      </c>
      <c r="AI364" s="30">
        <v>0</v>
      </c>
      <c r="AJ364" s="9">
        <v>0</v>
      </c>
      <c r="AK364" s="30">
        <v>1</v>
      </c>
      <c r="AL364" s="21">
        <v>1993</v>
      </c>
      <c r="AM364" s="23">
        <f t="shared" si="107"/>
        <v>7.5973963202127948</v>
      </c>
      <c r="AN364" s="33">
        <v>0.31900000000000001</v>
      </c>
      <c r="AO364" s="33">
        <v>0.33800000000000002</v>
      </c>
      <c r="AP364" s="33">
        <v>0.24299999999999999</v>
      </c>
      <c r="AQ364" s="43">
        <f t="shared" si="115"/>
        <v>9.9999999999999978E-2</v>
      </c>
      <c r="AR364" s="33" t="s">
        <v>108</v>
      </c>
      <c r="AS364" s="43" t="s">
        <v>108</v>
      </c>
      <c r="AT364" s="42">
        <v>1</v>
      </c>
      <c r="AU364" s="18">
        <v>0</v>
      </c>
      <c r="AV364">
        <v>0</v>
      </c>
      <c r="AW364" s="40">
        <v>1</v>
      </c>
      <c r="AX364">
        <v>8.5300000000000001E-2</v>
      </c>
      <c r="AY364" s="40">
        <f t="shared" si="114"/>
        <v>0.91469999999999996</v>
      </c>
      <c r="AZ364">
        <v>0</v>
      </c>
      <c r="BA364" s="18">
        <v>1</v>
      </c>
      <c r="BB364">
        <v>0</v>
      </c>
      <c r="BC364" s="18">
        <v>1</v>
      </c>
      <c r="BD364" s="18" t="s">
        <v>143</v>
      </c>
      <c r="BE364">
        <v>0</v>
      </c>
      <c r="BF364">
        <v>1</v>
      </c>
      <c r="BG364">
        <v>0</v>
      </c>
      <c r="BH364">
        <v>0</v>
      </c>
      <c r="BI364">
        <v>0</v>
      </c>
      <c r="BJ364">
        <v>0</v>
      </c>
      <c r="BK364" s="18">
        <v>0</v>
      </c>
      <c r="BL364">
        <v>0</v>
      </c>
      <c r="BM364">
        <v>1</v>
      </c>
      <c r="BN364" s="18">
        <v>0</v>
      </c>
      <c r="BQ364" s="25">
        <v>39</v>
      </c>
      <c r="BR364">
        <v>1</v>
      </c>
      <c r="BS364">
        <v>0</v>
      </c>
      <c r="BT364">
        <v>0</v>
      </c>
      <c r="BU364">
        <v>0</v>
      </c>
      <c r="BV364">
        <v>0</v>
      </c>
      <c r="BW364">
        <v>1</v>
      </c>
      <c r="BX364">
        <v>0</v>
      </c>
      <c r="BY364" s="18">
        <v>0</v>
      </c>
      <c r="BZ364">
        <v>0</v>
      </c>
      <c r="CA364">
        <v>1</v>
      </c>
      <c r="CB364">
        <v>0</v>
      </c>
      <c r="CC364" s="18">
        <v>0</v>
      </c>
      <c r="CD364">
        <v>0</v>
      </c>
      <c r="CE364">
        <v>0</v>
      </c>
      <c r="CF364">
        <v>0</v>
      </c>
      <c r="CG364">
        <v>0</v>
      </c>
      <c r="CH364" s="18">
        <v>0</v>
      </c>
      <c r="CI364">
        <v>0</v>
      </c>
      <c r="CJ364">
        <v>0</v>
      </c>
      <c r="CK364">
        <v>1</v>
      </c>
      <c r="CL364">
        <v>1</v>
      </c>
      <c r="CM364">
        <v>0</v>
      </c>
      <c r="CN364">
        <v>0</v>
      </c>
      <c r="CO364">
        <v>1</v>
      </c>
      <c r="CP364">
        <v>0</v>
      </c>
      <c r="CQ364">
        <v>1</v>
      </c>
      <c r="CR364">
        <v>0</v>
      </c>
      <c r="CS364" s="18">
        <v>1</v>
      </c>
      <c r="CU364">
        <v>3</v>
      </c>
      <c r="DD364" s="34" t="s">
        <v>110</v>
      </c>
    </row>
    <row r="365" spans="1:108" x14ac:dyDescent="0.25">
      <c r="A365">
        <v>364</v>
      </c>
      <c r="B365">
        <v>23</v>
      </c>
      <c r="C365" s="25" t="s">
        <v>149</v>
      </c>
      <c r="D365" s="12">
        <v>1.8</v>
      </c>
      <c r="E365" s="14">
        <f t="shared" si="112"/>
        <v>0.89552238805970164</v>
      </c>
      <c r="F365" s="7">
        <v>2.0099999999999998</v>
      </c>
      <c r="G365" s="7">
        <f t="shared" si="99"/>
        <v>0.90447761194029841</v>
      </c>
      <c r="H365" s="16">
        <f t="shared" si="100"/>
        <v>2.6955223880597017</v>
      </c>
      <c r="I365" s="11">
        <f t="shared" si="101"/>
        <v>7.9079937896204405E-2</v>
      </c>
      <c r="J365" s="33">
        <f t="shared" si="102"/>
        <v>3.9343252684678816E-2</v>
      </c>
      <c r="K365" s="33">
        <f t="shared" si="103"/>
        <v>25.417318898735168</v>
      </c>
      <c r="L365" s="33">
        <f t="shared" si="104"/>
        <v>3.9736685211525589E-2</v>
      </c>
      <c r="M365" s="33">
        <f t="shared" si="105"/>
        <v>0.11842319058088321</v>
      </c>
      <c r="N365" s="8">
        <v>0</v>
      </c>
      <c r="O365" s="9">
        <v>1</v>
      </c>
      <c r="P365" s="8">
        <v>0</v>
      </c>
      <c r="Q365" s="9">
        <v>0</v>
      </c>
      <c r="R365" s="9">
        <v>1</v>
      </c>
      <c r="S365" s="9">
        <v>0</v>
      </c>
      <c r="T365" s="9">
        <v>0</v>
      </c>
      <c r="U365" s="8">
        <v>648</v>
      </c>
      <c r="V365" s="9">
        <v>5</v>
      </c>
      <c r="W365" s="9">
        <f t="shared" si="96"/>
        <v>642</v>
      </c>
      <c r="X365" s="9">
        <f t="shared" si="106"/>
        <v>24</v>
      </c>
      <c r="Y365" s="7">
        <v>9.7899999999999991</v>
      </c>
      <c r="Z365" s="7">
        <v>21.84</v>
      </c>
      <c r="AA365" s="9">
        <v>1</v>
      </c>
      <c r="AB365" s="9">
        <v>0</v>
      </c>
      <c r="AC365" s="9">
        <v>0</v>
      </c>
      <c r="AD365" s="9">
        <v>0</v>
      </c>
      <c r="AE365" s="9">
        <v>0</v>
      </c>
      <c r="AF365" s="9">
        <v>1</v>
      </c>
      <c r="AG365" s="8">
        <v>0</v>
      </c>
      <c r="AH365" s="9">
        <v>1</v>
      </c>
      <c r="AI365" s="30">
        <v>0</v>
      </c>
      <c r="AJ365" s="9">
        <v>0</v>
      </c>
      <c r="AK365" s="30">
        <v>1</v>
      </c>
      <c r="AL365" s="21">
        <v>1997</v>
      </c>
      <c r="AM365" s="23">
        <f t="shared" si="107"/>
        <v>7.5994013334158153</v>
      </c>
      <c r="AN365" s="33">
        <v>0.13900000000000001</v>
      </c>
      <c r="AO365" s="33">
        <v>0.33600000000000002</v>
      </c>
      <c r="AP365" s="33">
        <v>0.36</v>
      </c>
      <c r="AQ365" s="43">
        <f t="shared" si="115"/>
        <v>0.16500000000000004</v>
      </c>
      <c r="AR365" s="33" t="s">
        <v>108</v>
      </c>
      <c r="AS365" s="43" t="s">
        <v>108</v>
      </c>
      <c r="AT365" s="42">
        <v>1</v>
      </c>
      <c r="AU365" s="18">
        <v>0</v>
      </c>
      <c r="AV365">
        <v>0</v>
      </c>
      <c r="AW365" s="40">
        <v>1</v>
      </c>
      <c r="AX365">
        <v>8.5300000000000001E-2</v>
      </c>
      <c r="AY365" s="40">
        <f t="shared" si="114"/>
        <v>0.91469999999999996</v>
      </c>
      <c r="AZ365">
        <v>0</v>
      </c>
      <c r="BA365" s="18">
        <v>1</v>
      </c>
      <c r="BB365">
        <v>0</v>
      </c>
      <c r="BC365" s="18">
        <v>1</v>
      </c>
      <c r="BD365" s="18" t="s">
        <v>143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 s="18">
        <v>0</v>
      </c>
      <c r="BL365">
        <v>0</v>
      </c>
      <c r="BM365">
        <v>1</v>
      </c>
      <c r="BN365" s="18">
        <v>0</v>
      </c>
      <c r="BQ365" s="25">
        <v>37.630000000000003</v>
      </c>
      <c r="BR365">
        <v>1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 s="18">
        <v>0</v>
      </c>
      <c r="BZ365">
        <v>0</v>
      </c>
      <c r="CA365">
        <v>1</v>
      </c>
      <c r="CB365">
        <v>0</v>
      </c>
      <c r="CC365" s="18">
        <v>0</v>
      </c>
      <c r="CD365">
        <v>0</v>
      </c>
      <c r="CE365">
        <v>0</v>
      </c>
      <c r="CF365">
        <v>0</v>
      </c>
      <c r="CG365">
        <v>0</v>
      </c>
      <c r="CH365" s="18">
        <v>0</v>
      </c>
      <c r="CI365">
        <v>0</v>
      </c>
      <c r="CJ365">
        <v>0</v>
      </c>
      <c r="CK365">
        <v>1</v>
      </c>
      <c r="CL365">
        <v>1</v>
      </c>
      <c r="CM365">
        <v>0</v>
      </c>
      <c r="CN365">
        <v>0</v>
      </c>
      <c r="CO365">
        <v>1</v>
      </c>
      <c r="CP365">
        <v>0</v>
      </c>
      <c r="CQ365">
        <v>1</v>
      </c>
      <c r="CR365">
        <v>0</v>
      </c>
      <c r="CS365" s="18">
        <v>1</v>
      </c>
      <c r="CU365">
        <v>3</v>
      </c>
      <c r="DD365" s="34" t="s">
        <v>110</v>
      </c>
    </row>
    <row r="366" spans="1:108" x14ac:dyDescent="0.25">
      <c r="A366">
        <v>365</v>
      </c>
      <c r="B366">
        <v>23</v>
      </c>
      <c r="C366" s="25" t="s">
        <v>149</v>
      </c>
      <c r="D366" s="12">
        <v>-0.3</v>
      </c>
      <c r="E366" s="14">
        <f t="shared" si="112"/>
        <v>2.9999999999999996</v>
      </c>
      <c r="F366" s="7">
        <v>-0.1</v>
      </c>
      <c r="G366" s="7">
        <f t="shared" si="99"/>
        <v>-3.2999999999999994</v>
      </c>
      <c r="H366" s="16">
        <f t="shared" si="100"/>
        <v>2.6999999999999997</v>
      </c>
      <c r="I366" s="11">
        <f t="shared" si="101"/>
        <v>-3.2124462549688771E-3</v>
      </c>
      <c r="J366" s="33">
        <f t="shared" si="102"/>
        <v>3.2124462549688766E-2</v>
      </c>
      <c r="K366" s="33">
        <f t="shared" si="103"/>
        <v>31.128925455273908</v>
      </c>
      <c r="L366" s="33">
        <f t="shared" si="104"/>
        <v>-3.5336908804657646E-2</v>
      </c>
      <c r="M366" s="33">
        <f t="shared" si="105"/>
        <v>2.891201629471989E-2</v>
      </c>
      <c r="N366" s="8">
        <v>0</v>
      </c>
      <c r="O366" s="9">
        <v>1</v>
      </c>
      <c r="P366" s="8">
        <v>0</v>
      </c>
      <c r="Q366" s="9">
        <v>0</v>
      </c>
      <c r="R366" s="9">
        <v>1</v>
      </c>
      <c r="S366" s="9">
        <v>0</v>
      </c>
      <c r="T366" s="9">
        <v>0</v>
      </c>
      <c r="U366" s="8">
        <v>980</v>
      </c>
      <c r="V366" s="9">
        <v>10</v>
      </c>
      <c r="W366" s="9">
        <f t="shared" si="96"/>
        <v>969</v>
      </c>
      <c r="X366" s="9">
        <f t="shared" si="106"/>
        <v>24</v>
      </c>
      <c r="Y366" s="7">
        <v>10.45</v>
      </c>
      <c r="Z366" s="7">
        <v>22.62</v>
      </c>
      <c r="AA366" s="9">
        <v>1</v>
      </c>
      <c r="AB366" s="9">
        <v>0</v>
      </c>
      <c r="AC366" s="9">
        <v>0</v>
      </c>
      <c r="AD366" s="9">
        <v>0</v>
      </c>
      <c r="AE366" s="9">
        <v>0</v>
      </c>
      <c r="AF366" s="9">
        <v>1</v>
      </c>
      <c r="AG366" s="8">
        <v>0</v>
      </c>
      <c r="AH366" s="9">
        <v>1</v>
      </c>
      <c r="AI366" s="30">
        <v>0</v>
      </c>
      <c r="AJ366" s="9">
        <v>0</v>
      </c>
      <c r="AK366" s="30">
        <v>1</v>
      </c>
      <c r="AL366" s="21">
        <v>2000</v>
      </c>
      <c r="AM366" s="23">
        <f t="shared" si="107"/>
        <v>7.6009024595420822</v>
      </c>
      <c r="AN366" s="33">
        <v>0.13900000000000001</v>
      </c>
      <c r="AO366" s="33">
        <v>0.33600000000000002</v>
      </c>
      <c r="AP366" s="33">
        <v>0.36</v>
      </c>
      <c r="AQ366" s="43">
        <f t="shared" si="115"/>
        <v>0.16500000000000004</v>
      </c>
      <c r="AR366" s="33" t="s">
        <v>108</v>
      </c>
      <c r="AS366" s="43" t="s">
        <v>108</v>
      </c>
      <c r="AT366" s="42">
        <v>1</v>
      </c>
      <c r="AU366" s="18">
        <v>0</v>
      </c>
      <c r="AV366">
        <v>0</v>
      </c>
      <c r="AW366" s="40">
        <v>1</v>
      </c>
      <c r="AX366">
        <v>8.5300000000000001E-2</v>
      </c>
      <c r="AY366" s="40">
        <f t="shared" si="114"/>
        <v>0.91469999999999996</v>
      </c>
      <c r="AZ366">
        <v>0</v>
      </c>
      <c r="BA366" s="18">
        <v>1</v>
      </c>
      <c r="BB366">
        <v>0</v>
      </c>
      <c r="BC366" s="18">
        <v>1</v>
      </c>
      <c r="BD366" s="18" t="s">
        <v>143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 s="18">
        <v>0</v>
      </c>
      <c r="BL366">
        <v>0</v>
      </c>
      <c r="BM366">
        <v>1</v>
      </c>
      <c r="BN366" s="18">
        <v>0</v>
      </c>
      <c r="BQ366" s="25">
        <v>39.049999999999997</v>
      </c>
      <c r="BR366">
        <v>1</v>
      </c>
      <c r="BS366">
        <v>0</v>
      </c>
      <c r="BT366">
        <v>0</v>
      </c>
      <c r="BU366">
        <v>0</v>
      </c>
      <c r="BV366">
        <v>0</v>
      </c>
      <c r="BW366">
        <v>1</v>
      </c>
      <c r="BX366">
        <v>0</v>
      </c>
      <c r="BY366" s="18">
        <v>0</v>
      </c>
      <c r="BZ366">
        <v>0</v>
      </c>
      <c r="CA366">
        <v>1</v>
      </c>
      <c r="CB366">
        <v>0</v>
      </c>
      <c r="CC366" s="18">
        <v>0</v>
      </c>
      <c r="CD366">
        <v>0</v>
      </c>
      <c r="CE366">
        <v>0</v>
      </c>
      <c r="CF366">
        <v>0</v>
      </c>
      <c r="CG366">
        <v>0</v>
      </c>
      <c r="CH366" s="18">
        <v>0</v>
      </c>
      <c r="CI366">
        <v>0</v>
      </c>
      <c r="CJ366">
        <v>0</v>
      </c>
      <c r="CK366">
        <v>1</v>
      </c>
      <c r="CL366">
        <v>1</v>
      </c>
      <c r="CM366">
        <v>0</v>
      </c>
      <c r="CN366">
        <v>0</v>
      </c>
      <c r="CO366">
        <v>1</v>
      </c>
      <c r="CP366">
        <v>0</v>
      </c>
      <c r="CQ366">
        <v>1</v>
      </c>
      <c r="CR366">
        <v>0</v>
      </c>
      <c r="CS366" s="18">
        <v>1</v>
      </c>
      <c r="CU366">
        <v>3</v>
      </c>
      <c r="DD366" s="34" t="s">
        <v>110</v>
      </c>
    </row>
    <row r="367" spans="1:108" x14ac:dyDescent="0.25">
      <c r="A367">
        <v>366</v>
      </c>
      <c r="B367">
        <v>23</v>
      </c>
      <c r="C367" s="25" t="s">
        <v>149</v>
      </c>
      <c r="D367" s="12">
        <v>4.5999999999999996</v>
      </c>
      <c r="E367" s="14">
        <f t="shared" si="112"/>
        <v>1.0772833723653397</v>
      </c>
      <c r="F367" s="7">
        <v>4.2699999999999996</v>
      </c>
      <c r="G367" s="7">
        <f t="shared" si="99"/>
        <v>3.5227166276346598</v>
      </c>
      <c r="H367" s="16">
        <f t="shared" si="100"/>
        <v>5.6772833723653395</v>
      </c>
      <c r="I367" s="11">
        <f t="shared" si="101"/>
        <v>0.18613964303252781</v>
      </c>
      <c r="J367" s="33">
        <f t="shared" si="102"/>
        <v>4.3592422255861317E-2</v>
      </c>
      <c r="K367" s="33">
        <f t="shared" si="103"/>
        <v>22.939766781726444</v>
      </c>
      <c r="L367" s="33">
        <f t="shared" si="104"/>
        <v>0.14254722077666648</v>
      </c>
      <c r="M367" s="33">
        <f t="shared" si="105"/>
        <v>0.22973206528838913</v>
      </c>
      <c r="N367" s="8">
        <v>0</v>
      </c>
      <c r="O367" s="9">
        <v>1</v>
      </c>
      <c r="P367" s="8">
        <v>0</v>
      </c>
      <c r="Q367" s="9">
        <v>0</v>
      </c>
      <c r="R367" s="9">
        <v>1</v>
      </c>
      <c r="S367" s="9">
        <v>0</v>
      </c>
      <c r="T367" s="9">
        <v>0</v>
      </c>
      <c r="U367" s="8">
        <v>514</v>
      </c>
      <c r="V367" s="9">
        <v>5</v>
      </c>
      <c r="W367" s="9">
        <f t="shared" si="96"/>
        <v>508</v>
      </c>
      <c r="X367" s="9">
        <f t="shared" si="106"/>
        <v>24</v>
      </c>
      <c r="Y367" s="7">
        <v>8.02</v>
      </c>
      <c r="Z367" s="7">
        <v>23.77</v>
      </c>
      <c r="AA367" s="9">
        <v>1</v>
      </c>
      <c r="AB367" s="9">
        <v>0</v>
      </c>
      <c r="AC367" s="9">
        <v>0</v>
      </c>
      <c r="AD367" s="9">
        <v>0</v>
      </c>
      <c r="AE367" s="9">
        <v>0</v>
      </c>
      <c r="AF367" s="9">
        <v>1</v>
      </c>
      <c r="AG367" s="8">
        <v>0</v>
      </c>
      <c r="AH367" s="9">
        <v>1</v>
      </c>
      <c r="AI367" s="30">
        <v>0</v>
      </c>
      <c r="AJ367" s="9">
        <v>0</v>
      </c>
      <c r="AK367" s="30">
        <v>1</v>
      </c>
      <c r="AL367" s="21">
        <v>1989</v>
      </c>
      <c r="AM367" s="23">
        <f t="shared" si="107"/>
        <v>7.5953872788539725</v>
      </c>
      <c r="AN367" s="33">
        <v>0.31900000000000001</v>
      </c>
      <c r="AO367" s="33">
        <v>0.33800000000000002</v>
      </c>
      <c r="AP367" s="33">
        <v>0.24299999999999999</v>
      </c>
      <c r="AQ367" s="43">
        <f t="shared" si="115"/>
        <v>9.9999999999999978E-2</v>
      </c>
      <c r="AR367" s="33" t="s">
        <v>108</v>
      </c>
      <c r="AS367" s="43" t="s">
        <v>108</v>
      </c>
      <c r="AT367" s="42">
        <v>1</v>
      </c>
      <c r="AU367" s="18">
        <v>0</v>
      </c>
      <c r="AV367">
        <v>0</v>
      </c>
      <c r="AW367" s="40">
        <v>1</v>
      </c>
      <c r="AX367">
        <v>8.5300000000000001E-2</v>
      </c>
      <c r="AY367" s="40">
        <f t="shared" si="114"/>
        <v>0.91469999999999996</v>
      </c>
      <c r="AZ367">
        <v>0</v>
      </c>
      <c r="BA367" s="18">
        <v>1</v>
      </c>
      <c r="BB367">
        <v>0</v>
      </c>
      <c r="BC367" s="18">
        <v>1</v>
      </c>
      <c r="BD367" s="18" t="s">
        <v>143</v>
      </c>
      <c r="BE367">
        <v>0</v>
      </c>
      <c r="BF367">
        <v>1</v>
      </c>
      <c r="BG367">
        <v>0</v>
      </c>
      <c r="BH367">
        <v>0</v>
      </c>
      <c r="BI367">
        <v>0</v>
      </c>
      <c r="BJ367">
        <v>0</v>
      </c>
      <c r="BK367" s="18">
        <v>0</v>
      </c>
      <c r="BL367">
        <v>0</v>
      </c>
      <c r="BM367">
        <v>1</v>
      </c>
      <c r="BN367" s="18">
        <v>0</v>
      </c>
      <c r="BQ367" s="25">
        <v>37.79</v>
      </c>
      <c r="BR367">
        <v>1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 s="18">
        <v>0</v>
      </c>
      <c r="BZ367">
        <v>0</v>
      </c>
      <c r="CA367">
        <v>1</v>
      </c>
      <c r="CB367">
        <v>0</v>
      </c>
      <c r="CC367" s="18">
        <v>0</v>
      </c>
      <c r="CD367">
        <v>0</v>
      </c>
      <c r="CE367">
        <v>0</v>
      </c>
      <c r="CF367">
        <v>0</v>
      </c>
      <c r="CG367">
        <v>0</v>
      </c>
      <c r="CH367" s="18">
        <v>0</v>
      </c>
      <c r="CI367">
        <v>0</v>
      </c>
      <c r="CJ367">
        <v>0</v>
      </c>
      <c r="CK367">
        <v>1</v>
      </c>
      <c r="CL367">
        <v>1</v>
      </c>
      <c r="CM367">
        <v>0</v>
      </c>
      <c r="CN367">
        <v>0</v>
      </c>
      <c r="CO367">
        <v>1</v>
      </c>
      <c r="CP367">
        <v>0</v>
      </c>
      <c r="CQ367">
        <v>1</v>
      </c>
      <c r="CR367">
        <v>0</v>
      </c>
      <c r="CS367" s="18">
        <v>1</v>
      </c>
      <c r="CU367">
        <v>3</v>
      </c>
      <c r="DD367" s="34" t="s">
        <v>110</v>
      </c>
    </row>
    <row r="368" spans="1:108" x14ac:dyDescent="0.25">
      <c r="A368">
        <v>367</v>
      </c>
      <c r="B368">
        <v>23</v>
      </c>
      <c r="C368" s="25" t="s">
        <v>149</v>
      </c>
      <c r="D368" s="12">
        <v>3.9</v>
      </c>
      <c r="E368" s="14">
        <f t="shared" si="112"/>
        <v>1.7647058823529411</v>
      </c>
      <c r="F368" s="7">
        <v>2.21</v>
      </c>
      <c r="G368" s="7">
        <f t="shared" si="99"/>
        <v>2.1352941176470588</v>
      </c>
      <c r="H368" s="16">
        <f t="shared" si="100"/>
        <v>5.6647058823529406</v>
      </c>
      <c r="I368" s="11">
        <f t="shared" si="101"/>
        <v>7.2434333358581224E-2</v>
      </c>
      <c r="J368" s="33">
        <f t="shared" si="102"/>
        <v>3.2775716451846716E-2</v>
      </c>
      <c r="K368" s="33">
        <f t="shared" si="103"/>
        <v>30.510393311132514</v>
      </c>
      <c r="L368" s="33">
        <f t="shared" si="104"/>
        <v>3.9658616906734508E-2</v>
      </c>
      <c r="M368" s="33">
        <f t="shared" si="105"/>
        <v>0.10521004981042795</v>
      </c>
      <c r="N368" s="8">
        <v>0</v>
      </c>
      <c r="O368" s="9">
        <v>1</v>
      </c>
      <c r="P368" s="8">
        <v>0</v>
      </c>
      <c r="Q368" s="9">
        <v>0</v>
      </c>
      <c r="R368" s="9">
        <v>1</v>
      </c>
      <c r="S368" s="9">
        <v>0</v>
      </c>
      <c r="T368" s="9">
        <v>0</v>
      </c>
      <c r="U368" s="8">
        <v>937</v>
      </c>
      <c r="V368" s="9">
        <v>10</v>
      </c>
      <c r="W368" s="9">
        <f t="shared" si="96"/>
        <v>926</v>
      </c>
      <c r="X368" s="9">
        <f t="shared" si="106"/>
        <v>24</v>
      </c>
      <c r="Y368" s="7">
        <v>9.14</v>
      </c>
      <c r="Z368" s="7">
        <v>23.86</v>
      </c>
      <c r="AA368" s="9">
        <v>1</v>
      </c>
      <c r="AB368" s="9">
        <v>0</v>
      </c>
      <c r="AC368" s="9">
        <v>0</v>
      </c>
      <c r="AD368" s="9">
        <v>0</v>
      </c>
      <c r="AE368" s="9">
        <v>0</v>
      </c>
      <c r="AF368" s="9">
        <v>1</v>
      </c>
      <c r="AG368" s="8">
        <v>0</v>
      </c>
      <c r="AH368" s="9">
        <v>1</v>
      </c>
      <c r="AI368" s="30">
        <v>0</v>
      </c>
      <c r="AJ368" s="9">
        <v>0</v>
      </c>
      <c r="AK368" s="30">
        <v>1</v>
      </c>
      <c r="AL368" s="21">
        <v>1993</v>
      </c>
      <c r="AM368" s="23">
        <f t="shared" si="107"/>
        <v>7.5973963202127948</v>
      </c>
      <c r="AN368" s="33">
        <v>0.31900000000000001</v>
      </c>
      <c r="AO368" s="33">
        <v>0.33800000000000002</v>
      </c>
      <c r="AP368" s="33">
        <v>0.24299999999999999</v>
      </c>
      <c r="AQ368" s="43">
        <f t="shared" si="115"/>
        <v>9.9999999999999978E-2</v>
      </c>
      <c r="AR368" s="33" t="s">
        <v>108</v>
      </c>
      <c r="AS368" s="43" t="s">
        <v>108</v>
      </c>
      <c r="AT368" s="42">
        <v>1</v>
      </c>
      <c r="AU368" s="18">
        <v>0</v>
      </c>
      <c r="AV368">
        <v>0</v>
      </c>
      <c r="AW368" s="40">
        <v>1</v>
      </c>
      <c r="AX368">
        <v>8.5300000000000001E-2</v>
      </c>
      <c r="AY368" s="40">
        <f t="shared" si="114"/>
        <v>0.91469999999999996</v>
      </c>
      <c r="AZ368">
        <v>0</v>
      </c>
      <c r="BA368" s="18">
        <v>1</v>
      </c>
      <c r="BB368">
        <v>0</v>
      </c>
      <c r="BC368" s="18">
        <v>1</v>
      </c>
      <c r="BD368" s="18" t="s">
        <v>143</v>
      </c>
      <c r="BE368">
        <v>0</v>
      </c>
      <c r="BF368">
        <v>1</v>
      </c>
      <c r="BG368">
        <v>0</v>
      </c>
      <c r="BH368">
        <v>0</v>
      </c>
      <c r="BI368">
        <v>0</v>
      </c>
      <c r="BJ368">
        <v>0</v>
      </c>
      <c r="BK368" s="18">
        <v>0</v>
      </c>
      <c r="BL368">
        <v>0</v>
      </c>
      <c r="BM368">
        <v>1</v>
      </c>
      <c r="BN368" s="18">
        <v>0</v>
      </c>
      <c r="BQ368" s="25">
        <v>39</v>
      </c>
      <c r="BR368">
        <v>1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0</v>
      </c>
      <c r="BY368" s="18">
        <v>0</v>
      </c>
      <c r="BZ368">
        <v>0</v>
      </c>
      <c r="CA368">
        <v>1</v>
      </c>
      <c r="CB368">
        <v>0</v>
      </c>
      <c r="CC368" s="18">
        <v>0</v>
      </c>
      <c r="CD368">
        <v>0</v>
      </c>
      <c r="CE368">
        <v>0</v>
      </c>
      <c r="CF368">
        <v>0</v>
      </c>
      <c r="CG368">
        <v>0</v>
      </c>
      <c r="CH368" s="18">
        <v>0</v>
      </c>
      <c r="CI368">
        <v>0</v>
      </c>
      <c r="CJ368">
        <v>0</v>
      </c>
      <c r="CK368">
        <v>1</v>
      </c>
      <c r="CL368">
        <v>1</v>
      </c>
      <c r="CM368">
        <v>0</v>
      </c>
      <c r="CN368">
        <v>0</v>
      </c>
      <c r="CO368">
        <v>1</v>
      </c>
      <c r="CP368">
        <v>0</v>
      </c>
      <c r="CQ368">
        <v>1</v>
      </c>
      <c r="CR368">
        <v>0</v>
      </c>
      <c r="CS368" s="18">
        <v>1</v>
      </c>
      <c r="CU368">
        <v>3</v>
      </c>
      <c r="DD368" s="34" t="s">
        <v>110</v>
      </c>
    </row>
    <row r="369" spans="1:108" x14ac:dyDescent="0.25">
      <c r="A369">
        <v>368</v>
      </c>
      <c r="B369">
        <v>23</v>
      </c>
      <c r="C369" s="25" t="s">
        <v>149</v>
      </c>
      <c r="D369" s="12">
        <v>5.0999999999999996</v>
      </c>
      <c r="E369" s="14">
        <f t="shared" si="112"/>
        <v>1.2718204488778055</v>
      </c>
      <c r="F369" s="7">
        <v>4.01</v>
      </c>
      <c r="G369" s="7">
        <f t="shared" si="99"/>
        <v>3.8281795511221941</v>
      </c>
      <c r="H369" s="16">
        <f t="shared" si="100"/>
        <v>6.3718204488778056</v>
      </c>
      <c r="I369" s="11">
        <f t="shared" si="101"/>
        <v>0.1865459135354694</v>
      </c>
      <c r="J369" s="33">
        <f t="shared" si="102"/>
        <v>4.6520177939019809E-2</v>
      </c>
      <c r="K369" s="33">
        <f t="shared" si="103"/>
        <v>21.496048474080069</v>
      </c>
      <c r="L369" s="33">
        <f t="shared" si="104"/>
        <v>0.1400257355964496</v>
      </c>
      <c r="M369" s="33">
        <f t="shared" si="105"/>
        <v>0.2330660914744892</v>
      </c>
      <c r="N369" s="8">
        <v>0</v>
      </c>
      <c r="O369" s="9">
        <v>1</v>
      </c>
      <c r="P369" s="8">
        <v>0</v>
      </c>
      <c r="Q369" s="9">
        <v>0</v>
      </c>
      <c r="R369" s="9">
        <v>1</v>
      </c>
      <c r="S369" s="9">
        <v>0</v>
      </c>
      <c r="T369" s="9">
        <v>0</v>
      </c>
      <c r="U369" s="8">
        <v>452</v>
      </c>
      <c r="V369" s="9">
        <v>5</v>
      </c>
      <c r="W369" s="9">
        <f t="shared" si="96"/>
        <v>446</v>
      </c>
      <c r="X369" s="9">
        <f t="shared" si="106"/>
        <v>24</v>
      </c>
      <c r="Y369" s="7">
        <v>9.7899999999999991</v>
      </c>
      <c r="Z369" s="7">
        <v>21.84</v>
      </c>
      <c r="AA369" s="9">
        <v>1</v>
      </c>
      <c r="AB369" s="9">
        <v>0</v>
      </c>
      <c r="AC369" s="9">
        <v>0</v>
      </c>
      <c r="AD369" s="9">
        <v>0</v>
      </c>
      <c r="AE369" s="9">
        <v>0</v>
      </c>
      <c r="AF369" s="9">
        <v>1</v>
      </c>
      <c r="AG369" s="8">
        <v>0</v>
      </c>
      <c r="AH369" s="9">
        <v>1</v>
      </c>
      <c r="AI369" s="30">
        <v>0</v>
      </c>
      <c r="AJ369" s="9">
        <v>0</v>
      </c>
      <c r="AK369" s="30">
        <v>1</v>
      </c>
      <c r="AL369" s="21">
        <v>1997</v>
      </c>
      <c r="AM369" s="23">
        <f t="shared" si="107"/>
        <v>7.5994013334158153</v>
      </c>
      <c r="AN369" s="33">
        <v>0.13900000000000001</v>
      </c>
      <c r="AO369" s="33">
        <v>0.33600000000000002</v>
      </c>
      <c r="AP369" s="33">
        <v>0.36</v>
      </c>
      <c r="AQ369" s="43">
        <f t="shared" si="115"/>
        <v>0.16500000000000004</v>
      </c>
      <c r="AR369" s="33" t="s">
        <v>108</v>
      </c>
      <c r="AS369" s="43" t="s">
        <v>108</v>
      </c>
      <c r="AT369" s="42">
        <v>1</v>
      </c>
      <c r="AU369" s="18">
        <v>0</v>
      </c>
      <c r="AV369">
        <v>0</v>
      </c>
      <c r="AW369" s="40">
        <v>1</v>
      </c>
      <c r="AX369">
        <v>8.5300000000000001E-2</v>
      </c>
      <c r="AY369" s="40">
        <f t="shared" si="114"/>
        <v>0.91469999999999996</v>
      </c>
      <c r="AZ369">
        <v>0</v>
      </c>
      <c r="BA369" s="18">
        <v>1</v>
      </c>
      <c r="BB369">
        <v>0</v>
      </c>
      <c r="BC369" s="18">
        <v>1</v>
      </c>
      <c r="BD369" s="18" t="s">
        <v>143</v>
      </c>
      <c r="BE369">
        <v>0</v>
      </c>
      <c r="BF369">
        <v>1</v>
      </c>
      <c r="BG369">
        <v>0</v>
      </c>
      <c r="BH369">
        <v>0</v>
      </c>
      <c r="BI369">
        <v>0</v>
      </c>
      <c r="BJ369">
        <v>0</v>
      </c>
      <c r="BK369" s="18">
        <v>0</v>
      </c>
      <c r="BL369">
        <v>0</v>
      </c>
      <c r="BM369">
        <v>1</v>
      </c>
      <c r="BN369" s="18">
        <v>0</v>
      </c>
      <c r="BQ369" s="25">
        <v>37.630000000000003</v>
      </c>
      <c r="BR369">
        <v>1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 s="18">
        <v>0</v>
      </c>
      <c r="BZ369">
        <v>0</v>
      </c>
      <c r="CA369">
        <v>1</v>
      </c>
      <c r="CB369">
        <v>0</v>
      </c>
      <c r="CC369" s="18">
        <v>0</v>
      </c>
      <c r="CD369">
        <v>0</v>
      </c>
      <c r="CE369">
        <v>0</v>
      </c>
      <c r="CF369">
        <v>0</v>
      </c>
      <c r="CG369">
        <v>0</v>
      </c>
      <c r="CH369" s="18">
        <v>0</v>
      </c>
      <c r="CI369">
        <v>0</v>
      </c>
      <c r="CJ369">
        <v>0</v>
      </c>
      <c r="CK369">
        <v>1</v>
      </c>
      <c r="CL369">
        <v>1</v>
      </c>
      <c r="CM369">
        <v>0</v>
      </c>
      <c r="CN369">
        <v>0</v>
      </c>
      <c r="CO369">
        <v>1</v>
      </c>
      <c r="CP369">
        <v>0</v>
      </c>
      <c r="CQ369">
        <v>1</v>
      </c>
      <c r="CR369">
        <v>0</v>
      </c>
      <c r="CS369" s="18">
        <v>1</v>
      </c>
      <c r="CU369">
        <v>3</v>
      </c>
      <c r="DD369" s="34" t="s">
        <v>110</v>
      </c>
    </row>
    <row r="370" spans="1:108" x14ac:dyDescent="0.25">
      <c r="A370">
        <v>369</v>
      </c>
      <c r="B370">
        <v>23</v>
      </c>
      <c r="C370" s="25" t="s">
        <v>149</v>
      </c>
      <c r="D370" s="12">
        <v>5.5</v>
      </c>
      <c r="E370" s="14">
        <f t="shared" si="112"/>
        <v>2.4336283185840708</v>
      </c>
      <c r="F370" s="7">
        <v>2.2599999999999998</v>
      </c>
      <c r="G370" s="7">
        <f t="shared" si="99"/>
        <v>3.0663716814159292</v>
      </c>
      <c r="H370" s="16">
        <f t="shared" si="100"/>
        <v>7.9336283185840708</v>
      </c>
      <c r="I370" s="11">
        <f t="shared" si="101"/>
        <v>8.1704726615308823E-2</v>
      </c>
      <c r="J370" s="33">
        <f t="shared" si="102"/>
        <v>3.6152533900579126E-2</v>
      </c>
      <c r="K370" s="33">
        <f t="shared" si="103"/>
        <v>27.66057844659074</v>
      </c>
      <c r="L370" s="33">
        <f t="shared" si="104"/>
        <v>4.5552192714729697E-2</v>
      </c>
      <c r="M370" s="33">
        <f t="shared" si="105"/>
        <v>0.11785726051588795</v>
      </c>
      <c r="N370" s="8">
        <v>0</v>
      </c>
      <c r="O370" s="9">
        <v>1</v>
      </c>
      <c r="P370" s="8">
        <v>0</v>
      </c>
      <c r="Q370" s="9">
        <v>0</v>
      </c>
      <c r="R370" s="9">
        <v>1</v>
      </c>
      <c r="S370" s="9">
        <v>0</v>
      </c>
      <c r="T370" s="9">
        <v>0</v>
      </c>
      <c r="U370" s="8">
        <v>771</v>
      </c>
      <c r="V370" s="9">
        <v>10</v>
      </c>
      <c r="W370" s="9">
        <f t="shared" si="96"/>
        <v>760</v>
      </c>
      <c r="X370" s="9">
        <f t="shared" si="106"/>
        <v>24</v>
      </c>
      <c r="Y370" s="7">
        <v>10.45</v>
      </c>
      <c r="Z370" s="7">
        <v>22.62</v>
      </c>
      <c r="AA370" s="9">
        <v>1</v>
      </c>
      <c r="AB370" s="9">
        <v>0</v>
      </c>
      <c r="AC370" s="9">
        <v>0</v>
      </c>
      <c r="AD370" s="9">
        <v>0</v>
      </c>
      <c r="AE370" s="9">
        <v>0</v>
      </c>
      <c r="AF370" s="9">
        <v>1</v>
      </c>
      <c r="AG370" s="8">
        <v>0</v>
      </c>
      <c r="AH370" s="9">
        <v>1</v>
      </c>
      <c r="AI370" s="30">
        <v>0</v>
      </c>
      <c r="AJ370" s="9">
        <v>0</v>
      </c>
      <c r="AK370" s="30">
        <v>1</v>
      </c>
      <c r="AL370" s="21">
        <v>2000</v>
      </c>
      <c r="AM370" s="23">
        <f t="shared" si="107"/>
        <v>7.6009024595420822</v>
      </c>
      <c r="AN370" s="33">
        <v>0.13900000000000001</v>
      </c>
      <c r="AO370" s="33">
        <v>0.33600000000000002</v>
      </c>
      <c r="AP370" s="33">
        <v>0.36</v>
      </c>
      <c r="AQ370" s="43">
        <f t="shared" si="115"/>
        <v>0.16500000000000004</v>
      </c>
      <c r="AR370" s="33" t="s">
        <v>108</v>
      </c>
      <c r="AS370" s="43" t="s">
        <v>108</v>
      </c>
      <c r="AT370" s="42">
        <v>1</v>
      </c>
      <c r="AU370" s="18">
        <v>0</v>
      </c>
      <c r="AV370">
        <v>0</v>
      </c>
      <c r="AW370" s="40">
        <v>1</v>
      </c>
      <c r="AX370">
        <v>8.5300000000000001E-2</v>
      </c>
      <c r="AY370" s="40">
        <f t="shared" si="114"/>
        <v>0.91469999999999996</v>
      </c>
      <c r="AZ370">
        <v>0</v>
      </c>
      <c r="BA370" s="18">
        <v>1</v>
      </c>
      <c r="BB370">
        <v>0</v>
      </c>
      <c r="BC370" s="18">
        <v>1</v>
      </c>
      <c r="BD370" s="18" t="s">
        <v>143</v>
      </c>
      <c r="BE370">
        <v>0</v>
      </c>
      <c r="BF370">
        <v>1</v>
      </c>
      <c r="BG370">
        <v>0</v>
      </c>
      <c r="BH370">
        <v>0</v>
      </c>
      <c r="BI370">
        <v>0</v>
      </c>
      <c r="BJ370">
        <v>0</v>
      </c>
      <c r="BK370" s="18">
        <v>0</v>
      </c>
      <c r="BL370">
        <v>0</v>
      </c>
      <c r="BM370">
        <v>1</v>
      </c>
      <c r="BN370" s="18">
        <v>0</v>
      </c>
      <c r="BQ370" s="25">
        <v>39.049999999999997</v>
      </c>
      <c r="BR370">
        <v>1</v>
      </c>
      <c r="BS370">
        <v>0</v>
      </c>
      <c r="BT370">
        <v>0</v>
      </c>
      <c r="BU370">
        <v>0</v>
      </c>
      <c r="BV370">
        <v>0</v>
      </c>
      <c r="BW370">
        <v>1</v>
      </c>
      <c r="BX370">
        <v>0</v>
      </c>
      <c r="BY370" s="18">
        <v>0</v>
      </c>
      <c r="BZ370">
        <v>0</v>
      </c>
      <c r="CA370">
        <v>1</v>
      </c>
      <c r="CB370">
        <v>0</v>
      </c>
      <c r="CC370" s="18">
        <v>0</v>
      </c>
      <c r="CD370">
        <v>0</v>
      </c>
      <c r="CE370">
        <v>0</v>
      </c>
      <c r="CF370">
        <v>0</v>
      </c>
      <c r="CG370">
        <v>0</v>
      </c>
      <c r="CH370" s="18">
        <v>0</v>
      </c>
      <c r="CI370">
        <v>0</v>
      </c>
      <c r="CJ370">
        <v>0</v>
      </c>
      <c r="CK370">
        <v>1</v>
      </c>
      <c r="CL370">
        <v>1</v>
      </c>
      <c r="CM370">
        <v>0</v>
      </c>
      <c r="CN370">
        <v>0</v>
      </c>
      <c r="CO370">
        <v>1</v>
      </c>
      <c r="CP370">
        <v>0</v>
      </c>
      <c r="CQ370">
        <v>1</v>
      </c>
      <c r="CR370">
        <v>0</v>
      </c>
      <c r="CS370" s="18">
        <v>1</v>
      </c>
      <c r="CU370">
        <v>3</v>
      </c>
      <c r="DD370" s="34" t="s">
        <v>110</v>
      </c>
    </row>
    <row r="371" spans="1:108" x14ac:dyDescent="0.25">
      <c r="A371">
        <v>370</v>
      </c>
      <c r="B371">
        <v>23</v>
      </c>
      <c r="C371" s="25" t="s">
        <v>149</v>
      </c>
      <c r="D371" s="12">
        <v>2.4</v>
      </c>
      <c r="E371" s="14">
        <f t="shared" si="112"/>
        <v>1.1162790697674418</v>
      </c>
      <c r="F371" s="7">
        <v>2.15</v>
      </c>
      <c r="G371" s="7">
        <f t="shared" si="99"/>
        <v>1.2837209302325581</v>
      </c>
      <c r="H371" s="16">
        <f t="shared" si="100"/>
        <v>3.5162790697674415</v>
      </c>
      <c r="I371" s="11">
        <f t="shared" si="101"/>
        <v>6.7397705177461117E-2</v>
      </c>
      <c r="J371" s="33">
        <f t="shared" si="102"/>
        <v>3.1347769849981923E-2</v>
      </c>
      <c r="K371" s="33">
        <f t="shared" si="103"/>
        <v>31.900195924163221</v>
      </c>
      <c r="L371" s="33">
        <f t="shared" si="104"/>
        <v>3.6049935327479195E-2</v>
      </c>
      <c r="M371" s="33">
        <f t="shared" si="105"/>
        <v>9.8745475027443047E-2</v>
      </c>
      <c r="N371" s="8">
        <v>0</v>
      </c>
      <c r="O371" s="9">
        <v>1</v>
      </c>
      <c r="P371" s="8">
        <v>0</v>
      </c>
      <c r="Q371" s="9">
        <v>0</v>
      </c>
      <c r="R371" s="9">
        <v>1</v>
      </c>
      <c r="S371" s="9">
        <v>0</v>
      </c>
      <c r="T371" s="9">
        <v>0</v>
      </c>
      <c r="U371" s="8">
        <v>1019</v>
      </c>
      <c r="V371" s="9">
        <v>5</v>
      </c>
      <c r="W371" s="9">
        <f t="shared" si="96"/>
        <v>1013</v>
      </c>
      <c r="X371" s="9">
        <f t="shared" si="106"/>
        <v>24</v>
      </c>
      <c r="Y371" s="7">
        <v>8.02</v>
      </c>
      <c r="Z371" s="7">
        <v>23.77</v>
      </c>
      <c r="AA371" s="9">
        <v>1</v>
      </c>
      <c r="AB371" s="9">
        <v>0</v>
      </c>
      <c r="AC371" s="9">
        <v>0</v>
      </c>
      <c r="AD371" s="9">
        <v>0</v>
      </c>
      <c r="AE371" s="9">
        <v>0</v>
      </c>
      <c r="AF371" s="9">
        <v>1</v>
      </c>
      <c r="AG371" s="8">
        <v>0</v>
      </c>
      <c r="AH371" s="9">
        <v>1</v>
      </c>
      <c r="AI371" s="30">
        <v>0</v>
      </c>
      <c r="AJ371" s="9">
        <v>0</v>
      </c>
      <c r="AK371" s="30">
        <v>1</v>
      </c>
      <c r="AL371" s="21">
        <v>1989</v>
      </c>
      <c r="AM371" s="23">
        <f t="shared" si="107"/>
        <v>7.5953872788539725</v>
      </c>
      <c r="AN371" s="33">
        <v>0.13</v>
      </c>
      <c r="AO371" s="33">
        <v>0.35299999999999998</v>
      </c>
      <c r="AP371" s="33">
        <v>0.36</v>
      </c>
      <c r="AQ371" s="43">
        <f t="shared" si="115"/>
        <v>0.15700000000000003</v>
      </c>
      <c r="AR371" s="33" t="s">
        <v>108</v>
      </c>
      <c r="AS371" s="43" t="s">
        <v>108</v>
      </c>
      <c r="AT371" s="42">
        <v>1</v>
      </c>
      <c r="AU371" s="18">
        <v>0</v>
      </c>
      <c r="AV371">
        <v>1</v>
      </c>
      <c r="AW371" s="40">
        <v>0</v>
      </c>
      <c r="AX371">
        <v>8.5300000000000001E-2</v>
      </c>
      <c r="AY371" s="40">
        <f t="shared" si="114"/>
        <v>0.91469999999999996</v>
      </c>
      <c r="AZ371">
        <v>0</v>
      </c>
      <c r="BA371" s="18">
        <v>1</v>
      </c>
      <c r="BB371">
        <v>0</v>
      </c>
      <c r="BC371" s="18">
        <v>1</v>
      </c>
      <c r="BD371" s="18" t="s">
        <v>143</v>
      </c>
      <c r="BE371">
        <v>0</v>
      </c>
      <c r="BF371">
        <v>1</v>
      </c>
      <c r="BG371">
        <v>0</v>
      </c>
      <c r="BH371">
        <v>0</v>
      </c>
      <c r="BI371">
        <v>0</v>
      </c>
      <c r="BJ371">
        <v>0</v>
      </c>
      <c r="BK371" s="18">
        <v>0</v>
      </c>
      <c r="BL371">
        <v>0</v>
      </c>
      <c r="BM371">
        <v>1</v>
      </c>
      <c r="BN371" s="18">
        <v>0</v>
      </c>
      <c r="BQ371" s="25">
        <v>37.79</v>
      </c>
      <c r="BR371">
        <v>1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 s="18">
        <v>0</v>
      </c>
      <c r="BZ371">
        <v>0</v>
      </c>
      <c r="CA371">
        <v>1</v>
      </c>
      <c r="CB371">
        <v>0</v>
      </c>
      <c r="CC371" s="18">
        <v>0</v>
      </c>
      <c r="CD371">
        <v>0</v>
      </c>
      <c r="CE371">
        <v>0</v>
      </c>
      <c r="CF371">
        <v>0</v>
      </c>
      <c r="CG371">
        <v>0</v>
      </c>
      <c r="CH371" s="18">
        <v>0</v>
      </c>
      <c r="CI371">
        <v>0</v>
      </c>
      <c r="CJ371">
        <v>0</v>
      </c>
      <c r="CK371">
        <v>1</v>
      </c>
      <c r="CL371">
        <v>1</v>
      </c>
      <c r="CM371">
        <v>0</v>
      </c>
      <c r="CN371">
        <v>0</v>
      </c>
      <c r="CO371">
        <v>1</v>
      </c>
      <c r="CP371">
        <v>0</v>
      </c>
      <c r="CQ371">
        <v>1</v>
      </c>
      <c r="CR371">
        <v>0</v>
      </c>
      <c r="CS371" s="18">
        <v>1</v>
      </c>
      <c r="CU371">
        <v>3</v>
      </c>
      <c r="DD371" s="34" t="s">
        <v>110</v>
      </c>
    </row>
    <row r="372" spans="1:108" x14ac:dyDescent="0.25">
      <c r="A372">
        <v>371</v>
      </c>
      <c r="B372">
        <v>23</v>
      </c>
      <c r="C372" s="25" t="s">
        <v>149</v>
      </c>
      <c r="D372" s="12">
        <v>-1.6</v>
      </c>
      <c r="E372" s="14">
        <f t="shared" si="112"/>
        <v>1.8181818181818183</v>
      </c>
      <c r="F372" s="7">
        <v>-0.88</v>
      </c>
      <c r="G372" s="7">
        <f t="shared" si="99"/>
        <v>-3.4181818181818184</v>
      </c>
      <c r="H372" s="16">
        <f t="shared" si="100"/>
        <v>0.21818181818181825</v>
      </c>
      <c r="I372" s="11">
        <f t="shared" si="101"/>
        <v>-2.3846798901517526E-2</v>
      </c>
      <c r="J372" s="33">
        <f t="shared" si="102"/>
        <v>2.7098635115360828E-2</v>
      </c>
      <c r="K372" s="33">
        <f t="shared" si="103"/>
        <v>36.902227575039426</v>
      </c>
      <c r="L372" s="33">
        <f t="shared" si="104"/>
        <v>-5.0945434016878358E-2</v>
      </c>
      <c r="M372" s="33">
        <f t="shared" si="105"/>
        <v>3.2518362138433017E-3</v>
      </c>
      <c r="N372" s="8">
        <v>0</v>
      </c>
      <c r="O372" s="9">
        <v>1</v>
      </c>
      <c r="P372" s="8">
        <v>0</v>
      </c>
      <c r="Q372" s="9">
        <v>0</v>
      </c>
      <c r="R372" s="9">
        <v>1</v>
      </c>
      <c r="S372" s="9">
        <v>0</v>
      </c>
      <c r="T372" s="9">
        <v>0</v>
      </c>
      <c r="U372" s="8">
        <v>1372</v>
      </c>
      <c r="V372" s="9">
        <v>10</v>
      </c>
      <c r="W372" s="9">
        <f t="shared" si="96"/>
        <v>1361</v>
      </c>
      <c r="X372" s="9">
        <f t="shared" si="106"/>
        <v>24</v>
      </c>
      <c r="Y372" s="7">
        <v>9.14</v>
      </c>
      <c r="Z372" s="7">
        <v>23.86</v>
      </c>
      <c r="AA372" s="9">
        <v>1</v>
      </c>
      <c r="AB372" s="9">
        <v>0</v>
      </c>
      <c r="AC372" s="9">
        <v>0</v>
      </c>
      <c r="AD372" s="9">
        <v>0</v>
      </c>
      <c r="AE372" s="9">
        <v>0</v>
      </c>
      <c r="AF372" s="9">
        <v>1</v>
      </c>
      <c r="AG372" s="8">
        <v>0</v>
      </c>
      <c r="AH372" s="9">
        <v>1</v>
      </c>
      <c r="AI372" s="30">
        <v>0</v>
      </c>
      <c r="AJ372" s="9">
        <v>0</v>
      </c>
      <c r="AK372" s="30">
        <v>1</v>
      </c>
      <c r="AL372" s="21">
        <v>1993</v>
      </c>
      <c r="AM372" s="23">
        <f t="shared" si="107"/>
        <v>7.5973963202127948</v>
      </c>
      <c r="AN372" s="33">
        <v>0.13</v>
      </c>
      <c r="AO372" s="33">
        <v>0.35299999999999998</v>
      </c>
      <c r="AP372" s="33">
        <v>0.36</v>
      </c>
      <c r="AQ372" s="43">
        <f t="shared" si="115"/>
        <v>0.15700000000000003</v>
      </c>
      <c r="AR372" s="33" t="s">
        <v>108</v>
      </c>
      <c r="AS372" s="43" t="s">
        <v>108</v>
      </c>
      <c r="AT372" s="42">
        <v>1</v>
      </c>
      <c r="AU372" s="18">
        <v>0</v>
      </c>
      <c r="AV372">
        <v>1</v>
      </c>
      <c r="AW372" s="40">
        <v>0</v>
      </c>
      <c r="AX372">
        <v>8.5300000000000001E-2</v>
      </c>
      <c r="AY372" s="40">
        <f t="shared" si="114"/>
        <v>0.91469999999999996</v>
      </c>
      <c r="AZ372">
        <v>0</v>
      </c>
      <c r="BA372" s="18">
        <v>1</v>
      </c>
      <c r="BB372">
        <v>0</v>
      </c>
      <c r="BC372" s="18">
        <v>1</v>
      </c>
      <c r="BD372" s="18" t="s">
        <v>143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0</v>
      </c>
      <c r="BK372" s="18">
        <v>0</v>
      </c>
      <c r="BL372">
        <v>0</v>
      </c>
      <c r="BM372">
        <v>1</v>
      </c>
      <c r="BN372" s="18">
        <v>0</v>
      </c>
      <c r="BQ372" s="25">
        <v>39</v>
      </c>
      <c r="BR372">
        <v>1</v>
      </c>
      <c r="BS372">
        <v>0</v>
      </c>
      <c r="BT372">
        <v>0</v>
      </c>
      <c r="BU372">
        <v>0</v>
      </c>
      <c r="BV372">
        <v>0</v>
      </c>
      <c r="BW372">
        <v>1</v>
      </c>
      <c r="BX372">
        <v>0</v>
      </c>
      <c r="BY372" s="18">
        <v>0</v>
      </c>
      <c r="BZ372">
        <v>0</v>
      </c>
      <c r="CA372">
        <v>1</v>
      </c>
      <c r="CB372">
        <v>0</v>
      </c>
      <c r="CC372" s="18">
        <v>0</v>
      </c>
      <c r="CD372">
        <v>0</v>
      </c>
      <c r="CE372">
        <v>0</v>
      </c>
      <c r="CF372">
        <v>0</v>
      </c>
      <c r="CG372">
        <v>0</v>
      </c>
      <c r="CH372" s="18">
        <v>0</v>
      </c>
      <c r="CI372">
        <v>0</v>
      </c>
      <c r="CJ372">
        <v>0</v>
      </c>
      <c r="CK372">
        <v>1</v>
      </c>
      <c r="CL372">
        <v>1</v>
      </c>
      <c r="CM372">
        <v>0</v>
      </c>
      <c r="CN372">
        <v>0</v>
      </c>
      <c r="CO372">
        <v>1</v>
      </c>
      <c r="CP372">
        <v>0</v>
      </c>
      <c r="CQ372">
        <v>1</v>
      </c>
      <c r="CR372">
        <v>0</v>
      </c>
      <c r="CS372" s="18">
        <v>1</v>
      </c>
      <c r="CU372">
        <v>3</v>
      </c>
      <c r="DD372" s="34" t="s">
        <v>110</v>
      </c>
    </row>
    <row r="373" spans="1:108" x14ac:dyDescent="0.25">
      <c r="A373">
        <v>372</v>
      </c>
      <c r="B373">
        <v>23</v>
      </c>
      <c r="C373" s="25" t="s">
        <v>149</v>
      </c>
      <c r="D373" s="12">
        <v>0.7</v>
      </c>
      <c r="E373" s="14">
        <f t="shared" si="112"/>
        <v>1.044776119402985</v>
      </c>
      <c r="F373" s="7">
        <v>0.67</v>
      </c>
      <c r="G373" s="7">
        <f t="shared" si="99"/>
        <v>-0.34477611940298503</v>
      </c>
      <c r="H373" s="16">
        <f t="shared" si="100"/>
        <v>1.7447761194029849</v>
      </c>
      <c r="I373" s="11">
        <f t="shared" si="101"/>
        <v>2.3505894099012905E-2</v>
      </c>
      <c r="J373" s="33">
        <f t="shared" si="102"/>
        <v>3.5083424028377469E-2</v>
      </c>
      <c r="K373" s="33">
        <f t="shared" si="103"/>
        <v>28.503489260088841</v>
      </c>
      <c r="L373" s="33">
        <f t="shared" si="104"/>
        <v>-1.1577529929364564E-2</v>
      </c>
      <c r="M373" s="33">
        <f t="shared" si="105"/>
        <v>5.8589318127390377E-2</v>
      </c>
      <c r="N373" s="8">
        <v>0</v>
      </c>
      <c r="O373" s="9">
        <v>1</v>
      </c>
      <c r="P373" s="8">
        <v>0</v>
      </c>
      <c r="Q373" s="9">
        <v>0</v>
      </c>
      <c r="R373" s="9">
        <v>1</v>
      </c>
      <c r="S373" s="9">
        <v>0</v>
      </c>
      <c r="T373" s="9">
        <v>0</v>
      </c>
      <c r="U373" s="8">
        <v>818</v>
      </c>
      <c r="V373" s="9">
        <v>5</v>
      </c>
      <c r="W373" s="9">
        <f t="shared" si="96"/>
        <v>812</v>
      </c>
      <c r="X373" s="9">
        <f t="shared" si="106"/>
        <v>24</v>
      </c>
      <c r="Y373" s="7">
        <v>9.7899999999999991</v>
      </c>
      <c r="Z373" s="7">
        <v>21.84</v>
      </c>
      <c r="AA373" s="9">
        <v>1</v>
      </c>
      <c r="AB373" s="9">
        <v>0</v>
      </c>
      <c r="AC373" s="9">
        <v>0</v>
      </c>
      <c r="AD373" s="9">
        <v>0</v>
      </c>
      <c r="AE373" s="9">
        <v>0</v>
      </c>
      <c r="AF373" s="9">
        <v>1</v>
      </c>
      <c r="AG373" s="8">
        <v>0</v>
      </c>
      <c r="AH373" s="9">
        <v>1</v>
      </c>
      <c r="AI373" s="30">
        <v>0</v>
      </c>
      <c r="AJ373" s="9">
        <v>0</v>
      </c>
      <c r="AK373" s="30">
        <v>1</v>
      </c>
      <c r="AL373" s="21">
        <v>1997</v>
      </c>
      <c r="AM373" s="23">
        <f t="shared" si="107"/>
        <v>7.5994013334158153</v>
      </c>
      <c r="AN373" s="33">
        <v>4.9000000000000002E-2</v>
      </c>
      <c r="AO373" s="33">
        <v>0.28399999999999997</v>
      </c>
      <c r="AP373" s="33">
        <v>0.44600000000000001</v>
      </c>
      <c r="AQ373" s="43">
        <f t="shared" si="115"/>
        <v>0.22100000000000009</v>
      </c>
      <c r="AR373" s="33" t="s">
        <v>108</v>
      </c>
      <c r="AS373" s="43" t="s">
        <v>108</v>
      </c>
      <c r="AT373" s="42">
        <v>1</v>
      </c>
      <c r="AU373" s="18">
        <v>0</v>
      </c>
      <c r="AV373">
        <v>1</v>
      </c>
      <c r="AW373" s="40">
        <v>0</v>
      </c>
      <c r="AX373">
        <v>8.5300000000000001E-2</v>
      </c>
      <c r="AY373" s="40">
        <f t="shared" si="114"/>
        <v>0.91469999999999996</v>
      </c>
      <c r="AZ373">
        <v>0</v>
      </c>
      <c r="BA373" s="18">
        <v>1</v>
      </c>
      <c r="BB373">
        <v>0</v>
      </c>
      <c r="BC373" s="18">
        <v>1</v>
      </c>
      <c r="BD373" s="18" t="s">
        <v>143</v>
      </c>
      <c r="BE373">
        <v>0</v>
      </c>
      <c r="BF373">
        <v>1</v>
      </c>
      <c r="BG373">
        <v>0</v>
      </c>
      <c r="BH373">
        <v>0</v>
      </c>
      <c r="BI373">
        <v>0</v>
      </c>
      <c r="BJ373">
        <v>0</v>
      </c>
      <c r="BK373" s="18">
        <v>0</v>
      </c>
      <c r="BL373">
        <v>0</v>
      </c>
      <c r="BM373">
        <v>1</v>
      </c>
      <c r="BN373" s="18">
        <v>0</v>
      </c>
      <c r="BQ373" s="25">
        <v>37.630000000000003</v>
      </c>
      <c r="BR373">
        <v>1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 s="18">
        <v>0</v>
      </c>
      <c r="BZ373">
        <v>0</v>
      </c>
      <c r="CA373">
        <v>1</v>
      </c>
      <c r="CB373">
        <v>0</v>
      </c>
      <c r="CC373" s="18">
        <v>0</v>
      </c>
      <c r="CD373">
        <v>0</v>
      </c>
      <c r="CE373">
        <v>0</v>
      </c>
      <c r="CF373">
        <v>0</v>
      </c>
      <c r="CG373">
        <v>0</v>
      </c>
      <c r="CH373" s="18">
        <v>0</v>
      </c>
      <c r="CI373">
        <v>0</v>
      </c>
      <c r="CJ373">
        <v>0</v>
      </c>
      <c r="CK373">
        <v>1</v>
      </c>
      <c r="CL373">
        <v>1</v>
      </c>
      <c r="CM373">
        <v>0</v>
      </c>
      <c r="CN373">
        <v>0</v>
      </c>
      <c r="CO373">
        <v>1</v>
      </c>
      <c r="CP373">
        <v>0</v>
      </c>
      <c r="CQ373">
        <v>1</v>
      </c>
      <c r="CR373">
        <v>0</v>
      </c>
      <c r="CS373" s="18">
        <v>1</v>
      </c>
      <c r="CU373">
        <v>3</v>
      </c>
      <c r="DD373" s="34" t="s">
        <v>110</v>
      </c>
    </row>
    <row r="374" spans="1:108" x14ac:dyDescent="0.25">
      <c r="A374">
        <v>373</v>
      </c>
      <c r="B374">
        <v>23</v>
      </c>
      <c r="C374" s="25" t="s">
        <v>149</v>
      </c>
      <c r="D374" s="12">
        <v>0.6</v>
      </c>
      <c r="E374" s="14">
        <f t="shared" si="112"/>
        <v>2.1428571428571428</v>
      </c>
      <c r="F374" s="7">
        <v>0.28000000000000003</v>
      </c>
      <c r="G374" s="7">
        <f t="shared" si="99"/>
        <v>-1.5428571428571427</v>
      </c>
      <c r="H374" s="16">
        <f t="shared" si="100"/>
        <v>2.7428571428571429</v>
      </c>
      <c r="I374" s="11">
        <f t="shared" si="101"/>
        <v>9.0984008236424802E-3</v>
      </c>
      <c r="J374" s="33">
        <f t="shared" si="102"/>
        <v>3.2494288655865997E-2</v>
      </c>
      <c r="K374" s="33">
        <f t="shared" si="103"/>
        <v>30.774638909335721</v>
      </c>
      <c r="L374" s="33">
        <f t="shared" si="104"/>
        <v>-2.3395887832223516E-2</v>
      </c>
      <c r="M374" s="33">
        <f t="shared" si="105"/>
        <v>4.1592689479508477E-2</v>
      </c>
      <c r="N374" s="8">
        <v>0</v>
      </c>
      <c r="O374" s="9">
        <v>1</v>
      </c>
      <c r="P374" s="8">
        <v>0</v>
      </c>
      <c r="Q374" s="9">
        <v>0</v>
      </c>
      <c r="R374" s="9">
        <v>1</v>
      </c>
      <c r="S374" s="9">
        <v>0</v>
      </c>
      <c r="T374" s="9">
        <v>0</v>
      </c>
      <c r="U374" s="8">
        <v>958</v>
      </c>
      <c r="V374" s="9">
        <v>10</v>
      </c>
      <c r="W374" s="9">
        <f t="shared" si="96"/>
        <v>947</v>
      </c>
      <c r="X374" s="9">
        <f t="shared" si="106"/>
        <v>24</v>
      </c>
      <c r="Y374" s="7">
        <v>10.45</v>
      </c>
      <c r="Z374" s="7">
        <v>22.62</v>
      </c>
      <c r="AA374" s="9">
        <v>1</v>
      </c>
      <c r="AB374" s="9">
        <v>0</v>
      </c>
      <c r="AC374" s="9">
        <v>0</v>
      </c>
      <c r="AD374" s="9">
        <v>0</v>
      </c>
      <c r="AE374" s="9">
        <v>0</v>
      </c>
      <c r="AF374" s="9">
        <v>1</v>
      </c>
      <c r="AG374" s="8">
        <v>0</v>
      </c>
      <c r="AH374" s="9">
        <v>1</v>
      </c>
      <c r="AI374" s="30">
        <v>0</v>
      </c>
      <c r="AJ374" s="9">
        <v>0</v>
      </c>
      <c r="AK374" s="30">
        <v>1</v>
      </c>
      <c r="AL374" s="21">
        <v>2000</v>
      </c>
      <c r="AM374" s="23">
        <f t="shared" si="107"/>
        <v>7.6009024595420822</v>
      </c>
      <c r="AN374" s="33">
        <v>4.9000000000000002E-2</v>
      </c>
      <c r="AO374" s="33">
        <v>0.28399999999999997</v>
      </c>
      <c r="AP374" s="33">
        <v>0.44600000000000001</v>
      </c>
      <c r="AQ374" s="43">
        <f t="shared" si="115"/>
        <v>0.22100000000000009</v>
      </c>
      <c r="AR374" s="33" t="s">
        <v>108</v>
      </c>
      <c r="AS374" s="43" t="s">
        <v>108</v>
      </c>
      <c r="AT374" s="42">
        <v>1</v>
      </c>
      <c r="AU374" s="18">
        <v>0</v>
      </c>
      <c r="AV374">
        <v>1</v>
      </c>
      <c r="AW374" s="40">
        <v>0</v>
      </c>
      <c r="AX374">
        <v>8.5300000000000001E-2</v>
      </c>
      <c r="AY374" s="40">
        <f t="shared" si="114"/>
        <v>0.91469999999999996</v>
      </c>
      <c r="AZ374">
        <v>0</v>
      </c>
      <c r="BA374" s="18">
        <v>1</v>
      </c>
      <c r="BB374">
        <v>0</v>
      </c>
      <c r="BC374" s="18">
        <v>1</v>
      </c>
      <c r="BD374" s="18" t="s">
        <v>143</v>
      </c>
      <c r="BE374">
        <v>0</v>
      </c>
      <c r="BF374">
        <v>1</v>
      </c>
      <c r="BG374">
        <v>0</v>
      </c>
      <c r="BH374">
        <v>0</v>
      </c>
      <c r="BI374">
        <v>0</v>
      </c>
      <c r="BJ374">
        <v>0</v>
      </c>
      <c r="BK374" s="18">
        <v>0</v>
      </c>
      <c r="BL374">
        <v>0</v>
      </c>
      <c r="BM374">
        <v>1</v>
      </c>
      <c r="BN374" s="18">
        <v>0</v>
      </c>
      <c r="BQ374" s="25">
        <v>39.049999999999997</v>
      </c>
      <c r="BR374">
        <v>1</v>
      </c>
      <c r="BS374">
        <v>0</v>
      </c>
      <c r="BT374">
        <v>0</v>
      </c>
      <c r="BU374">
        <v>0</v>
      </c>
      <c r="BV374">
        <v>0</v>
      </c>
      <c r="BW374">
        <v>1</v>
      </c>
      <c r="BX374">
        <v>0</v>
      </c>
      <c r="BY374" s="18">
        <v>0</v>
      </c>
      <c r="BZ374">
        <v>0</v>
      </c>
      <c r="CA374">
        <v>1</v>
      </c>
      <c r="CB374">
        <v>0</v>
      </c>
      <c r="CC374" s="18">
        <v>0</v>
      </c>
      <c r="CD374">
        <v>0</v>
      </c>
      <c r="CE374">
        <v>0</v>
      </c>
      <c r="CF374">
        <v>0</v>
      </c>
      <c r="CG374">
        <v>0</v>
      </c>
      <c r="CH374" s="18">
        <v>0</v>
      </c>
      <c r="CI374">
        <v>0</v>
      </c>
      <c r="CJ374">
        <v>0</v>
      </c>
      <c r="CK374">
        <v>1</v>
      </c>
      <c r="CL374">
        <v>1</v>
      </c>
      <c r="CM374">
        <v>0</v>
      </c>
      <c r="CN374">
        <v>0</v>
      </c>
      <c r="CO374">
        <v>1</v>
      </c>
      <c r="CP374">
        <v>0</v>
      </c>
      <c r="CQ374">
        <v>1</v>
      </c>
      <c r="CR374">
        <v>0</v>
      </c>
      <c r="CS374" s="18">
        <v>1</v>
      </c>
      <c r="CU374">
        <v>3</v>
      </c>
      <c r="DD374" s="34" t="s">
        <v>110</v>
      </c>
    </row>
    <row r="375" spans="1:108" x14ac:dyDescent="0.25">
      <c r="A375">
        <v>374</v>
      </c>
      <c r="B375">
        <v>23</v>
      </c>
      <c r="C375" s="25" t="s">
        <v>149</v>
      </c>
      <c r="D375" s="12">
        <v>2.9</v>
      </c>
      <c r="E375" s="14">
        <f t="shared" si="112"/>
        <v>0.85545722713864303</v>
      </c>
      <c r="F375" s="7">
        <v>3.39</v>
      </c>
      <c r="G375" s="7">
        <f t="shared" si="99"/>
        <v>2.044542772861357</v>
      </c>
      <c r="H375" s="16">
        <f t="shared" si="100"/>
        <v>3.7554572271386428</v>
      </c>
      <c r="I375" s="11">
        <f t="shared" si="101"/>
        <v>0.13101679456485232</v>
      </c>
      <c r="J375" s="33">
        <f t="shared" si="102"/>
        <v>3.8648021995531662E-2</v>
      </c>
      <c r="K375" s="33">
        <f t="shared" si="103"/>
        <v>25.874545406634684</v>
      </c>
      <c r="L375" s="33">
        <f t="shared" si="104"/>
        <v>9.2368772569320662E-2</v>
      </c>
      <c r="M375" s="33">
        <f t="shared" si="105"/>
        <v>0.16966481656038399</v>
      </c>
      <c r="N375" s="8">
        <v>0</v>
      </c>
      <c r="O375" s="9">
        <v>1</v>
      </c>
      <c r="P375" s="8">
        <v>0</v>
      </c>
      <c r="Q375" s="9">
        <v>0</v>
      </c>
      <c r="R375" s="9">
        <v>1</v>
      </c>
      <c r="S375" s="9">
        <v>0</v>
      </c>
      <c r="T375" s="9">
        <v>0</v>
      </c>
      <c r="U375" s="8">
        <v>664</v>
      </c>
      <c r="V375" s="9">
        <v>5</v>
      </c>
      <c r="W375" s="9">
        <f t="shared" ref="W375:W438" si="116">U375-V375-1</f>
        <v>658</v>
      </c>
      <c r="X375" s="9">
        <f t="shared" si="106"/>
        <v>24</v>
      </c>
      <c r="Y375" s="7">
        <v>8.02</v>
      </c>
      <c r="Z375" s="7">
        <v>23.77</v>
      </c>
      <c r="AA375" s="9">
        <v>1</v>
      </c>
      <c r="AB375" s="9">
        <v>0</v>
      </c>
      <c r="AC375" s="9">
        <v>0</v>
      </c>
      <c r="AD375" s="9">
        <v>0</v>
      </c>
      <c r="AE375" s="9">
        <v>0</v>
      </c>
      <c r="AF375" s="9">
        <v>1</v>
      </c>
      <c r="AG375" s="8">
        <v>0</v>
      </c>
      <c r="AH375" s="9">
        <v>1</v>
      </c>
      <c r="AI375" s="30">
        <v>0</v>
      </c>
      <c r="AJ375" s="9">
        <v>0</v>
      </c>
      <c r="AK375" s="30">
        <v>1</v>
      </c>
      <c r="AL375" s="21">
        <v>1989</v>
      </c>
      <c r="AM375" s="23">
        <f t="shared" si="107"/>
        <v>7.5953872788539725</v>
      </c>
      <c r="AN375" s="33">
        <v>0.13</v>
      </c>
      <c r="AO375" s="33">
        <v>0.35299999999999998</v>
      </c>
      <c r="AP375" s="33">
        <v>0.36</v>
      </c>
      <c r="AQ375" s="43">
        <f t="shared" si="115"/>
        <v>0.15700000000000003</v>
      </c>
      <c r="AR375" s="33" t="s">
        <v>108</v>
      </c>
      <c r="AS375" s="43" t="s">
        <v>108</v>
      </c>
      <c r="AT375" s="42">
        <v>1</v>
      </c>
      <c r="AU375" s="18">
        <v>0</v>
      </c>
      <c r="AV375">
        <v>1</v>
      </c>
      <c r="AW375" s="40">
        <v>0</v>
      </c>
      <c r="AX375">
        <v>8.5300000000000001E-2</v>
      </c>
      <c r="AY375" s="40">
        <f t="shared" si="114"/>
        <v>0.91469999999999996</v>
      </c>
      <c r="AZ375">
        <v>0</v>
      </c>
      <c r="BA375" s="18">
        <v>1</v>
      </c>
      <c r="BB375">
        <v>0</v>
      </c>
      <c r="BC375" s="18">
        <v>1</v>
      </c>
      <c r="BD375" s="18" t="s">
        <v>143</v>
      </c>
      <c r="BE375">
        <v>0</v>
      </c>
      <c r="BF375">
        <v>1</v>
      </c>
      <c r="BG375">
        <v>0</v>
      </c>
      <c r="BH375">
        <v>0</v>
      </c>
      <c r="BI375">
        <v>0</v>
      </c>
      <c r="BJ375">
        <v>0</v>
      </c>
      <c r="BK375" s="18">
        <v>0</v>
      </c>
      <c r="BL375">
        <v>0</v>
      </c>
      <c r="BM375">
        <v>1</v>
      </c>
      <c r="BN375" s="18">
        <v>0</v>
      </c>
      <c r="BQ375" s="25">
        <v>37.79</v>
      </c>
      <c r="BR375">
        <v>1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 s="18">
        <v>0</v>
      </c>
      <c r="BZ375">
        <v>0</v>
      </c>
      <c r="CA375">
        <v>1</v>
      </c>
      <c r="CB375">
        <v>0</v>
      </c>
      <c r="CC375" s="18">
        <v>0</v>
      </c>
      <c r="CD375">
        <v>0</v>
      </c>
      <c r="CE375">
        <v>0</v>
      </c>
      <c r="CF375">
        <v>0</v>
      </c>
      <c r="CG375">
        <v>0</v>
      </c>
      <c r="CH375" s="18">
        <v>0</v>
      </c>
      <c r="CI375">
        <v>0</v>
      </c>
      <c r="CJ375">
        <v>0</v>
      </c>
      <c r="CK375">
        <v>1</v>
      </c>
      <c r="CL375">
        <v>1</v>
      </c>
      <c r="CM375">
        <v>0</v>
      </c>
      <c r="CN375">
        <v>0</v>
      </c>
      <c r="CO375">
        <v>1</v>
      </c>
      <c r="CP375">
        <v>0</v>
      </c>
      <c r="CQ375">
        <v>1</v>
      </c>
      <c r="CR375">
        <v>0</v>
      </c>
      <c r="CS375" s="18">
        <v>1</v>
      </c>
      <c r="CU375">
        <v>3</v>
      </c>
      <c r="DD375" s="34" t="s">
        <v>110</v>
      </c>
    </row>
    <row r="376" spans="1:108" x14ac:dyDescent="0.25">
      <c r="A376">
        <v>375</v>
      </c>
      <c r="B376">
        <v>23</v>
      </c>
      <c r="C376" s="25" t="s">
        <v>149</v>
      </c>
      <c r="D376" s="12">
        <v>3.9</v>
      </c>
      <c r="E376" s="14">
        <f t="shared" si="112"/>
        <v>1.4285714285714286</v>
      </c>
      <c r="F376" s="7">
        <v>2.73</v>
      </c>
      <c r="G376" s="7">
        <f t="shared" si="99"/>
        <v>2.4714285714285715</v>
      </c>
      <c r="H376" s="16">
        <f t="shared" si="100"/>
        <v>5.3285714285714283</v>
      </c>
      <c r="I376" s="11">
        <f t="shared" si="101"/>
        <v>8.5169027029795424E-2</v>
      </c>
      <c r="J376" s="33">
        <f t="shared" si="102"/>
        <v>3.1197445798459868E-2</v>
      </c>
      <c r="K376" s="33">
        <f t="shared" si="103"/>
        <v>32.0539061582204</v>
      </c>
      <c r="L376" s="33">
        <f t="shared" si="104"/>
        <v>5.3971581231335553E-2</v>
      </c>
      <c r="M376" s="33">
        <f t="shared" si="105"/>
        <v>0.1163664728282553</v>
      </c>
      <c r="N376" s="8">
        <v>0</v>
      </c>
      <c r="O376" s="9">
        <v>1</v>
      </c>
      <c r="P376" s="8">
        <v>0</v>
      </c>
      <c r="Q376" s="9">
        <v>0</v>
      </c>
      <c r="R376" s="9">
        <v>1</v>
      </c>
      <c r="S376" s="9">
        <v>0</v>
      </c>
      <c r="T376" s="9">
        <v>0</v>
      </c>
      <c r="U376" s="8">
        <v>1031</v>
      </c>
      <c r="V376" s="9">
        <v>10</v>
      </c>
      <c r="W376" s="9">
        <f t="shared" si="116"/>
        <v>1020</v>
      </c>
      <c r="X376" s="9">
        <f t="shared" si="106"/>
        <v>24</v>
      </c>
      <c r="Y376" s="7">
        <v>9.14</v>
      </c>
      <c r="Z376" s="7">
        <v>23.86</v>
      </c>
      <c r="AA376" s="9">
        <v>1</v>
      </c>
      <c r="AB376" s="9">
        <v>0</v>
      </c>
      <c r="AC376" s="9">
        <v>0</v>
      </c>
      <c r="AD376" s="9">
        <v>0</v>
      </c>
      <c r="AE376" s="9">
        <v>0</v>
      </c>
      <c r="AF376" s="9">
        <v>1</v>
      </c>
      <c r="AG376" s="8">
        <v>0</v>
      </c>
      <c r="AH376" s="9">
        <v>1</v>
      </c>
      <c r="AI376" s="30">
        <v>0</v>
      </c>
      <c r="AJ376" s="9">
        <v>0</v>
      </c>
      <c r="AK376" s="30">
        <v>1</v>
      </c>
      <c r="AL376" s="21">
        <v>1993</v>
      </c>
      <c r="AM376" s="23">
        <f t="shared" si="107"/>
        <v>7.5973963202127948</v>
      </c>
      <c r="AN376" s="33">
        <v>0.13</v>
      </c>
      <c r="AO376" s="33">
        <v>0.35299999999999998</v>
      </c>
      <c r="AP376" s="33">
        <v>0.36</v>
      </c>
      <c r="AQ376" s="43">
        <f t="shared" si="115"/>
        <v>0.15700000000000003</v>
      </c>
      <c r="AR376" s="33" t="s">
        <v>108</v>
      </c>
      <c r="AS376" s="43" t="s">
        <v>108</v>
      </c>
      <c r="AT376" s="42">
        <v>1</v>
      </c>
      <c r="AU376" s="18">
        <v>0</v>
      </c>
      <c r="AV376">
        <v>1</v>
      </c>
      <c r="AW376" s="40">
        <v>0</v>
      </c>
      <c r="AX376">
        <v>8.5300000000000001E-2</v>
      </c>
      <c r="AY376" s="40">
        <f t="shared" si="114"/>
        <v>0.91469999999999996</v>
      </c>
      <c r="AZ376">
        <v>0</v>
      </c>
      <c r="BA376" s="18">
        <v>1</v>
      </c>
      <c r="BB376">
        <v>0</v>
      </c>
      <c r="BC376" s="18">
        <v>1</v>
      </c>
      <c r="BD376" s="18" t="s">
        <v>143</v>
      </c>
      <c r="BE376">
        <v>0</v>
      </c>
      <c r="BF376">
        <v>1</v>
      </c>
      <c r="BG376">
        <v>0</v>
      </c>
      <c r="BH376">
        <v>0</v>
      </c>
      <c r="BI376">
        <v>0</v>
      </c>
      <c r="BJ376">
        <v>0</v>
      </c>
      <c r="BK376" s="18">
        <v>0</v>
      </c>
      <c r="BL376">
        <v>0</v>
      </c>
      <c r="BM376">
        <v>1</v>
      </c>
      <c r="BN376" s="18">
        <v>0</v>
      </c>
      <c r="BQ376" s="25">
        <v>39</v>
      </c>
      <c r="BR376">
        <v>1</v>
      </c>
      <c r="BS376">
        <v>0</v>
      </c>
      <c r="BT376">
        <v>0</v>
      </c>
      <c r="BU376">
        <v>0</v>
      </c>
      <c r="BV376">
        <v>0</v>
      </c>
      <c r="BW376">
        <v>1</v>
      </c>
      <c r="BX376">
        <v>0</v>
      </c>
      <c r="BY376" s="18">
        <v>0</v>
      </c>
      <c r="BZ376">
        <v>0</v>
      </c>
      <c r="CA376">
        <v>1</v>
      </c>
      <c r="CB376">
        <v>0</v>
      </c>
      <c r="CC376" s="18">
        <v>0</v>
      </c>
      <c r="CD376">
        <v>0</v>
      </c>
      <c r="CE376">
        <v>0</v>
      </c>
      <c r="CF376">
        <v>0</v>
      </c>
      <c r="CG376">
        <v>0</v>
      </c>
      <c r="CH376" s="18">
        <v>0</v>
      </c>
      <c r="CI376">
        <v>0</v>
      </c>
      <c r="CJ376">
        <v>0</v>
      </c>
      <c r="CK376">
        <v>1</v>
      </c>
      <c r="CL376">
        <v>1</v>
      </c>
      <c r="CM376">
        <v>0</v>
      </c>
      <c r="CN376">
        <v>0</v>
      </c>
      <c r="CO376">
        <v>1</v>
      </c>
      <c r="CP376">
        <v>0</v>
      </c>
      <c r="CQ376">
        <v>1</v>
      </c>
      <c r="CR376">
        <v>0</v>
      </c>
      <c r="CS376" s="18">
        <v>1</v>
      </c>
      <c r="CU376">
        <v>3</v>
      </c>
      <c r="DD376" s="34" t="s">
        <v>110</v>
      </c>
    </row>
    <row r="377" spans="1:108" x14ac:dyDescent="0.25">
      <c r="A377">
        <v>376</v>
      </c>
      <c r="B377">
        <v>23</v>
      </c>
      <c r="C377" s="25" t="s">
        <v>149</v>
      </c>
      <c r="D377" s="12">
        <v>5.2</v>
      </c>
      <c r="E377" s="14">
        <f t="shared" si="112"/>
        <v>1.0526315789473684</v>
      </c>
      <c r="F377" s="7">
        <v>4.9400000000000004</v>
      </c>
      <c r="G377" s="7">
        <f t="shared" si="99"/>
        <v>4.147368421052632</v>
      </c>
      <c r="H377" s="16">
        <f t="shared" si="100"/>
        <v>6.2526315789473683</v>
      </c>
      <c r="I377" s="11">
        <f t="shared" si="101"/>
        <v>0.19690753597255725</v>
      </c>
      <c r="J377" s="33">
        <f t="shared" si="102"/>
        <v>3.9859825095659357E-2</v>
      </c>
      <c r="K377" s="33">
        <f t="shared" si="103"/>
        <v>25.087917410578346</v>
      </c>
      <c r="L377" s="33">
        <f t="shared" si="104"/>
        <v>0.15704771087689789</v>
      </c>
      <c r="M377" s="33">
        <f t="shared" si="105"/>
        <v>0.23676736106821661</v>
      </c>
      <c r="N377" s="8">
        <v>0</v>
      </c>
      <c r="O377" s="9">
        <v>1</v>
      </c>
      <c r="P377" s="8">
        <v>0</v>
      </c>
      <c r="Q377" s="9">
        <v>0</v>
      </c>
      <c r="R377" s="9">
        <v>1</v>
      </c>
      <c r="S377" s="9">
        <v>0</v>
      </c>
      <c r="T377" s="9">
        <v>0</v>
      </c>
      <c r="U377" s="8">
        <v>611</v>
      </c>
      <c r="V377" s="9">
        <v>5</v>
      </c>
      <c r="W377" s="9">
        <f t="shared" si="116"/>
        <v>605</v>
      </c>
      <c r="X377" s="9">
        <f t="shared" si="106"/>
        <v>24</v>
      </c>
      <c r="Y377" s="7">
        <v>9.7899999999999991</v>
      </c>
      <c r="Z377" s="7">
        <v>21.84</v>
      </c>
      <c r="AA377" s="9">
        <v>1</v>
      </c>
      <c r="AB377" s="9">
        <v>0</v>
      </c>
      <c r="AC377" s="9">
        <v>0</v>
      </c>
      <c r="AD377" s="9">
        <v>0</v>
      </c>
      <c r="AE377" s="9">
        <v>0</v>
      </c>
      <c r="AF377" s="9">
        <v>1</v>
      </c>
      <c r="AG377" s="8">
        <v>0</v>
      </c>
      <c r="AH377" s="9">
        <v>1</v>
      </c>
      <c r="AI377" s="30">
        <v>0</v>
      </c>
      <c r="AJ377" s="9">
        <v>0</v>
      </c>
      <c r="AK377" s="30">
        <v>1</v>
      </c>
      <c r="AL377" s="21">
        <v>1997</v>
      </c>
      <c r="AM377" s="23">
        <f t="shared" si="107"/>
        <v>7.5994013334158153</v>
      </c>
      <c r="AN377" s="33">
        <v>4.9000000000000002E-2</v>
      </c>
      <c r="AO377" s="33">
        <v>0.28399999999999997</v>
      </c>
      <c r="AP377" s="33">
        <v>0.44600000000000001</v>
      </c>
      <c r="AQ377" s="43">
        <f t="shared" si="115"/>
        <v>0.22100000000000009</v>
      </c>
      <c r="AR377" s="33" t="s">
        <v>108</v>
      </c>
      <c r="AS377" s="43" t="s">
        <v>108</v>
      </c>
      <c r="AT377" s="42">
        <v>1</v>
      </c>
      <c r="AU377" s="18">
        <v>0</v>
      </c>
      <c r="AV377">
        <v>1</v>
      </c>
      <c r="AW377" s="40">
        <v>0</v>
      </c>
      <c r="AX377">
        <v>8.5300000000000001E-2</v>
      </c>
      <c r="AY377" s="40">
        <f t="shared" si="114"/>
        <v>0.91469999999999996</v>
      </c>
      <c r="AZ377">
        <v>0</v>
      </c>
      <c r="BA377" s="18">
        <v>1</v>
      </c>
      <c r="BB377">
        <v>0</v>
      </c>
      <c r="BC377" s="18">
        <v>1</v>
      </c>
      <c r="BD377" s="18" t="s">
        <v>143</v>
      </c>
      <c r="BE377">
        <v>0</v>
      </c>
      <c r="BF377">
        <v>1</v>
      </c>
      <c r="BG377">
        <v>0</v>
      </c>
      <c r="BH377">
        <v>0</v>
      </c>
      <c r="BI377">
        <v>0</v>
      </c>
      <c r="BJ377">
        <v>0</v>
      </c>
      <c r="BK377" s="18">
        <v>0</v>
      </c>
      <c r="BL377">
        <v>0</v>
      </c>
      <c r="BM377">
        <v>1</v>
      </c>
      <c r="BN377" s="18">
        <v>0</v>
      </c>
      <c r="BQ377" s="25">
        <v>37.630000000000003</v>
      </c>
      <c r="BR377">
        <v>1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 s="18">
        <v>0</v>
      </c>
      <c r="BZ377">
        <v>0</v>
      </c>
      <c r="CA377">
        <v>1</v>
      </c>
      <c r="CB377">
        <v>0</v>
      </c>
      <c r="CC377" s="18">
        <v>0</v>
      </c>
      <c r="CD377">
        <v>0</v>
      </c>
      <c r="CE377">
        <v>0</v>
      </c>
      <c r="CF377">
        <v>0</v>
      </c>
      <c r="CG377">
        <v>0</v>
      </c>
      <c r="CH377" s="18">
        <v>0</v>
      </c>
      <c r="CI377">
        <v>0</v>
      </c>
      <c r="CJ377">
        <v>0</v>
      </c>
      <c r="CK377">
        <v>1</v>
      </c>
      <c r="CL377">
        <v>1</v>
      </c>
      <c r="CM377">
        <v>0</v>
      </c>
      <c r="CN377">
        <v>0</v>
      </c>
      <c r="CO377">
        <v>1</v>
      </c>
      <c r="CP377">
        <v>0</v>
      </c>
      <c r="CQ377">
        <v>1</v>
      </c>
      <c r="CR377">
        <v>0</v>
      </c>
      <c r="CS377" s="18">
        <v>1</v>
      </c>
      <c r="CU377">
        <v>3</v>
      </c>
      <c r="DD377" s="34" t="s">
        <v>110</v>
      </c>
    </row>
    <row r="378" spans="1:108" x14ac:dyDescent="0.25">
      <c r="A378">
        <v>377</v>
      </c>
      <c r="B378">
        <v>23</v>
      </c>
      <c r="C378" s="25" t="s">
        <v>149</v>
      </c>
      <c r="D378" s="12">
        <v>5.5</v>
      </c>
      <c r="E378" s="14">
        <f t="shared" si="112"/>
        <v>2.477477477477477</v>
      </c>
      <c r="F378" s="7">
        <v>2.2200000000000002</v>
      </c>
      <c r="G378" s="7">
        <f t="shared" si="99"/>
        <v>3.022522522522523</v>
      </c>
      <c r="H378" s="16">
        <f t="shared" si="100"/>
        <v>7.9774774774774766</v>
      </c>
      <c r="I378" s="11">
        <f t="shared" si="101"/>
        <v>7.7481912916654835E-2</v>
      </c>
      <c r="J378" s="33">
        <f t="shared" si="102"/>
        <v>3.4901762575069745E-2</v>
      </c>
      <c r="K378" s="33">
        <f t="shared" si="103"/>
        <v>28.651848107931887</v>
      </c>
      <c r="L378" s="33">
        <f t="shared" si="104"/>
        <v>4.2580150341585091E-2</v>
      </c>
      <c r="M378" s="33">
        <f t="shared" si="105"/>
        <v>0.11238367549172458</v>
      </c>
      <c r="N378" s="8">
        <v>0</v>
      </c>
      <c r="O378" s="9">
        <v>1</v>
      </c>
      <c r="P378" s="8">
        <v>0</v>
      </c>
      <c r="Q378" s="9">
        <v>0</v>
      </c>
      <c r="R378" s="9">
        <v>1</v>
      </c>
      <c r="S378" s="9">
        <v>0</v>
      </c>
      <c r="T378" s="9">
        <v>0</v>
      </c>
      <c r="U378" s="8">
        <v>827</v>
      </c>
      <c r="V378" s="9">
        <v>10</v>
      </c>
      <c r="W378" s="9">
        <f t="shared" si="116"/>
        <v>816</v>
      </c>
      <c r="X378" s="9">
        <f t="shared" si="106"/>
        <v>24</v>
      </c>
      <c r="Y378" s="7">
        <v>10.45</v>
      </c>
      <c r="Z378" s="7">
        <v>22.62</v>
      </c>
      <c r="AA378" s="9">
        <v>1</v>
      </c>
      <c r="AB378" s="9">
        <v>0</v>
      </c>
      <c r="AC378" s="9">
        <v>0</v>
      </c>
      <c r="AD378" s="9">
        <v>0</v>
      </c>
      <c r="AE378" s="9">
        <v>0</v>
      </c>
      <c r="AF378" s="9">
        <v>1</v>
      </c>
      <c r="AG378" s="8">
        <v>0</v>
      </c>
      <c r="AH378" s="9">
        <v>1</v>
      </c>
      <c r="AI378" s="30">
        <v>0</v>
      </c>
      <c r="AJ378" s="9">
        <v>0</v>
      </c>
      <c r="AK378" s="30">
        <v>1</v>
      </c>
      <c r="AL378" s="21">
        <v>2000</v>
      </c>
      <c r="AM378" s="23">
        <f t="shared" si="107"/>
        <v>7.6009024595420822</v>
      </c>
      <c r="AN378" s="33">
        <v>4.9000000000000002E-2</v>
      </c>
      <c r="AO378" s="33">
        <v>0.28399999999999997</v>
      </c>
      <c r="AP378" s="33">
        <v>0.44600000000000001</v>
      </c>
      <c r="AQ378" s="43">
        <f t="shared" si="115"/>
        <v>0.22100000000000009</v>
      </c>
      <c r="AR378" s="33" t="s">
        <v>108</v>
      </c>
      <c r="AS378" s="43" t="s">
        <v>108</v>
      </c>
      <c r="AT378" s="42">
        <v>1</v>
      </c>
      <c r="AU378" s="18">
        <v>0</v>
      </c>
      <c r="AV378">
        <v>1</v>
      </c>
      <c r="AW378" s="40">
        <v>0</v>
      </c>
      <c r="AX378">
        <v>8.5300000000000001E-2</v>
      </c>
      <c r="AY378" s="40">
        <f t="shared" si="114"/>
        <v>0.91469999999999996</v>
      </c>
      <c r="AZ378">
        <v>0</v>
      </c>
      <c r="BA378" s="18">
        <v>1</v>
      </c>
      <c r="BB378">
        <v>0</v>
      </c>
      <c r="BC378" s="18">
        <v>1</v>
      </c>
      <c r="BD378" s="18" t="s">
        <v>143</v>
      </c>
      <c r="BE378">
        <v>0</v>
      </c>
      <c r="BF378">
        <v>1</v>
      </c>
      <c r="BG378">
        <v>0</v>
      </c>
      <c r="BH378">
        <v>0</v>
      </c>
      <c r="BI378">
        <v>0</v>
      </c>
      <c r="BJ378">
        <v>0</v>
      </c>
      <c r="BK378" s="18">
        <v>0</v>
      </c>
      <c r="BL378">
        <v>0</v>
      </c>
      <c r="BM378">
        <v>1</v>
      </c>
      <c r="BN378" s="18">
        <v>0</v>
      </c>
      <c r="BQ378" s="25">
        <v>39.049999999999997</v>
      </c>
      <c r="BR378">
        <v>1</v>
      </c>
      <c r="BS378">
        <v>0</v>
      </c>
      <c r="BT378">
        <v>0</v>
      </c>
      <c r="BU378">
        <v>0</v>
      </c>
      <c r="BV378">
        <v>0</v>
      </c>
      <c r="BW378">
        <v>1</v>
      </c>
      <c r="BX378">
        <v>0</v>
      </c>
      <c r="BY378" s="18">
        <v>0</v>
      </c>
      <c r="BZ378">
        <v>0</v>
      </c>
      <c r="CA378">
        <v>1</v>
      </c>
      <c r="CB378">
        <v>0</v>
      </c>
      <c r="CC378" s="18">
        <v>0</v>
      </c>
      <c r="CD378">
        <v>0</v>
      </c>
      <c r="CE378">
        <v>0</v>
      </c>
      <c r="CF378">
        <v>0</v>
      </c>
      <c r="CG378">
        <v>0</v>
      </c>
      <c r="CH378" s="18">
        <v>0</v>
      </c>
      <c r="CI378">
        <v>0</v>
      </c>
      <c r="CJ378">
        <v>0</v>
      </c>
      <c r="CK378">
        <v>1</v>
      </c>
      <c r="CL378">
        <v>1</v>
      </c>
      <c r="CM378">
        <v>0</v>
      </c>
      <c r="CN378">
        <v>0</v>
      </c>
      <c r="CO378">
        <v>1</v>
      </c>
      <c r="CP378">
        <v>0</v>
      </c>
      <c r="CQ378">
        <v>1</v>
      </c>
      <c r="CR378">
        <v>0</v>
      </c>
      <c r="CS378" s="18">
        <v>1</v>
      </c>
      <c r="CU378">
        <v>3</v>
      </c>
      <c r="DD378" s="34" t="s">
        <v>110</v>
      </c>
    </row>
    <row r="379" spans="1:108" x14ac:dyDescent="0.25">
      <c r="A379">
        <v>378</v>
      </c>
      <c r="B379">
        <v>23</v>
      </c>
      <c r="C379" s="25" t="s">
        <v>149</v>
      </c>
      <c r="D379" s="12">
        <v>2.2000000000000002</v>
      </c>
      <c r="E379" s="14">
        <f t="shared" si="112"/>
        <v>0.54590570719602982</v>
      </c>
      <c r="F379" s="7">
        <v>4.03</v>
      </c>
      <c r="G379" s="7">
        <f t="shared" si="99"/>
        <v>1.6540942928039704</v>
      </c>
      <c r="H379" s="16">
        <f t="shared" si="100"/>
        <v>2.7459057071960302</v>
      </c>
      <c r="I379" s="11">
        <f t="shared" si="101"/>
        <v>5.3914595065672373E-2</v>
      </c>
      <c r="J379" s="33">
        <f t="shared" si="102"/>
        <v>1.3378311430687934E-2</v>
      </c>
      <c r="K379" s="33">
        <f t="shared" si="103"/>
        <v>74.747848798477136</v>
      </c>
      <c r="L379" s="33">
        <f t="shared" si="104"/>
        <v>4.0536283634984439E-2</v>
      </c>
      <c r="M379" s="33">
        <f t="shared" si="105"/>
        <v>6.72929064963603E-2</v>
      </c>
      <c r="N379" s="8">
        <v>0</v>
      </c>
      <c r="O379" s="9">
        <v>1</v>
      </c>
      <c r="P379" s="8">
        <v>0</v>
      </c>
      <c r="Q379" s="9">
        <v>0</v>
      </c>
      <c r="R379" s="9">
        <v>1</v>
      </c>
      <c r="S379" s="9">
        <v>0</v>
      </c>
      <c r="T379" s="9">
        <v>0</v>
      </c>
      <c r="U379" s="8">
        <v>5589</v>
      </c>
      <c r="V379" s="9">
        <v>17</v>
      </c>
      <c r="W379" s="9">
        <f t="shared" si="116"/>
        <v>5571</v>
      </c>
      <c r="X379" s="9">
        <f t="shared" si="106"/>
        <v>24</v>
      </c>
      <c r="Y379" s="7">
        <v>9.16</v>
      </c>
      <c r="Z379" s="7">
        <v>23.17</v>
      </c>
      <c r="AA379" s="9">
        <v>1</v>
      </c>
      <c r="AB379" s="9">
        <v>0</v>
      </c>
      <c r="AC379" s="9">
        <v>0</v>
      </c>
      <c r="AD379" s="9">
        <v>0</v>
      </c>
      <c r="AE379" s="9">
        <v>0</v>
      </c>
      <c r="AF379" s="9">
        <v>1</v>
      </c>
      <c r="AG379" s="8">
        <v>0</v>
      </c>
      <c r="AH379" s="9">
        <v>1</v>
      </c>
      <c r="AI379" s="30">
        <v>0</v>
      </c>
      <c r="AJ379" s="9">
        <v>0</v>
      </c>
      <c r="AK379" s="30">
        <v>1</v>
      </c>
      <c r="AL379" s="21">
        <v>1995</v>
      </c>
      <c r="AM379" s="23">
        <f t="shared" si="107"/>
        <v>7.5983993293239642</v>
      </c>
      <c r="AN379" s="33">
        <f>AVERAGE($AN$360:$AN$361)</f>
        <v>0.15224710000000002</v>
      </c>
      <c r="AO379" s="33">
        <f>AVERAGE($AO$360:$AO$361)</f>
        <v>0.32682130000000004</v>
      </c>
      <c r="AP379" s="33">
        <f>AVERAGE($AP$360:$AP$361)</f>
        <v>0.35734529999999998</v>
      </c>
      <c r="AQ379" s="43">
        <f>AVERAGE($AQ$360:$AQ$361)</f>
        <v>0.16358630000000005</v>
      </c>
      <c r="AR379" s="33" t="s">
        <v>108</v>
      </c>
      <c r="AS379" s="43" t="s">
        <v>108</v>
      </c>
      <c r="AT379" s="42">
        <v>1</v>
      </c>
      <c r="AU379" s="18">
        <v>0</v>
      </c>
      <c r="AV379" s="39">
        <f>1-AW379</f>
        <v>0.55679999999999996</v>
      </c>
      <c r="AW379" s="40">
        <v>0.44319999999999998</v>
      </c>
      <c r="AX379">
        <v>8.5300000000000001E-2</v>
      </c>
      <c r="AY379" s="40">
        <f t="shared" si="114"/>
        <v>0.91469999999999996</v>
      </c>
      <c r="AZ379">
        <v>0</v>
      </c>
      <c r="BA379" s="18">
        <v>1</v>
      </c>
      <c r="BB379">
        <v>0</v>
      </c>
      <c r="BC379" s="18">
        <v>1</v>
      </c>
      <c r="BD379" s="18" t="s">
        <v>143</v>
      </c>
      <c r="BE379">
        <v>0</v>
      </c>
      <c r="BF379">
        <v>1</v>
      </c>
      <c r="BG379">
        <v>0</v>
      </c>
      <c r="BH379">
        <v>0</v>
      </c>
      <c r="BI379">
        <v>0</v>
      </c>
      <c r="BJ379">
        <v>0</v>
      </c>
      <c r="BK379" s="18">
        <v>0</v>
      </c>
      <c r="BL379">
        <v>0</v>
      </c>
      <c r="BM379">
        <v>1</v>
      </c>
      <c r="BN379" s="18">
        <v>0</v>
      </c>
      <c r="BQ379" s="25">
        <v>38.32</v>
      </c>
      <c r="BR379">
        <v>0</v>
      </c>
      <c r="BS379">
        <v>0</v>
      </c>
      <c r="BT379">
        <v>0</v>
      </c>
      <c r="BU379">
        <v>1</v>
      </c>
      <c r="BV379">
        <v>0</v>
      </c>
      <c r="BW379">
        <v>0</v>
      </c>
      <c r="BX379">
        <v>0</v>
      </c>
      <c r="BY379" s="18">
        <v>0</v>
      </c>
      <c r="BZ379">
        <v>0</v>
      </c>
      <c r="CA379">
        <v>1</v>
      </c>
      <c r="CB379">
        <v>0</v>
      </c>
      <c r="CC379" s="18">
        <v>0</v>
      </c>
      <c r="CD379">
        <v>0</v>
      </c>
      <c r="CE379">
        <v>0</v>
      </c>
      <c r="CF379">
        <v>0</v>
      </c>
      <c r="CG379">
        <v>0</v>
      </c>
      <c r="CH379" s="18">
        <v>0</v>
      </c>
      <c r="CI379">
        <v>0</v>
      </c>
      <c r="CJ379">
        <v>0</v>
      </c>
      <c r="CK379">
        <v>1</v>
      </c>
      <c r="CL379">
        <v>1</v>
      </c>
      <c r="CM379">
        <v>0</v>
      </c>
      <c r="CN379">
        <v>0</v>
      </c>
      <c r="CO379">
        <v>1</v>
      </c>
      <c r="CP379">
        <v>0</v>
      </c>
      <c r="CQ379">
        <v>1</v>
      </c>
      <c r="CR379">
        <v>0</v>
      </c>
      <c r="CS379" s="18">
        <v>1</v>
      </c>
      <c r="CU379">
        <v>3</v>
      </c>
      <c r="DD379" s="34" t="s">
        <v>110</v>
      </c>
    </row>
    <row r="380" spans="1:108" x14ac:dyDescent="0.25">
      <c r="A380">
        <v>379</v>
      </c>
      <c r="B380">
        <v>23</v>
      </c>
      <c r="C380" s="25" t="s">
        <v>149</v>
      </c>
      <c r="D380" s="12">
        <v>2.7</v>
      </c>
      <c r="E380" s="14">
        <f t="shared" si="112"/>
        <v>0.54655870445344124</v>
      </c>
      <c r="F380" s="7">
        <v>4.9400000000000004</v>
      </c>
      <c r="G380" s="7">
        <f t="shared" si="99"/>
        <v>2.1534412955465587</v>
      </c>
      <c r="H380" s="16">
        <f t="shared" si="100"/>
        <v>3.2465587044534416</v>
      </c>
      <c r="I380" s="11">
        <f t="shared" si="101"/>
        <v>6.6005255397725685E-2</v>
      </c>
      <c r="J380" s="33">
        <f t="shared" si="102"/>
        <v>1.3361387732333132E-2</v>
      </c>
      <c r="K380" s="33">
        <f t="shared" si="103"/>
        <v>74.842525344886653</v>
      </c>
      <c r="L380" s="33">
        <f t="shared" si="104"/>
        <v>5.2643867665392551E-2</v>
      </c>
      <c r="M380" s="33">
        <f t="shared" si="105"/>
        <v>7.9366643130058812E-2</v>
      </c>
      <c r="N380" s="8">
        <v>0</v>
      </c>
      <c r="O380" s="9">
        <v>1</v>
      </c>
      <c r="P380" s="8">
        <v>0</v>
      </c>
      <c r="Q380" s="9">
        <v>0</v>
      </c>
      <c r="R380" s="9">
        <v>1</v>
      </c>
      <c r="S380" s="9">
        <v>0</v>
      </c>
      <c r="T380" s="9">
        <v>0</v>
      </c>
      <c r="U380" s="8">
        <v>5589</v>
      </c>
      <c r="V380" s="9">
        <v>11</v>
      </c>
      <c r="W380" s="9">
        <f t="shared" si="116"/>
        <v>5577</v>
      </c>
      <c r="X380" s="9">
        <f t="shared" si="106"/>
        <v>24</v>
      </c>
      <c r="Y380" s="7">
        <v>9.16</v>
      </c>
      <c r="Z380" s="7">
        <v>23.17</v>
      </c>
      <c r="AA380" s="9">
        <v>1</v>
      </c>
      <c r="AB380" s="9">
        <v>0</v>
      </c>
      <c r="AC380" s="9">
        <v>0</v>
      </c>
      <c r="AD380" s="9">
        <v>0</v>
      </c>
      <c r="AE380" s="9">
        <v>0</v>
      </c>
      <c r="AF380" s="9">
        <v>1</v>
      </c>
      <c r="AG380" s="8">
        <v>0</v>
      </c>
      <c r="AH380" s="9">
        <v>1</v>
      </c>
      <c r="AI380" s="30">
        <v>0</v>
      </c>
      <c r="AJ380" s="9">
        <v>0</v>
      </c>
      <c r="AK380" s="30">
        <v>1</v>
      </c>
      <c r="AL380" s="21">
        <v>1995</v>
      </c>
      <c r="AM380" s="23">
        <f t="shared" si="107"/>
        <v>7.5983993293239642</v>
      </c>
      <c r="AN380" s="33">
        <f>AVERAGE($AN$360:$AN$361)</f>
        <v>0.15224710000000002</v>
      </c>
      <c r="AO380" s="33">
        <f>AVERAGE($AO$360:$AO$361)</f>
        <v>0.32682130000000004</v>
      </c>
      <c r="AP380" s="33">
        <f>AVERAGE($AP$360:$AP$361)</f>
        <v>0.35734529999999998</v>
      </c>
      <c r="AQ380" s="43">
        <f>AVERAGE($AQ$360:$AQ$361)</f>
        <v>0.16358630000000005</v>
      </c>
      <c r="AR380" s="33" t="s">
        <v>108</v>
      </c>
      <c r="AS380" s="43" t="s">
        <v>108</v>
      </c>
      <c r="AT380" s="42">
        <v>1</v>
      </c>
      <c r="AU380" s="18">
        <v>0</v>
      </c>
      <c r="AV380" s="39">
        <f>1-AW380</f>
        <v>0.55679999999999996</v>
      </c>
      <c r="AW380" s="40">
        <v>0.44319999999999998</v>
      </c>
      <c r="AX380">
        <v>8.5300000000000001E-2</v>
      </c>
      <c r="AY380" s="40">
        <f t="shared" si="114"/>
        <v>0.91469999999999996</v>
      </c>
      <c r="AZ380">
        <v>0</v>
      </c>
      <c r="BA380" s="18">
        <v>1</v>
      </c>
      <c r="BB380">
        <v>0</v>
      </c>
      <c r="BC380" s="18">
        <v>1</v>
      </c>
      <c r="BD380" s="18" t="s">
        <v>143</v>
      </c>
      <c r="BE380">
        <v>0</v>
      </c>
      <c r="BF380">
        <v>1</v>
      </c>
      <c r="BG380">
        <v>0</v>
      </c>
      <c r="BH380">
        <v>0</v>
      </c>
      <c r="BI380">
        <v>0</v>
      </c>
      <c r="BJ380">
        <v>0</v>
      </c>
      <c r="BK380" s="18">
        <v>0</v>
      </c>
      <c r="BL380">
        <v>0</v>
      </c>
      <c r="BM380">
        <v>1</v>
      </c>
      <c r="BN380" s="18">
        <v>0</v>
      </c>
      <c r="BQ380" s="25">
        <v>38.32</v>
      </c>
      <c r="BR380">
        <v>0</v>
      </c>
      <c r="BS380">
        <v>0</v>
      </c>
      <c r="BT380">
        <v>0</v>
      </c>
      <c r="BU380">
        <v>1</v>
      </c>
      <c r="BV380">
        <v>0</v>
      </c>
      <c r="BW380">
        <v>0</v>
      </c>
      <c r="BX380">
        <v>0</v>
      </c>
      <c r="BY380" s="18">
        <v>0</v>
      </c>
      <c r="BZ380">
        <v>0</v>
      </c>
      <c r="CA380">
        <v>1</v>
      </c>
      <c r="CB380">
        <v>0</v>
      </c>
      <c r="CC380" s="18">
        <v>0</v>
      </c>
      <c r="CD380">
        <v>0</v>
      </c>
      <c r="CE380">
        <v>0</v>
      </c>
      <c r="CF380">
        <v>0</v>
      </c>
      <c r="CG380">
        <v>0</v>
      </c>
      <c r="CH380" s="18">
        <v>0</v>
      </c>
      <c r="CI380">
        <v>0</v>
      </c>
      <c r="CJ380">
        <v>0</v>
      </c>
      <c r="CK380">
        <v>1</v>
      </c>
      <c r="CL380">
        <v>1</v>
      </c>
      <c r="CM380">
        <v>0</v>
      </c>
      <c r="CN380">
        <v>0</v>
      </c>
      <c r="CO380">
        <v>1</v>
      </c>
      <c r="CP380">
        <v>0</v>
      </c>
      <c r="CQ380">
        <v>1</v>
      </c>
      <c r="CR380">
        <v>0</v>
      </c>
      <c r="CS380" s="18">
        <v>1</v>
      </c>
      <c r="CU380">
        <v>3</v>
      </c>
      <c r="DD380" s="34" t="s">
        <v>110</v>
      </c>
    </row>
    <row r="381" spans="1:108" x14ac:dyDescent="0.25">
      <c r="A381">
        <v>380</v>
      </c>
      <c r="B381">
        <v>23</v>
      </c>
      <c r="C381" s="25" t="s">
        <v>149</v>
      </c>
      <c r="D381" s="12">
        <v>4.5999999999999996</v>
      </c>
      <c r="E381" s="14">
        <f t="shared" si="112"/>
        <v>1.1084337349397588</v>
      </c>
      <c r="F381" s="7">
        <v>4.1500000000000004</v>
      </c>
      <c r="G381" s="7">
        <f t="shared" si="99"/>
        <v>3.491566265060241</v>
      </c>
      <c r="H381" s="16">
        <f t="shared" si="100"/>
        <v>5.7084337349397583</v>
      </c>
      <c r="I381" s="11">
        <f t="shared" si="101"/>
        <v>5.549029692427087E-2</v>
      </c>
      <c r="J381" s="33">
        <f t="shared" si="102"/>
        <v>1.3371155885366474E-2</v>
      </c>
      <c r="K381" s="33">
        <f t="shared" si="103"/>
        <v>74.787849949039185</v>
      </c>
      <c r="L381" s="33">
        <f t="shared" si="104"/>
        <v>4.2119141038904392E-2</v>
      </c>
      <c r="M381" s="33">
        <f t="shared" si="105"/>
        <v>6.8861452809637347E-2</v>
      </c>
      <c r="N381" s="8">
        <v>0</v>
      </c>
      <c r="O381" s="9">
        <v>1</v>
      </c>
      <c r="P381" s="8">
        <v>0</v>
      </c>
      <c r="Q381" s="9">
        <v>0</v>
      </c>
      <c r="R381" s="9">
        <v>1</v>
      </c>
      <c r="S381" s="9">
        <v>0</v>
      </c>
      <c r="T381" s="9">
        <v>0</v>
      </c>
      <c r="U381" s="8">
        <v>5589</v>
      </c>
      <c r="V381" s="9">
        <v>12</v>
      </c>
      <c r="W381" s="9">
        <f t="shared" si="116"/>
        <v>5576</v>
      </c>
      <c r="X381" s="9">
        <f t="shared" si="106"/>
        <v>24</v>
      </c>
      <c r="Y381" s="7">
        <v>9.16</v>
      </c>
      <c r="Z381" s="7">
        <v>23.17</v>
      </c>
      <c r="AA381" s="9">
        <v>1</v>
      </c>
      <c r="AB381" s="9">
        <v>0</v>
      </c>
      <c r="AC381" s="9">
        <v>0</v>
      </c>
      <c r="AD381" s="9">
        <v>0</v>
      </c>
      <c r="AE381" s="9">
        <v>0</v>
      </c>
      <c r="AF381" s="9">
        <v>1</v>
      </c>
      <c r="AG381" s="8">
        <v>0</v>
      </c>
      <c r="AH381" s="9">
        <v>1</v>
      </c>
      <c r="AI381" s="30">
        <v>0</v>
      </c>
      <c r="AJ381" s="9">
        <v>0</v>
      </c>
      <c r="AK381" s="30">
        <v>1</v>
      </c>
      <c r="AL381" s="21">
        <v>1995</v>
      </c>
      <c r="AM381" s="23">
        <f t="shared" si="107"/>
        <v>7.5983993293239642</v>
      </c>
      <c r="AN381" s="33">
        <f>AVERAGE($AN$360:$AN$361)</f>
        <v>0.15224710000000002</v>
      </c>
      <c r="AO381" s="33">
        <f>AVERAGE($AO$360:$AO$361)</f>
        <v>0.32682130000000004</v>
      </c>
      <c r="AP381" s="33">
        <f>AVERAGE($AP$360:$AP$361)</f>
        <v>0.35734529999999998</v>
      </c>
      <c r="AQ381" s="43">
        <f>AVERAGE($AQ$360:$AQ$361)</f>
        <v>0.16358630000000005</v>
      </c>
      <c r="AR381" s="33" t="s">
        <v>108</v>
      </c>
      <c r="AS381" s="43" t="s">
        <v>108</v>
      </c>
      <c r="AT381" s="42">
        <v>1</v>
      </c>
      <c r="AU381" s="18">
        <v>0</v>
      </c>
      <c r="AV381" s="39">
        <f>1-AW381</f>
        <v>0.55679999999999996</v>
      </c>
      <c r="AW381" s="40">
        <v>0.44319999999999998</v>
      </c>
      <c r="AX381">
        <v>8.5300000000000001E-2</v>
      </c>
      <c r="AY381" s="40">
        <f t="shared" si="114"/>
        <v>0.91469999999999996</v>
      </c>
      <c r="AZ381">
        <v>0</v>
      </c>
      <c r="BA381" s="18">
        <v>1</v>
      </c>
      <c r="BB381">
        <v>0</v>
      </c>
      <c r="BC381" s="18">
        <v>1</v>
      </c>
      <c r="BD381" s="18" t="s">
        <v>143</v>
      </c>
      <c r="BE381">
        <v>0</v>
      </c>
      <c r="BF381">
        <v>1</v>
      </c>
      <c r="BG381">
        <v>0</v>
      </c>
      <c r="BH381">
        <v>0</v>
      </c>
      <c r="BI381">
        <v>0</v>
      </c>
      <c r="BJ381">
        <v>0</v>
      </c>
      <c r="BK381" s="18">
        <v>0</v>
      </c>
      <c r="BL381">
        <v>0</v>
      </c>
      <c r="BM381">
        <v>1</v>
      </c>
      <c r="BN381" s="18">
        <v>0</v>
      </c>
      <c r="BQ381" s="25">
        <v>38.32</v>
      </c>
      <c r="BR381">
        <v>0</v>
      </c>
      <c r="BS381">
        <v>0</v>
      </c>
      <c r="BT381">
        <v>0</v>
      </c>
      <c r="BU381">
        <v>1</v>
      </c>
      <c r="BV381">
        <v>0</v>
      </c>
      <c r="BW381">
        <v>0</v>
      </c>
      <c r="BX381">
        <v>0</v>
      </c>
      <c r="BY381" s="18">
        <v>0</v>
      </c>
      <c r="BZ381">
        <v>0</v>
      </c>
      <c r="CA381">
        <v>1</v>
      </c>
      <c r="CB381">
        <v>0</v>
      </c>
      <c r="CC381" s="18">
        <v>0</v>
      </c>
      <c r="CD381">
        <v>0</v>
      </c>
      <c r="CE381">
        <v>0</v>
      </c>
      <c r="CF381">
        <v>0</v>
      </c>
      <c r="CG381">
        <v>0</v>
      </c>
      <c r="CH381" s="18">
        <v>1</v>
      </c>
      <c r="CI381">
        <v>0</v>
      </c>
      <c r="CJ381">
        <v>0</v>
      </c>
      <c r="CK381">
        <v>1</v>
      </c>
      <c r="CL381">
        <v>1</v>
      </c>
      <c r="CM381">
        <v>0</v>
      </c>
      <c r="CN381">
        <v>0</v>
      </c>
      <c r="CO381">
        <v>1</v>
      </c>
      <c r="CP381">
        <v>0</v>
      </c>
      <c r="CQ381">
        <v>1</v>
      </c>
      <c r="CR381">
        <v>0</v>
      </c>
      <c r="CS381" s="18">
        <v>1</v>
      </c>
      <c r="CU381">
        <v>3</v>
      </c>
      <c r="DD381" s="34" t="s">
        <v>110</v>
      </c>
    </row>
    <row r="382" spans="1:108" s="51" customFormat="1" x14ac:dyDescent="0.25">
      <c r="A382" s="51">
        <v>381</v>
      </c>
      <c r="B382" s="51">
        <v>23</v>
      </c>
      <c r="C382" s="52" t="s">
        <v>149</v>
      </c>
      <c r="D382" s="53">
        <v>1.2</v>
      </c>
      <c r="E382" s="54">
        <f t="shared" si="112"/>
        <v>1.5789473684210527</v>
      </c>
      <c r="F382" s="55">
        <v>0.76</v>
      </c>
      <c r="G382" s="55">
        <f t="shared" si="99"/>
        <v>-0.3789473684210527</v>
      </c>
      <c r="H382" s="56">
        <f t="shared" si="100"/>
        <v>2.7789473684210524</v>
      </c>
      <c r="I382" s="57">
        <f t="shared" si="101"/>
        <v>1.0181798557149379E-2</v>
      </c>
      <c r="J382" s="58">
        <f t="shared" si="102"/>
        <v>1.3397103364670235E-2</v>
      </c>
      <c r="K382" s="58">
        <f t="shared" si="103"/>
        <v>74.643001011481303</v>
      </c>
      <c r="L382" s="58">
        <f t="shared" si="104"/>
        <v>-3.2153048075208562E-3</v>
      </c>
      <c r="M382" s="58">
        <f t="shared" si="105"/>
        <v>2.3578901921819613E-2</v>
      </c>
      <c r="N382" s="59">
        <v>0</v>
      </c>
      <c r="O382" s="60">
        <v>1</v>
      </c>
      <c r="P382" s="59">
        <v>0</v>
      </c>
      <c r="Q382" s="60">
        <v>0</v>
      </c>
      <c r="R382" s="60">
        <v>1</v>
      </c>
      <c r="S382" s="60">
        <v>0</v>
      </c>
      <c r="T382" s="60">
        <v>0</v>
      </c>
      <c r="U382" s="59">
        <v>5589</v>
      </c>
      <c r="V382" s="60">
        <v>17</v>
      </c>
      <c r="W382" s="60">
        <f t="shared" si="116"/>
        <v>5571</v>
      </c>
      <c r="X382" s="60">
        <f t="shared" si="106"/>
        <v>24</v>
      </c>
      <c r="Y382" s="55">
        <v>9.16</v>
      </c>
      <c r="Z382" s="55">
        <v>23.17</v>
      </c>
      <c r="AA382" s="60">
        <v>1</v>
      </c>
      <c r="AB382" s="60">
        <v>0</v>
      </c>
      <c r="AC382" s="60">
        <v>0</v>
      </c>
      <c r="AD382" s="60">
        <v>0</v>
      </c>
      <c r="AE382" s="60">
        <v>0</v>
      </c>
      <c r="AF382" s="60">
        <v>1</v>
      </c>
      <c r="AG382" s="59">
        <v>0</v>
      </c>
      <c r="AH382" s="60">
        <v>1</v>
      </c>
      <c r="AI382" s="61">
        <v>0</v>
      </c>
      <c r="AJ382" s="60">
        <v>0</v>
      </c>
      <c r="AK382" s="61">
        <v>1</v>
      </c>
      <c r="AL382" s="62">
        <v>1995</v>
      </c>
      <c r="AM382" s="63">
        <f t="shared" si="107"/>
        <v>7.5983993293239642</v>
      </c>
      <c r="AN382" s="58">
        <f>AVERAGE($AN$360:$AN$361)</f>
        <v>0.15224710000000002</v>
      </c>
      <c r="AO382" s="58">
        <f>AVERAGE($AO$360:$AO$361)</f>
        <v>0.32682130000000004</v>
      </c>
      <c r="AP382" s="58">
        <f>AVERAGE($AP$360:$AP$361)</f>
        <v>0.35734529999999998</v>
      </c>
      <c r="AQ382" s="64">
        <f>AVERAGE($AQ$360:$AQ$361)</f>
        <v>0.16358630000000005</v>
      </c>
      <c r="AR382" s="58" t="s">
        <v>108</v>
      </c>
      <c r="AS382" s="64" t="s">
        <v>108</v>
      </c>
      <c r="AT382" s="65">
        <v>1</v>
      </c>
      <c r="AU382" s="66">
        <v>0</v>
      </c>
      <c r="AV382" s="69">
        <f>1-AW382</f>
        <v>0.55679999999999996</v>
      </c>
      <c r="AW382" s="67">
        <v>0.44319999999999998</v>
      </c>
      <c r="AX382" s="51">
        <v>8.5300000000000001E-2</v>
      </c>
      <c r="AY382" s="67">
        <f t="shared" si="114"/>
        <v>0.91469999999999996</v>
      </c>
      <c r="AZ382">
        <v>0</v>
      </c>
      <c r="BA382" s="66">
        <v>1</v>
      </c>
      <c r="BB382" s="51">
        <v>0</v>
      </c>
      <c r="BC382" s="66">
        <v>1</v>
      </c>
      <c r="BD382" s="66" t="s">
        <v>143</v>
      </c>
      <c r="BE382">
        <v>0</v>
      </c>
      <c r="BF382">
        <v>1</v>
      </c>
      <c r="BG382">
        <v>0</v>
      </c>
      <c r="BH382">
        <v>0</v>
      </c>
      <c r="BI382">
        <v>0</v>
      </c>
      <c r="BJ382">
        <v>0</v>
      </c>
      <c r="BK382" s="66">
        <v>0</v>
      </c>
      <c r="BL382">
        <v>0</v>
      </c>
      <c r="BM382">
        <v>1</v>
      </c>
      <c r="BN382" s="66">
        <v>0</v>
      </c>
      <c r="BQ382" s="52">
        <v>38.32</v>
      </c>
      <c r="BR382" s="51">
        <v>0</v>
      </c>
      <c r="BS382" s="51">
        <v>0</v>
      </c>
      <c r="BT382" s="51">
        <v>0</v>
      </c>
      <c r="BU382" s="51">
        <v>1</v>
      </c>
      <c r="BV382" s="51">
        <v>0</v>
      </c>
      <c r="BW382" s="51">
        <v>0</v>
      </c>
      <c r="BX382" s="51">
        <v>0</v>
      </c>
      <c r="BY382" s="66">
        <v>0</v>
      </c>
      <c r="BZ382" s="51">
        <v>0</v>
      </c>
      <c r="CA382" s="51">
        <v>1</v>
      </c>
      <c r="CB382" s="51">
        <v>0</v>
      </c>
      <c r="CC382" s="66">
        <v>0</v>
      </c>
      <c r="CD382" s="51">
        <v>0</v>
      </c>
      <c r="CE382" s="51">
        <v>0</v>
      </c>
      <c r="CF382" s="51">
        <v>0</v>
      </c>
      <c r="CG382" s="51">
        <v>0</v>
      </c>
      <c r="CH382" s="66">
        <v>1</v>
      </c>
      <c r="CI382" s="51">
        <v>0</v>
      </c>
      <c r="CJ382" s="51">
        <v>0</v>
      </c>
      <c r="CK382" s="51">
        <v>1</v>
      </c>
      <c r="CL382" s="51">
        <v>1</v>
      </c>
      <c r="CM382" s="51">
        <v>0</v>
      </c>
      <c r="CN382" s="51">
        <v>0</v>
      </c>
      <c r="CO382" s="51">
        <v>1</v>
      </c>
      <c r="CP382" s="51">
        <v>0</v>
      </c>
      <c r="CQ382" s="51">
        <v>1</v>
      </c>
      <c r="CR382" s="51">
        <v>0</v>
      </c>
      <c r="CS382" s="66">
        <v>1</v>
      </c>
      <c r="CU382">
        <v>3</v>
      </c>
      <c r="CY382" s="68"/>
      <c r="DD382" s="68" t="s">
        <v>110</v>
      </c>
    </row>
    <row r="383" spans="1:108" x14ac:dyDescent="0.25">
      <c r="A383">
        <v>382</v>
      </c>
      <c r="B383">
        <v>24</v>
      </c>
      <c r="C383" s="25" t="s">
        <v>150</v>
      </c>
      <c r="D383" s="12">
        <v>17.8</v>
      </c>
      <c r="E383" s="14">
        <v>0.70399999999999996</v>
      </c>
      <c r="F383" s="7">
        <f t="shared" ref="F383:F398" si="117">D383/E383</f>
        <v>25.28409090909091</v>
      </c>
      <c r="G383" s="7">
        <f t="shared" si="99"/>
        <v>17.096</v>
      </c>
      <c r="H383" s="16">
        <f t="shared" si="100"/>
        <v>18.504000000000001</v>
      </c>
      <c r="I383" s="11">
        <f t="shared" si="101"/>
        <v>0.33366062720699335</v>
      </c>
      <c r="J383" s="33">
        <f t="shared" si="102"/>
        <v>1.319646525582715E-2</v>
      </c>
      <c r="K383" s="33">
        <f t="shared" si="103"/>
        <v>75.777867831571868</v>
      </c>
      <c r="L383" s="33">
        <f t="shared" si="104"/>
        <v>0.32046416195116623</v>
      </c>
      <c r="M383" s="33">
        <f t="shared" si="105"/>
        <v>0.34685709246282048</v>
      </c>
      <c r="N383" s="8">
        <v>0</v>
      </c>
      <c r="O383" s="9">
        <v>1</v>
      </c>
      <c r="P383" s="8">
        <v>0</v>
      </c>
      <c r="Q383" s="9">
        <v>0</v>
      </c>
      <c r="R383" s="9">
        <v>0</v>
      </c>
      <c r="S383" s="9">
        <v>1</v>
      </c>
      <c r="T383" s="9">
        <v>0</v>
      </c>
      <c r="U383" s="8">
        <v>5109</v>
      </c>
      <c r="V383" s="9">
        <v>5</v>
      </c>
      <c r="W383" s="9">
        <f t="shared" si="116"/>
        <v>5103</v>
      </c>
      <c r="X383" s="9">
        <f t="shared" si="106"/>
        <v>15</v>
      </c>
      <c r="Y383" s="7">
        <v>7.0203000000000007</v>
      </c>
      <c r="Z383" s="7">
        <f t="shared" ref="Z383:Z397" si="118">BQ383-Y383-6</f>
        <v>19.479700000000001</v>
      </c>
      <c r="AA383" s="9">
        <v>1</v>
      </c>
      <c r="AB383" s="9">
        <v>0</v>
      </c>
      <c r="AC383" s="9">
        <v>0</v>
      </c>
      <c r="AD383" s="9">
        <v>0</v>
      </c>
      <c r="AE383" s="9">
        <v>0</v>
      </c>
      <c r="AF383" s="9">
        <v>1</v>
      </c>
      <c r="AG383" s="8">
        <v>0</v>
      </c>
      <c r="AH383" s="9">
        <v>1</v>
      </c>
      <c r="AI383" s="30">
        <v>0</v>
      </c>
      <c r="AJ383" s="9">
        <v>0</v>
      </c>
      <c r="AK383" s="30">
        <v>1</v>
      </c>
      <c r="AL383" s="21">
        <v>2010</v>
      </c>
      <c r="AM383" s="23">
        <f t="shared" si="107"/>
        <v>7.6058900010531216</v>
      </c>
      <c r="AN383" s="33">
        <v>0.17945</v>
      </c>
      <c r="AO383" s="33">
        <v>0.59539999999999993</v>
      </c>
      <c r="AP383" s="33">
        <v>0.18837499999999999</v>
      </c>
      <c r="AQ383" s="43">
        <v>3.7000000000000012E-2</v>
      </c>
      <c r="AR383" s="33" t="s">
        <v>108</v>
      </c>
      <c r="AS383" s="43" t="s">
        <v>108</v>
      </c>
      <c r="AT383" s="42">
        <v>1</v>
      </c>
      <c r="AU383" s="18">
        <v>0</v>
      </c>
      <c r="AV383" s="33" t="s">
        <v>108</v>
      </c>
      <c r="AW383" s="40" t="s">
        <v>108</v>
      </c>
      <c r="AX383" t="s">
        <v>108</v>
      </c>
      <c r="AY383" s="40" t="s">
        <v>108</v>
      </c>
      <c r="AZ383">
        <v>0</v>
      </c>
      <c r="BA383" s="18">
        <v>1</v>
      </c>
      <c r="BB383" t="s">
        <v>108</v>
      </c>
      <c r="BC383" s="18" t="s">
        <v>108</v>
      </c>
      <c r="BD383" s="18" t="s">
        <v>151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 s="18">
        <v>1</v>
      </c>
      <c r="BL383">
        <v>0</v>
      </c>
      <c r="BM383">
        <v>1</v>
      </c>
      <c r="BN383" s="18">
        <v>0</v>
      </c>
      <c r="BQ383" s="25">
        <v>32.5</v>
      </c>
      <c r="BR383">
        <v>1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 s="18">
        <v>0</v>
      </c>
      <c r="BZ383">
        <v>0</v>
      </c>
      <c r="CA383">
        <v>0</v>
      </c>
      <c r="CB383">
        <v>1</v>
      </c>
      <c r="CC383" s="18">
        <v>0</v>
      </c>
      <c r="CD383">
        <v>0</v>
      </c>
      <c r="CE383">
        <v>0</v>
      </c>
      <c r="CF383">
        <v>0</v>
      </c>
      <c r="CG383">
        <v>0</v>
      </c>
      <c r="CH383" s="18">
        <v>0</v>
      </c>
      <c r="CI383">
        <v>1</v>
      </c>
      <c r="CJ383">
        <v>1</v>
      </c>
      <c r="CK383">
        <v>0</v>
      </c>
      <c r="CL383">
        <v>0</v>
      </c>
      <c r="CM383">
        <v>0</v>
      </c>
      <c r="CN383">
        <v>0</v>
      </c>
      <c r="CO383">
        <v>1</v>
      </c>
      <c r="CP383">
        <v>1</v>
      </c>
      <c r="CQ383">
        <v>0</v>
      </c>
      <c r="CR383">
        <v>1</v>
      </c>
      <c r="CS383" s="18">
        <v>0</v>
      </c>
      <c r="CU383">
        <v>2</v>
      </c>
      <c r="DD383" s="34" t="s">
        <v>110</v>
      </c>
    </row>
    <row r="384" spans="1:108" x14ac:dyDescent="0.25">
      <c r="A384">
        <v>383</v>
      </c>
      <c r="B384">
        <v>24</v>
      </c>
      <c r="C384" s="25" t="s">
        <v>150</v>
      </c>
      <c r="D384" s="12">
        <v>14.7</v>
      </c>
      <c r="E384" s="14">
        <v>4.71</v>
      </c>
      <c r="F384" s="7">
        <f t="shared" si="117"/>
        <v>3.1210191082802545</v>
      </c>
      <c r="G384" s="7">
        <f t="shared" si="99"/>
        <v>9.9899999999999984</v>
      </c>
      <c r="H384" s="16">
        <f t="shared" si="100"/>
        <v>19.41</v>
      </c>
      <c r="I384" s="11">
        <f t="shared" si="101"/>
        <v>4.3648521887384835E-2</v>
      </c>
      <c r="J384" s="33">
        <f t="shared" si="102"/>
        <v>1.3985342727182487E-2</v>
      </c>
      <c r="K384" s="33">
        <f t="shared" si="103"/>
        <v>71.503431807670964</v>
      </c>
      <c r="L384" s="33">
        <f t="shared" si="104"/>
        <v>2.9663179160202349E-2</v>
      </c>
      <c r="M384" s="33">
        <f t="shared" si="105"/>
        <v>5.7633864614567321E-2</v>
      </c>
      <c r="N384" s="8">
        <v>0</v>
      </c>
      <c r="O384" s="9">
        <v>1</v>
      </c>
      <c r="P384" s="8">
        <v>0</v>
      </c>
      <c r="Q384" s="9">
        <v>0</v>
      </c>
      <c r="R384" s="9">
        <v>0</v>
      </c>
      <c r="S384" s="9">
        <v>1</v>
      </c>
      <c r="T384" s="9">
        <v>0</v>
      </c>
      <c r="U384" s="8">
        <v>5109</v>
      </c>
      <c r="V384" s="9">
        <v>5</v>
      </c>
      <c r="W384" s="9">
        <f t="shared" si="116"/>
        <v>5103</v>
      </c>
      <c r="X384" s="9">
        <f t="shared" si="106"/>
        <v>15</v>
      </c>
      <c r="Y384" s="7">
        <v>7.0203000000000007</v>
      </c>
      <c r="Z384" s="7">
        <f t="shared" si="118"/>
        <v>19.479700000000001</v>
      </c>
      <c r="AA384" s="9">
        <v>1</v>
      </c>
      <c r="AB384" s="9">
        <v>0</v>
      </c>
      <c r="AC384" s="9">
        <v>0</v>
      </c>
      <c r="AD384" s="9">
        <v>0</v>
      </c>
      <c r="AE384" s="9">
        <v>0</v>
      </c>
      <c r="AF384" s="9">
        <v>1</v>
      </c>
      <c r="AG384" s="8">
        <v>0</v>
      </c>
      <c r="AH384" s="9">
        <v>1</v>
      </c>
      <c r="AI384" s="30">
        <v>0</v>
      </c>
      <c r="AJ384" s="9">
        <v>0</v>
      </c>
      <c r="AK384" s="30">
        <v>1</v>
      </c>
      <c r="AL384" s="21">
        <v>2010</v>
      </c>
      <c r="AM384" s="23">
        <f t="shared" si="107"/>
        <v>7.6058900010531216</v>
      </c>
      <c r="AN384" s="33">
        <v>0.17945</v>
      </c>
      <c r="AO384" s="33">
        <v>0.59539999999999993</v>
      </c>
      <c r="AP384" s="33">
        <v>0.18837499999999999</v>
      </c>
      <c r="AQ384" s="43">
        <v>3.7000000000000012E-2</v>
      </c>
      <c r="AR384" s="33" t="s">
        <v>108</v>
      </c>
      <c r="AS384" s="43" t="s">
        <v>108</v>
      </c>
      <c r="AT384" s="42">
        <v>1</v>
      </c>
      <c r="AU384" s="18">
        <v>0</v>
      </c>
      <c r="AV384" s="33" t="s">
        <v>108</v>
      </c>
      <c r="AW384" s="40" t="s">
        <v>108</v>
      </c>
      <c r="AX384" t="s">
        <v>108</v>
      </c>
      <c r="AY384" s="40" t="s">
        <v>108</v>
      </c>
      <c r="AZ384">
        <v>0</v>
      </c>
      <c r="BA384" s="18">
        <v>1</v>
      </c>
      <c r="BB384" t="s">
        <v>108</v>
      </c>
      <c r="BC384" s="18" t="s">
        <v>108</v>
      </c>
      <c r="BD384" s="18" t="s">
        <v>151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 s="18">
        <v>1</v>
      </c>
      <c r="BL384">
        <v>0</v>
      </c>
      <c r="BM384">
        <v>1</v>
      </c>
      <c r="BN384" s="18">
        <v>0</v>
      </c>
      <c r="BQ384" s="25">
        <v>32.5</v>
      </c>
      <c r="BR384">
        <v>0</v>
      </c>
      <c r="BS384">
        <v>0</v>
      </c>
      <c r="BT384">
        <v>0</v>
      </c>
      <c r="BU384">
        <v>0</v>
      </c>
      <c r="BV384">
        <v>1</v>
      </c>
      <c r="BW384">
        <v>0</v>
      </c>
      <c r="BX384">
        <v>0</v>
      </c>
      <c r="BY384" s="18">
        <v>0</v>
      </c>
      <c r="BZ384">
        <v>0</v>
      </c>
      <c r="CA384">
        <v>0</v>
      </c>
      <c r="CB384">
        <v>1</v>
      </c>
      <c r="CC384" s="18">
        <v>0</v>
      </c>
      <c r="CD384">
        <v>0</v>
      </c>
      <c r="CE384">
        <v>0</v>
      </c>
      <c r="CF384">
        <v>0</v>
      </c>
      <c r="CG384">
        <v>0</v>
      </c>
      <c r="CH384" s="18">
        <v>0</v>
      </c>
      <c r="CI384">
        <v>1</v>
      </c>
      <c r="CJ384">
        <v>1</v>
      </c>
      <c r="CK384">
        <v>0</v>
      </c>
      <c r="CL384">
        <v>0</v>
      </c>
      <c r="CM384">
        <v>0</v>
      </c>
      <c r="CN384">
        <v>0</v>
      </c>
      <c r="CO384">
        <v>1</v>
      </c>
      <c r="CP384">
        <v>1</v>
      </c>
      <c r="CQ384">
        <v>0</v>
      </c>
      <c r="CR384">
        <v>1</v>
      </c>
      <c r="CS384" s="18">
        <v>0</v>
      </c>
      <c r="CU384">
        <v>2</v>
      </c>
      <c r="DD384" s="34" t="s">
        <v>110</v>
      </c>
    </row>
    <row r="385" spans="1:108" x14ac:dyDescent="0.25">
      <c r="A385">
        <v>384</v>
      </c>
      <c r="B385">
        <v>24</v>
      </c>
      <c r="C385" s="25" t="s">
        <v>150</v>
      </c>
      <c r="D385" s="12">
        <v>15.1</v>
      </c>
      <c r="E385" s="14">
        <v>4.12</v>
      </c>
      <c r="F385" s="7">
        <f t="shared" si="117"/>
        <v>3.6650485436893203</v>
      </c>
      <c r="G385" s="7">
        <f t="shared" si="99"/>
        <v>10.98</v>
      </c>
      <c r="H385" s="16">
        <f t="shared" si="100"/>
        <v>19.22</v>
      </c>
      <c r="I385" s="11">
        <f t="shared" si="101"/>
        <v>5.1238464134782849E-2</v>
      </c>
      <c r="J385" s="33">
        <f t="shared" si="102"/>
        <v>1.3980296174523532E-2</v>
      </c>
      <c r="K385" s="33">
        <f t="shared" si="103"/>
        <v>71.529242836951653</v>
      </c>
      <c r="L385" s="33">
        <f t="shared" si="104"/>
        <v>3.7258167960259318E-2</v>
      </c>
      <c r="M385" s="33">
        <f t="shared" si="105"/>
        <v>6.5218760309306387E-2</v>
      </c>
      <c r="N385" s="8">
        <v>0</v>
      </c>
      <c r="O385" s="9">
        <v>1</v>
      </c>
      <c r="P385" s="8">
        <v>0</v>
      </c>
      <c r="Q385" s="9">
        <v>0</v>
      </c>
      <c r="R385" s="9">
        <v>0</v>
      </c>
      <c r="S385" s="9">
        <v>1</v>
      </c>
      <c r="T385" s="9">
        <v>0</v>
      </c>
      <c r="U385" s="8">
        <v>5109</v>
      </c>
      <c r="V385" s="9">
        <v>5</v>
      </c>
      <c r="W385" s="9">
        <f t="shared" si="116"/>
        <v>5103</v>
      </c>
      <c r="X385" s="9">
        <f t="shared" si="106"/>
        <v>15</v>
      </c>
      <c r="Y385" s="7">
        <v>7.0203000000000007</v>
      </c>
      <c r="Z385" s="7">
        <f t="shared" si="118"/>
        <v>19.479700000000001</v>
      </c>
      <c r="AA385" s="9">
        <v>1</v>
      </c>
      <c r="AB385" s="9">
        <v>0</v>
      </c>
      <c r="AC385" s="9">
        <v>0</v>
      </c>
      <c r="AD385" s="9">
        <v>0</v>
      </c>
      <c r="AE385" s="9">
        <v>0</v>
      </c>
      <c r="AF385" s="9">
        <v>1</v>
      </c>
      <c r="AG385" s="8">
        <v>0</v>
      </c>
      <c r="AH385" s="9">
        <v>1</v>
      </c>
      <c r="AI385" s="30">
        <v>0</v>
      </c>
      <c r="AJ385" s="9">
        <v>0</v>
      </c>
      <c r="AK385" s="30">
        <v>1</v>
      </c>
      <c r="AL385" s="21">
        <v>2010</v>
      </c>
      <c r="AM385" s="23">
        <f t="shared" si="107"/>
        <v>7.6058900010531216</v>
      </c>
      <c r="AN385" s="33">
        <v>0.17945</v>
      </c>
      <c r="AO385" s="33">
        <v>0.59539999999999993</v>
      </c>
      <c r="AP385" s="33">
        <v>0.18837499999999999</v>
      </c>
      <c r="AQ385" s="43">
        <v>3.7000000000000012E-2</v>
      </c>
      <c r="AR385" s="33" t="s">
        <v>108</v>
      </c>
      <c r="AS385" s="43" t="s">
        <v>108</v>
      </c>
      <c r="AT385" s="42">
        <v>1</v>
      </c>
      <c r="AU385" s="18">
        <v>0</v>
      </c>
      <c r="AV385" s="33" t="s">
        <v>108</v>
      </c>
      <c r="AW385" s="40" t="s">
        <v>108</v>
      </c>
      <c r="AX385" t="s">
        <v>108</v>
      </c>
      <c r="AY385" s="40" t="s">
        <v>108</v>
      </c>
      <c r="AZ385">
        <v>0</v>
      </c>
      <c r="BA385" s="18">
        <v>1</v>
      </c>
      <c r="BB385" t="s">
        <v>108</v>
      </c>
      <c r="BC385" s="18" t="s">
        <v>108</v>
      </c>
      <c r="BD385" s="18" t="s">
        <v>151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 s="18">
        <v>1</v>
      </c>
      <c r="BL385">
        <v>0</v>
      </c>
      <c r="BM385">
        <v>1</v>
      </c>
      <c r="BN385" s="18">
        <v>0</v>
      </c>
      <c r="BQ385" s="25">
        <v>32.5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 s="18">
        <v>1</v>
      </c>
      <c r="BZ385">
        <v>0</v>
      </c>
      <c r="CA385">
        <v>0</v>
      </c>
      <c r="CB385">
        <v>1</v>
      </c>
      <c r="CC385" s="18">
        <v>0</v>
      </c>
      <c r="CD385">
        <v>0</v>
      </c>
      <c r="CE385">
        <v>0</v>
      </c>
      <c r="CF385">
        <v>0</v>
      </c>
      <c r="CG385">
        <v>0</v>
      </c>
      <c r="CH385" s="18">
        <v>1</v>
      </c>
      <c r="CI385">
        <v>1</v>
      </c>
      <c r="CJ385">
        <v>1</v>
      </c>
      <c r="CK385">
        <v>0</v>
      </c>
      <c r="CL385">
        <v>0</v>
      </c>
      <c r="CM385">
        <v>0</v>
      </c>
      <c r="CN385">
        <v>0</v>
      </c>
      <c r="CO385">
        <v>1</v>
      </c>
      <c r="CP385">
        <v>1</v>
      </c>
      <c r="CQ385">
        <v>0</v>
      </c>
      <c r="CR385">
        <v>1</v>
      </c>
      <c r="CS385" s="18">
        <v>0</v>
      </c>
      <c r="CU385">
        <v>2</v>
      </c>
      <c r="DD385" s="34" t="s">
        <v>110</v>
      </c>
    </row>
    <row r="386" spans="1:108" x14ac:dyDescent="0.25">
      <c r="A386">
        <v>385</v>
      </c>
      <c r="B386">
        <v>24</v>
      </c>
      <c r="C386" s="25" t="s">
        <v>150</v>
      </c>
      <c r="D386" s="12">
        <v>17.899999999999999</v>
      </c>
      <c r="E386" s="14">
        <v>0.83599999999999997</v>
      </c>
      <c r="F386" s="7">
        <f t="shared" si="117"/>
        <v>21.411483253588514</v>
      </c>
      <c r="G386" s="7">
        <f t="shared" ref="G386:G449" si="119">D386-E386</f>
        <v>17.064</v>
      </c>
      <c r="H386" s="16">
        <f t="shared" ref="H386:H449" si="120">D386+E386</f>
        <v>18.735999999999997</v>
      </c>
      <c r="I386" s="11">
        <f t="shared" ref="I386:I449" si="121">IFERROR(F386/SQRT(F386^2+W386), "X")</f>
        <v>0.34010261654193102</v>
      </c>
      <c r="J386" s="33">
        <f t="shared" ref="J386:J449" si="122">IFERROR(SQRT((1-I386^2)/W386), "X")</f>
        <v>1.5884122202740467E-2</v>
      </c>
      <c r="K386" s="33">
        <f t="shared" ref="K386:K449" si="123">IFERROR(1/J386, "X")</f>
        <v>62.955949799194521</v>
      </c>
      <c r="L386" s="33">
        <f t="shared" ref="L386:L449" si="124">IFERROR(I386-J386, "X")</f>
        <v>0.32421849433919053</v>
      </c>
      <c r="M386" s="33">
        <f t="shared" ref="M386:M449" si="125">IFERROR(I386+J386, "X")</f>
        <v>0.35598673874467152</v>
      </c>
      <c r="N386" s="8">
        <v>0</v>
      </c>
      <c r="O386" s="9">
        <v>1</v>
      </c>
      <c r="P386" s="8">
        <v>0</v>
      </c>
      <c r="Q386" s="9">
        <v>0</v>
      </c>
      <c r="R386" s="9">
        <v>0</v>
      </c>
      <c r="S386" s="9">
        <v>1</v>
      </c>
      <c r="T386" s="9">
        <v>0</v>
      </c>
      <c r="U386" s="8">
        <v>3510</v>
      </c>
      <c r="V386" s="9">
        <v>4</v>
      </c>
      <c r="W386" s="9">
        <f t="shared" si="116"/>
        <v>3505</v>
      </c>
      <c r="X386" s="9">
        <f t="shared" ref="X386:X449" si="126">COUNTIF(B:B,B386)</f>
        <v>15</v>
      </c>
      <c r="Y386" s="7">
        <v>7.0203000000000007</v>
      </c>
      <c r="Z386" s="7">
        <f t="shared" si="118"/>
        <v>19.479700000000001</v>
      </c>
      <c r="AA386" s="9">
        <v>1</v>
      </c>
      <c r="AB386" s="9">
        <v>0</v>
      </c>
      <c r="AC386" s="9">
        <v>0</v>
      </c>
      <c r="AD386" s="9">
        <v>0</v>
      </c>
      <c r="AE386" s="9">
        <v>0</v>
      </c>
      <c r="AF386" s="9">
        <v>1</v>
      </c>
      <c r="AG386" s="8">
        <v>0</v>
      </c>
      <c r="AH386" s="9">
        <v>1</v>
      </c>
      <c r="AI386" s="30">
        <v>0</v>
      </c>
      <c r="AJ386" s="9">
        <v>0</v>
      </c>
      <c r="AK386" s="30">
        <v>1</v>
      </c>
      <c r="AL386" s="21">
        <v>2010</v>
      </c>
      <c r="AM386" s="23">
        <f t="shared" ref="AM386:AM449" si="127">LN(AL386)</f>
        <v>7.6058900010531216</v>
      </c>
      <c r="AN386" s="33">
        <v>0.17945</v>
      </c>
      <c r="AO386" s="33">
        <v>0.59539999999999993</v>
      </c>
      <c r="AP386" s="33">
        <v>0.18837499999999999</v>
      </c>
      <c r="AQ386" s="43">
        <v>3.7000000000000012E-2</v>
      </c>
      <c r="AR386" s="33" t="s">
        <v>108</v>
      </c>
      <c r="AS386" s="43" t="s">
        <v>108</v>
      </c>
      <c r="AT386" s="42">
        <v>1</v>
      </c>
      <c r="AU386" s="18">
        <v>0</v>
      </c>
      <c r="AV386">
        <v>1</v>
      </c>
      <c r="AW386" s="40">
        <v>0</v>
      </c>
      <c r="AX386" t="s">
        <v>108</v>
      </c>
      <c r="AY386" s="40" t="s">
        <v>108</v>
      </c>
      <c r="AZ386">
        <v>0</v>
      </c>
      <c r="BA386" s="18">
        <v>1</v>
      </c>
      <c r="BB386" t="s">
        <v>108</v>
      </c>
      <c r="BC386" s="18" t="s">
        <v>108</v>
      </c>
      <c r="BD386" s="18" t="s">
        <v>151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 s="18">
        <v>1</v>
      </c>
      <c r="BL386">
        <v>0</v>
      </c>
      <c r="BM386">
        <v>1</v>
      </c>
      <c r="BN386" s="18">
        <v>0</v>
      </c>
      <c r="BQ386" s="25">
        <v>32.5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 s="18">
        <v>0</v>
      </c>
      <c r="BZ386">
        <v>0</v>
      </c>
      <c r="CA386">
        <v>0</v>
      </c>
      <c r="CB386">
        <v>1</v>
      </c>
      <c r="CC386" s="18">
        <v>0</v>
      </c>
      <c r="CD386">
        <v>0</v>
      </c>
      <c r="CE386">
        <v>0</v>
      </c>
      <c r="CF386">
        <v>0</v>
      </c>
      <c r="CG386">
        <v>0</v>
      </c>
      <c r="CH386" s="18">
        <v>0</v>
      </c>
      <c r="CI386">
        <v>1</v>
      </c>
      <c r="CJ386">
        <v>1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1</v>
      </c>
      <c r="CQ386">
        <v>0</v>
      </c>
      <c r="CR386">
        <v>1</v>
      </c>
      <c r="CS386" s="18">
        <v>0</v>
      </c>
      <c r="CU386">
        <v>2</v>
      </c>
      <c r="DD386" s="34" t="s">
        <v>110</v>
      </c>
    </row>
    <row r="387" spans="1:108" x14ac:dyDescent="0.25">
      <c r="A387">
        <v>386</v>
      </c>
      <c r="B387">
        <v>24</v>
      </c>
      <c r="C387" s="25" t="s">
        <v>150</v>
      </c>
      <c r="D387" s="12">
        <v>13</v>
      </c>
      <c r="E387" s="14">
        <v>4.0199999999999996</v>
      </c>
      <c r="F387" s="7">
        <f t="shared" si="117"/>
        <v>3.2338308457711444</v>
      </c>
      <c r="G387" s="7">
        <f t="shared" si="119"/>
        <v>8.98</v>
      </c>
      <c r="H387" s="16">
        <f t="shared" si="120"/>
        <v>17.02</v>
      </c>
      <c r="I387" s="11">
        <f t="shared" si="121"/>
        <v>5.4541410272056987E-2</v>
      </c>
      <c r="J387" s="33">
        <f t="shared" si="122"/>
        <v>1.6865882253359162E-2</v>
      </c>
      <c r="K387" s="33">
        <f t="shared" si="123"/>
        <v>59.291294992933494</v>
      </c>
      <c r="L387" s="33">
        <f t="shared" si="124"/>
        <v>3.7675528018697821E-2</v>
      </c>
      <c r="M387" s="33">
        <f t="shared" si="125"/>
        <v>7.1407292525416152E-2</v>
      </c>
      <c r="N387" s="8">
        <v>0</v>
      </c>
      <c r="O387" s="9">
        <v>1</v>
      </c>
      <c r="P387" s="8">
        <v>0</v>
      </c>
      <c r="Q387" s="9">
        <v>0</v>
      </c>
      <c r="R387" s="9">
        <v>0</v>
      </c>
      <c r="S387" s="9">
        <v>1</v>
      </c>
      <c r="T387" s="9">
        <v>0</v>
      </c>
      <c r="U387" s="8">
        <v>3510</v>
      </c>
      <c r="V387" s="9">
        <v>4</v>
      </c>
      <c r="W387" s="9">
        <f t="shared" si="116"/>
        <v>3505</v>
      </c>
      <c r="X387" s="9">
        <f t="shared" si="126"/>
        <v>15</v>
      </c>
      <c r="Y387" s="7">
        <v>7.0203000000000007</v>
      </c>
      <c r="Z387" s="7">
        <f t="shared" si="118"/>
        <v>19.479700000000001</v>
      </c>
      <c r="AA387" s="9">
        <v>1</v>
      </c>
      <c r="AB387" s="9">
        <v>0</v>
      </c>
      <c r="AC387" s="9">
        <v>0</v>
      </c>
      <c r="AD387" s="9">
        <v>0</v>
      </c>
      <c r="AE387" s="9">
        <v>0</v>
      </c>
      <c r="AF387" s="9">
        <v>1</v>
      </c>
      <c r="AG387" s="8">
        <v>0</v>
      </c>
      <c r="AH387" s="9">
        <v>1</v>
      </c>
      <c r="AI387" s="30">
        <v>0</v>
      </c>
      <c r="AJ387" s="9">
        <v>0</v>
      </c>
      <c r="AK387" s="30">
        <v>1</v>
      </c>
      <c r="AL387" s="21">
        <v>2010</v>
      </c>
      <c r="AM387" s="23">
        <f t="shared" si="127"/>
        <v>7.6058900010531216</v>
      </c>
      <c r="AN387" s="33">
        <v>0.17945</v>
      </c>
      <c r="AO387" s="33">
        <v>0.59539999999999993</v>
      </c>
      <c r="AP387" s="33">
        <v>0.18837499999999999</v>
      </c>
      <c r="AQ387" s="43">
        <v>3.7000000000000012E-2</v>
      </c>
      <c r="AR387" s="33" t="s">
        <v>108</v>
      </c>
      <c r="AS387" s="43" t="s">
        <v>108</v>
      </c>
      <c r="AT387" s="42">
        <v>1</v>
      </c>
      <c r="AU387" s="18">
        <v>0</v>
      </c>
      <c r="AV387">
        <v>0</v>
      </c>
      <c r="AW387" s="40">
        <v>1</v>
      </c>
      <c r="AX387" t="s">
        <v>108</v>
      </c>
      <c r="AY387" s="40" t="s">
        <v>108</v>
      </c>
      <c r="AZ387">
        <v>0</v>
      </c>
      <c r="BA387" s="18">
        <v>1</v>
      </c>
      <c r="BB387" t="s">
        <v>108</v>
      </c>
      <c r="BC387" s="18" t="s">
        <v>108</v>
      </c>
      <c r="BD387" s="18" t="s">
        <v>151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 s="18">
        <v>1</v>
      </c>
      <c r="BL387">
        <v>0</v>
      </c>
      <c r="BM387">
        <v>1</v>
      </c>
      <c r="BN387" s="18">
        <v>0</v>
      </c>
      <c r="BQ387" s="25">
        <v>32.5</v>
      </c>
      <c r="BR387">
        <v>0</v>
      </c>
      <c r="BS387">
        <v>0</v>
      </c>
      <c r="BT387">
        <v>0</v>
      </c>
      <c r="BU387">
        <v>0</v>
      </c>
      <c r="BV387">
        <v>1</v>
      </c>
      <c r="BW387">
        <v>0</v>
      </c>
      <c r="BX387">
        <v>0</v>
      </c>
      <c r="BY387" s="18">
        <v>0</v>
      </c>
      <c r="BZ387">
        <v>0</v>
      </c>
      <c r="CA387">
        <v>0</v>
      </c>
      <c r="CB387">
        <v>1</v>
      </c>
      <c r="CC387" s="18">
        <v>0</v>
      </c>
      <c r="CD387">
        <v>0</v>
      </c>
      <c r="CE387">
        <v>0</v>
      </c>
      <c r="CF387">
        <v>0</v>
      </c>
      <c r="CG387">
        <v>0</v>
      </c>
      <c r="CH387" s="18">
        <v>0</v>
      </c>
      <c r="CI387">
        <v>1</v>
      </c>
      <c r="CJ387">
        <v>1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1</v>
      </c>
      <c r="CQ387">
        <v>0</v>
      </c>
      <c r="CR387">
        <v>1</v>
      </c>
      <c r="CS387" s="18">
        <v>0</v>
      </c>
      <c r="CU387">
        <v>2</v>
      </c>
      <c r="DD387" s="34" t="s">
        <v>110</v>
      </c>
    </row>
    <row r="388" spans="1:108" x14ac:dyDescent="0.25">
      <c r="A388">
        <v>387</v>
      </c>
      <c r="B388">
        <v>24</v>
      </c>
      <c r="C388" s="25" t="s">
        <v>150</v>
      </c>
      <c r="D388" s="12">
        <v>17.899999999999999</v>
      </c>
      <c r="E388" s="14">
        <v>0.83599999999999997</v>
      </c>
      <c r="F388" s="7">
        <f t="shared" si="117"/>
        <v>21.411483253588514</v>
      </c>
      <c r="G388" s="7">
        <f t="shared" si="119"/>
        <v>17.064</v>
      </c>
      <c r="H388" s="16">
        <f t="shared" si="120"/>
        <v>18.735999999999997</v>
      </c>
      <c r="I388" s="11">
        <f t="shared" si="121"/>
        <v>0.34010261654193102</v>
      </c>
      <c r="J388" s="33">
        <f t="shared" si="122"/>
        <v>1.5884122202740467E-2</v>
      </c>
      <c r="K388" s="33">
        <f t="shared" si="123"/>
        <v>62.955949799194521</v>
      </c>
      <c r="L388" s="33">
        <f t="shared" si="124"/>
        <v>0.32421849433919053</v>
      </c>
      <c r="M388" s="33">
        <f t="shared" si="125"/>
        <v>0.35598673874467152</v>
      </c>
      <c r="N388" s="8">
        <v>0</v>
      </c>
      <c r="O388" s="9">
        <v>1</v>
      </c>
      <c r="P388" s="8">
        <v>0</v>
      </c>
      <c r="Q388" s="9">
        <v>0</v>
      </c>
      <c r="R388" s="9">
        <v>0</v>
      </c>
      <c r="S388" s="9">
        <v>1</v>
      </c>
      <c r="T388" s="9">
        <v>0</v>
      </c>
      <c r="U388" s="8">
        <v>3510</v>
      </c>
      <c r="V388" s="9">
        <v>4</v>
      </c>
      <c r="W388" s="9">
        <f t="shared" si="116"/>
        <v>3505</v>
      </c>
      <c r="X388" s="9">
        <f t="shared" si="126"/>
        <v>15</v>
      </c>
      <c r="Y388" s="7">
        <v>7.0203000000000007</v>
      </c>
      <c r="Z388" s="7">
        <f t="shared" si="118"/>
        <v>19.479700000000001</v>
      </c>
      <c r="AA388" s="9">
        <v>1</v>
      </c>
      <c r="AB388" s="9">
        <v>0</v>
      </c>
      <c r="AC388" s="9">
        <v>0</v>
      </c>
      <c r="AD388" s="9">
        <v>0</v>
      </c>
      <c r="AE388" s="9">
        <v>0</v>
      </c>
      <c r="AF388" s="9">
        <v>1</v>
      </c>
      <c r="AG388" s="8">
        <v>0</v>
      </c>
      <c r="AH388" s="9">
        <v>1</v>
      </c>
      <c r="AI388" s="30">
        <v>0</v>
      </c>
      <c r="AJ388" s="9">
        <v>0</v>
      </c>
      <c r="AK388" s="30">
        <v>1</v>
      </c>
      <c r="AL388" s="21">
        <v>2010</v>
      </c>
      <c r="AM388" s="23">
        <f t="shared" si="127"/>
        <v>7.6058900010531216</v>
      </c>
      <c r="AN388" s="33">
        <v>0.17945</v>
      </c>
      <c r="AO388" s="33">
        <v>0.59539999999999993</v>
      </c>
      <c r="AP388" s="33">
        <v>0.18837499999999999</v>
      </c>
      <c r="AQ388" s="43">
        <v>3.7000000000000012E-2</v>
      </c>
      <c r="AR388" s="33" t="s">
        <v>108</v>
      </c>
      <c r="AS388" s="43" t="s">
        <v>108</v>
      </c>
      <c r="AT388" s="42">
        <v>1</v>
      </c>
      <c r="AU388" s="18">
        <v>0</v>
      </c>
      <c r="AV388">
        <v>1</v>
      </c>
      <c r="AW388" s="40">
        <v>0</v>
      </c>
      <c r="AX388" t="s">
        <v>108</v>
      </c>
      <c r="AY388" s="40" t="s">
        <v>108</v>
      </c>
      <c r="AZ388">
        <v>0</v>
      </c>
      <c r="BA388" s="18">
        <v>1</v>
      </c>
      <c r="BB388" t="s">
        <v>108</v>
      </c>
      <c r="BC388" s="18" t="s">
        <v>108</v>
      </c>
      <c r="BD388" s="18" t="s">
        <v>151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 s="18">
        <v>1</v>
      </c>
      <c r="BL388">
        <v>0</v>
      </c>
      <c r="BM388">
        <v>1</v>
      </c>
      <c r="BN388" s="18">
        <v>0</v>
      </c>
      <c r="BQ388" s="25">
        <v>32.5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 s="18">
        <v>0</v>
      </c>
      <c r="BZ388">
        <v>0</v>
      </c>
      <c r="CA388">
        <v>0</v>
      </c>
      <c r="CB388">
        <v>1</v>
      </c>
      <c r="CC388" s="18">
        <v>0</v>
      </c>
      <c r="CD388">
        <v>0</v>
      </c>
      <c r="CE388">
        <v>0</v>
      </c>
      <c r="CF388">
        <v>0</v>
      </c>
      <c r="CG388">
        <v>0</v>
      </c>
      <c r="CH388" s="18">
        <v>0</v>
      </c>
      <c r="CI388">
        <v>1</v>
      </c>
      <c r="CJ388">
        <v>1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1</v>
      </c>
      <c r="CQ388">
        <v>0</v>
      </c>
      <c r="CR388">
        <v>1</v>
      </c>
      <c r="CS388" s="18">
        <v>0</v>
      </c>
      <c r="CU388">
        <v>2</v>
      </c>
      <c r="DD388" s="34" t="s">
        <v>110</v>
      </c>
    </row>
    <row r="389" spans="1:108" x14ac:dyDescent="0.25">
      <c r="A389">
        <v>388</v>
      </c>
      <c r="B389">
        <v>24</v>
      </c>
      <c r="C389" s="25" t="s">
        <v>150</v>
      </c>
      <c r="D389" s="12">
        <v>16.7</v>
      </c>
      <c r="E389" s="14">
        <v>6.41</v>
      </c>
      <c r="F389" s="7">
        <f t="shared" si="117"/>
        <v>2.6053042121684866</v>
      </c>
      <c r="G389" s="7">
        <f t="shared" si="119"/>
        <v>10.29</v>
      </c>
      <c r="H389" s="16">
        <f t="shared" si="120"/>
        <v>23.11</v>
      </c>
      <c r="I389" s="11">
        <f t="shared" si="121"/>
        <v>6.5116580253501172E-2</v>
      </c>
      <c r="J389" s="33">
        <f t="shared" si="122"/>
        <v>2.4993849067361823E-2</v>
      </c>
      <c r="K389" s="33">
        <f t="shared" si="123"/>
        <v>40.009843914191208</v>
      </c>
      <c r="L389" s="33">
        <f t="shared" si="124"/>
        <v>4.0122731186139349E-2</v>
      </c>
      <c r="M389" s="33">
        <f t="shared" si="125"/>
        <v>9.0110429320862995E-2</v>
      </c>
      <c r="N389" s="8">
        <v>0</v>
      </c>
      <c r="O389" s="9">
        <v>1</v>
      </c>
      <c r="P389" s="8">
        <v>0</v>
      </c>
      <c r="Q389" s="9">
        <v>0</v>
      </c>
      <c r="R389" s="9">
        <v>0</v>
      </c>
      <c r="S389" s="9">
        <v>1</v>
      </c>
      <c r="T389" s="9">
        <v>0</v>
      </c>
      <c r="U389" s="8">
        <v>1599</v>
      </c>
      <c r="V389" s="9">
        <v>4</v>
      </c>
      <c r="W389" s="9">
        <f t="shared" si="116"/>
        <v>1594</v>
      </c>
      <c r="X389" s="9">
        <f t="shared" si="126"/>
        <v>15</v>
      </c>
      <c r="Y389" s="7">
        <v>7.0203000000000007</v>
      </c>
      <c r="Z389" s="7">
        <f t="shared" si="118"/>
        <v>19.479700000000001</v>
      </c>
      <c r="AA389" s="9">
        <v>1</v>
      </c>
      <c r="AB389" s="9">
        <v>0</v>
      </c>
      <c r="AC389" s="9">
        <v>0</v>
      </c>
      <c r="AD389" s="9">
        <v>0</v>
      </c>
      <c r="AE389" s="9">
        <v>0</v>
      </c>
      <c r="AF389" s="9">
        <v>1</v>
      </c>
      <c r="AG389" s="8">
        <v>0</v>
      </c>
      <c r="AH389" s="9">
        <v>1</v>
      </c>
      <c r="AI389" s="30">
        <v>0</v>
      </c>
      <c r="AJ389" s="9">
        <v>0</v>
      </c>
      <c r="AK389" s="30">
        <v>1</v>
      </c>
      <c r="AL389" s="21">
        <v>2010</v>
      </c>
      <c r="AM389" s="23">
        <f t="shared" si="127"/>
        <v>7.6058900010531216</v>
      </c>
      <c r="AN389" s="33">
        <v>0.17945</v>
      </c>
      <c r="AO389" s="33">
        <v>0.59539999999999993</v>
      </c>
      <c r="AP389" s="33">
        <v>0.18837499999999999</v>
      </c>
      <c r="AQ389" s="43">
        <v>3.7000000000000012E-2</v>
      </c>
      <c r="AR389" s="33" t="s">
        <v>108</v>
      </c>
      <c r="AS389" s="43" t="s">
        <v>108</v>
      </c>
      <c r="AT389" s="42">
        <v>1</v>
      </c>
      <c r="AU389" s="18">
        <v>0</v>
      </c>
      <c r="AV389">
        <v>0</v>
      </c>
      <c r="AW389" s="40">
        <v>1</v>
      </c>
      <c r="AX389" t="s">
        <v>108</v>
      </c>
      <c r="AY389" s="40" t="s">
        <v>108</v>
      </c>
      <c r="AZ389">
        <v>0</v>
      </c>
      <c r="BA389" s="18">
        <v>1</v>
      </c>
      <c r="BB389" t="s">
        <v>108</v>
      </c>
      <c r="BC389" s="18" t="s">
        <v>108</v>
      </c>
      <c r="BD389" s="18" t="s">
        <v>151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 s="18">
        <v>1</v>
      </c>
      <c r="BL389">
        <v>0</v>
      </c>
      <c r="BM389">
        <v>1</v>
      </c>
      <c r="BN389" s="18">
        <v>0</v>
      </c>
      <c r="BQ389" s="25">
        <v>32.5</v>
      </c>
      <c r="BR389">
        <v>0</v>
      </c>
      <c r="BS389">
        <v>0</v>
      </c>
      <c r="BT389">
        <v>0</v>
      </c>
      <c r="BU389">
        <v>0</v>
      </c>
      <c r="BV389">
        <v>1</v>
      </c>
      <c r="BW389">
        <v>0</v>
      </c>
      <c r="BX389">
        <v>0</v>
      </c>
      <c r="BY389" s="18">
        <v>0</v>
      </c>
      <c r="BZ389">
        <v>0</v>
      </c>
      <c r="CA389">
        <v>0</v>
      </c>
      <c r="CB389">
        <v>1</v>
      </c>
      <c r="CC389" s="18">
        <v>0</v>
      </c>
      <c r="CD389">
        <v>0</v>
      </c>
      <c r="CE389">
        <v>0</v>
      </c>
      <c r="CF389">
        <v>0</v>
      </c>
      <c r="CG389">
        <v>0</v>
      </c>
      <c r="CH389" s="18">
        <v>0</v>
      </c>
      <c r="CI389">
        <v>1</v>
      </c>
      <c r="CJ389">
        <v>1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1</v>
      </c>
      <c r="CQ389">
        <v>0</v>
      </c>
      <c r="CR389">
        <v>1</v>
      </c>
      <c r="CS389" s="18">
        <v>0</v>
      </c>
      <c r="CU389">
        <v>2</v>
      </c>
      <c r="DD389" s="34" t="s">
        <v>110</v>
      </c>
    </row>
    <row r="390" spans="1:108" x14ac:dyDescent="0.25">
      <c r="A390">
        <v>389</v>
      </c>
      <c r="B390">
        <v>24</v>
      </c>
      <c r="C390" s="25" t="s">
        <v>150</v>
      </c>
      <c r="D390" s="12">
        <v>14.4</v>
      </c>
      <c r="E390" s="14">
        <v>1.4</v>
      </c>
      <c r="F390" s="7">
        <f t="shared" si="117"/>
        <v>10.285714285714286</v>
      </c>
      <c r="G390" s="7">
        <f t="shared" si="119"/>
        <v>13</v>
      </c>
      <c r="H390" s="16">
        <f t="shared" si="120"/>
        <v>15.8</v>
      </c>
      <c r="I390" s="11">
        <f t="shared" si="121"/>
        <v>0.32677013083849349</v>
      </c>
      <c r="J390" s="33">
        <f t="shared" si="122"/>
        <v>3.1769318275964645E-2</v>
      </c>
      <c r="K390" s="33">
        <f t="shared" si="123"/>
        <v>31.476910877138927</v>
      </c>
      <c r="L390" s="33">
        <f t="shared" si="124"/>
        <v>0.29500081256252886</v>
      </c>
      <c r="M390" s="33">
        <f t="shared" si="125"/>
        <v>0.35853944911445812</v>
      </c>
      <c r="N390" s="8">
        <v>0</v>
      </c>
      <c r="O390" s="9">
        <v>1</v>
      </c>
      <c r="P390" s="8">
        <v>0</v>
      </c>
      <c r="Q390" s="9">
        <v>0</v>
      </c>
      <c r="R390" s="9">
        <v>0</v>
      </c>
      <c r="S390" s="9">
        <v>1</v>
      </c>
      <c r="T390" s="9">
        <v>0</v>
      </c>
      <c r="U390" s="8">
        <v>890</v>
      </c>
      <c r="V390" s="9">
        <v>4</v>
      </c>
      <c r="W390" s="9">
        <f t="shared" si="116"/>
        <v>885</v>
      </c>
      <c r="X390" s="9">
        <f t="shared" si="126"/>
        <v>15</v>
      </c>
      <c r="Y390" s="7">
        <v>7.0203000000000007</v>
      </c>
      <c r="Z390" s="7">
        <f t="shared" si="118"/>
        <v>19.479700000000001</v>
      </c>
      <c r="AA390" s="9">
        <v>1</v>
      </c>
      <c r="AB390" s="9">
        <v>0</v>
      </c>
      <c r="AC390" s="9">
        <v>0</v>
      </c>
      <c r="AD390" s="9">
        <v>0</v>
      </c>
      <c r="AE390" s="9">
        <v>0</v>
      </c>
      <c r="AF390" s="9">
        <v>1</v>
      </c>
      <c r="AG390" s="8">
        <v>0</v>
      </c>
      <c r="AH390" s="9">
        <v>1</v>
      </c>
      <c r="AI390" s="30">
        <v>0</v>
      </c>
      <c r="AJ390" s="9">
        <v>0</v>
      </c>
      <c r="AK390" s="30">
        <v>1</v>
      </c>
      <c r="AL390" s="21">
        <v>2010</v>
      </c>
      <c r="AM390" s="23">
        <f t="shared" si="127"/>
        <v>7.6058900010531216</v>
      </c>
      <c r="AN390" s="33">
        <v>0.17945</v>
      </c>
      <c r="AO390" s="33">
        <v>0.59539999999999993</v>
      </c>
      <c r="AP390" s="33">
        <v>0.18837499999999999</v>
      </c>
      <c r="AQ390" s="43">
        <v>3.7000000000000012E-2</v>
      </c>
      <c r="AR390" s="33" t="s">
        <v>108</v>
      </c>
      <c r="AS390" s="43" t="s">
        <v>108</v>
      </c>
      <c r="AT390" s="42">
        <v>1</v>
      </c>
      <c r="AU390" s="18">
        <v>0</v>
      </c>
      <c r="AV390" s="33" t="s">
        <v>108</v>
      </c>
      <c r="AW390" s="40" t="s">
        <v>108</v>
      </c>
      <c r="AX390" t="s">
        <v>108</v>
      </c>
      <c r="AY390" s="40" t="s">
        <v>108</v>
      </c>
      <c r="AZ390">
        <v>0</v>
      </c>
      <c r="BA390" s="18">
        <v>1</v>
      </c>
      <c r="BB390">
        <v>1</v>
      </c>
      <c r="BC390" s="18">
        <v>0</v>
      </c>
      <c r="BD390" s="18" t="s">
        <v>151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 s="18">
        <v>1</v>
      </c>
      <c r="BL390">
        <v>0</v>
      </c>
      <c r="BM390">
        <v>1</v>
      </c>
      <c r="BN390" s="18">
        <v>0</v>
      </c>
      <c r="BQ390" s="25">
        <v>32.5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 s="18">
        <v>0</v>
      </c>
      <c r="BZ390">
        <v>0</v>
      </c>
      <c r="CA390">
        <v>0</v>
      </c>
      <c r="CB390">
        <v>1</v>
      </c>
      <c r="CC390" s="18">
        <v>0</v>
      </c>
      <c r="CD390">
        <v>0</v>
      </c>
      <c r="CE390">
        <v>0</v>
      </c>
      <c r="CF390">
        <v>0</v>
      </c>
      <c r="CG390">
        <v>0</v>
      </c>
      <c r="CH390" s="18">
        <v>0</v>
      </c>
      <c r="CI390">
        <v>1</v>
      </c>
      <c r="CJ390">
        <v>1</v>
      </c>
      <c r="CK390">
        <v>0</v>
      </c>
      <c r="CL390">
        <v>0</v>
      </c>
      <c r="CM390">
        <v>0</v>
      </c>
      <c r="CN390">
        <v>0</v>
      </c>
      <c r="CO390">
        <v>1</v>
      </c>
      <c r="CP390">
        <v>1</v>
      </c>
      <c r="CQ390">
        <v>0</v>
      </c>
      <c r="CR390">
        <v>0</v>
      </c>
      <c r="CS390" s="18">
        <v>0</v>
      </c>
      <c r="CU390">
        <v>2</v>
      </c>
      <c r="DD390" s="34" t="s">
        <v>110</v>
      </c>
    </row>
    <row r="391" spans="1:108" x14ac:dyDescent="0.25">
      <c r="A391">
        <v>390</v>
      </c>
      <c r="B391">
        <v>24</v>
      </c>
      <c r="C391" s="25" t="s">
        <v>150</v>
      </c>
      <c r="D391" s="12">
        <v>21.4</v>
      </c>
      <c r="E391" s="14">
        <v>4.41</v>
      </c>
      <c r="F391" s="7">
        <f t="shared" si="117"/>
        <v>4.8526077097505667</v>
      </c>
      <c r="G391" s="7">
        <f t="shared" si="119"/>
        <v>16.989999999999998</v>
      </c>
      <c r="H391" s="16">
        <f t="shared" si="120"/>
        <v>25.81</v>
      </c>
      <c r="I391" s="11">
        <f t="shared" si="121"/>
        <v>0.16090236206446146</v>
      </c>
      <c r="J391" s="33">
        <f t="shared" si="122"/>
        <v>3.3157916668424069E-2</v>
      </c>
      <c r="K391" s="33">
        <f t="shared" si="123"/>
        <v>30.158710210894803</v>
      </c>
      <c r="L391" s="33">
        <f t="shared" si="124"/>
        <v>0.12774444539603738</v>
      </c>
      <c r="M391" s="33">
        <f t="shared" si="125"/>
        <v>0.19406027873288553</v>
      </c>
      <c r="N391" s="8">
        <v>0</v>
      </c>
      <c r="O391" s="9">
        <v>1</v>
      </c>
      <c r="P391" s="8">
        <v>0</v>
      </c>
      <c r="Q391" s="9">
        <v>0</v>
      </c>
      <c r="R391" s="9">
        <v>0</v>
      </c>
      <c r="S391" s="9">
        <v>1</v>
      </c>
      <c r="T391" s="9">
        <v>0</v>
      </c>
      <c r="U391" s="8">
        <v>890</v>
      </c>
      <c r="V391" s="9">
        <v>3</v>
      </c>
      <c r="W391" s="9">
        <f t="shared" si="116"/>
        <v>886</v>
      </c>
      <c r="X391" s="9">
        <f t="shared" si="126"/>
        <v>15</v>
      </c>
      <c r="Y391" s="7">
        <v>7.0203000000000007</v>
      </c>
      <c r="Z391" s="7">
        <f t="shared" si="118"/>
        <v>19.479700000000001</v>
      </c>
      <c r="AA391" s="9">
        <v>1</v>
      </c>
      <c r="AB391" s="9">
        <v>0</v>
      </c>
      <c r="AC391" s="9">
        <v>0</v>
      </c>
      <c r="AD391" s="9">
        <v>0</v>
      </c>
      <c r="AE391" s="9">
        <v>0</v>
      </c>
      <c r="AF391" s="9">
        <v>1</v>
      </c>
      <c r="AG391" s="8">
        <v>0</v>
      </c>
      <c r="AH391" s="9">
        <v>1</v>
      </c>
      <c r="AI391" s="30">
        <v>0</v>
      </c>
      <c r="AJ391" s="9">
        <v>0</v>
      </c>
      <c r="AK391" s="30">
        <v>1</v>
      </c>
      <c r="AL391" s="21">
        <v>2010</v>
      </c>
      <c r="AM391" s="23">
        <f t="shared" si="127"/>
        <v>7.6058900010531216</v>
      </c>
      <c r="AN391" s="33">
        <v>0.17945</v>
      </c>
      <c r="AO391" s="33">
        <v>0.59539999999999993</v>
      </c>
      <c r="AP391" s="33">
        <v>0.18837499999999999</v>
      </c>
      <c r="AQ391" s="43">
        <v>3.7000000000000012E-2</v>
      </c>
      <c r="AR391" s="33" t="s">
        <v>108</v>
      </c>
      <c r="AS391" s="43" t="s">
        <v>108</v>
      </c>
      <c r="AT391" s="42">
        <v>1</v>
      </c>
      <c r="AU391" s="18">
        <v>0</v>
      </c>
      <c r="AV391" s="33" t="s">
        <v>108</v>
      </c>
      <c r="AW391" s="40" t="s">
        <v>108</v>
      </c>
      <c r="AX391" t="s">
        <v>108</v>
      </c>
      <c r="AY391" s="40" t="s">
        <v>108</v>
      </c>
      <c r="AZ391">
        <v>0</v>
      </c>
      <c r="BA391" s="18">
        <v>1</v>
      </c>
      <c r="BB391">
        <v>1</v>
      </c>
      <c r="BC391" s="18">
        <v>0</v>
      </c>
      <c r="BD391" s="18" t="s">
        <v>151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 s="18">
        <v>1</v>
      </c>
      <c r="BL391">
        <v>0</v>
      </c>
      <c r="BM391">
        <v>1</v>
      </c>
      <c r="BN391" s="18">
        <v>0</v>
      </c>
      <c r="BQ391" s="25">
        <v>32.5</v>
      </c>
      <c r="BR391">
        <v>0</v>
      </c>
      <c r="BS391">
        <v>0</v>
      </c>
      <c r="BT391">
        <v>0</v>
      </c>
      <c r="BU391">
        <v>0</v>
      </c>
      <c r="BV391">
        <v>1</v>
      </c>
      <c r="BW391">
        <v>0</v>
      </c>
      <c r="BX391">
        <v>0</v>
      </c>
      <c r="BY391" s="18">
        <v>0</v>
      </c>
      <c r="BZ391">
        <v>0</v>
      </c>
      <c r="CA391">
        <v>0</v>
      </c>
      <c r="CB391">
        <v>1</v>
      </c>
      <c r="CC391" s="18">
        <v>0</v>
      </c>
      <c r="CD391">
        <v>0</v>
      </c>
      <c r="CE391">
        <v>0</v>
      </c>
      <c r="CF391">
        <v>0</v>
      </c>
      <c r="CG391">
        <v>0</v>
      </c>
      <c r="CH391" s="18">
        <v>0</v>
      </c>
      <c r="CI391">
        <v>1</v>
      </c>
      <c r="CJ391">
        <v>1</v>
      </c>
      <c r="CK391">
        <v>0</v>
      </c>
      <c r="CL391">
        <v>0</v>
      </c>
      <c r="CM391">
        <v>0</v>
      </c>
      <c r="CN391">
        <v>0</v>
      </c>
      <c r="CO391">
        <v>1</v>
      </c>
      <c r="CP391">
        <v>1</v>
      </c>
      <c r="CQ391">
        <v>0</v>
      </c>
      <c r="CR391">
        <v>0</v>
      </c>
      <c r="CS391" s="18">
        <v>0</v>
      </c>
      <c r="CU391">
        <v>2</v>
      </c>
      <c r="DD391" s="34" t="s">
        <v>110</v>
      </c>
    </row>
    <row r="392" spans="1:108" x14ac:dyDescent="0.25">
      <c r="A392">
        <v>391</v>
      </c>
      <c r="B392">
        <v>24</v>
      </c>
      <c r="C392" s="25" t="s">
        <v>150</v>
      </c>
      <c r="D392" s="12">
        <v>14.4</v>
      </c>
      <c r="E392" s="14">
        <v>1.4</v>
      </c>
      <c r="F392" s="7">
        <f t="shared" si="117"/>
        <v>10.285714285714286</v>
      </c>
      <c r="G392" s="7">
        <f t="shared" si="119"/>
        <v>13</v>
      </c>
      <c r="H392" s="16">
        <f t="shared" si="120"/>
        <v>15.8</v>
      </c>
      <c r="I392" s="11">
        <f t="shared" si="121"/>
        <v>0.32677013083849349</v>
      </c>
      <c r="J392" s="33">
        <f t="shared" si="122"/>
        <v>3.1769318275964645E-2</v>
      </c>
      <c r="K392" s="33">
        <f t="shared" si="123"/>
        <v>31.476910877138927</v>
      </c>
      <c r="L392" s="33">
        <f t="shared" si="124"/>
        <v>0.29500081256252886</v>
      </c>
      <c r="M392" s="33">
        <f t="shared" si="125"/>
        <v>0.35853944911445812</v>
      </c>
      <c r="N392" s="8">
        <v>0</v>
      </c>
      <c r="O392" s="9">
        <v>1</v>
      </c>
      <c r="P392" s="8">
        <v>0</v>
      </c>
      <c r="Q392" s="9">
        <v>0</v>
      </c>
      <c r="R392" s="9">
        <v>0</v>
      </c>
      <c r="S392" s="9">
        <v>1</v>
      </c>
      <c r="T392" s="9">
        <v>0</v>
      </c>
      <c r="U392" s="8">
        <v>890</v>
      </c>
      <c r="V392" s="9">
        <v>4</v>
      </c>
      <c r="W392" s="9">
        <f t="shared" si="116"/>
        <v>885</v>
      </c>
      <c r="X392" s="9">
        <f t="shared" si="126"/>
        <v>15</v>
      </c>
      <c r="Y392" s="7">
        <v>7.0203000000000007</v>
      </c>
      <c r="Z392" s="7">
        <f t="shared" si="118"/>
        <v>19.479700000000001</v>
      </c>
      <c r="AA392" s="9">
        <v>1</v>
      </c>
      <c r="AB392" s="9">
        <v>0</v>
      </c>
      <c r="AC392" s="9">
        <v>0</v>
      </c>
      <c r="AD392" s="9">
        <v>0</v>
      </c>
      <c r="AE392" s="9">
        <v>0</v>
      </c>
      <c r="AF392" s="9">
        <v>1</v>
      </c>
      <c r="AG392" s="8">
        <v>0</v>
      </c>
      <c r="AH392" s="9">
        <v>1</v>
      </c>
      <c r="AI392" s="30">
        <v>0</v>
      </c>
      <c r="AJ392" s="9">
        <v>0</v>
      </c>
      <c r="AK392" s="30">
        <v>1</v>
      </c>
      <c r="AL392" s="21">
        <v>2010</v>
      </c>
      <c r="AM392" s="23">
        <f t="shared" si="127"/>
        <v>7.6058900010531216</v>
      </c>
      <c r="AN392" s="33">
        <v>0.17945</v>
      </c>
      <c r="AO392" s="33">
        <v>0.59539999999999993</v>
      </c>
      <c r="AP392" s="33">
        <v>0.18837499999999999</v>
      </c>
      <c r="AQ392" s="43">
        <v>3.7000000000000012E-2</v>
      </c>
      <c r="AR392" s="33" t="s">
        <v>108</v>
      </c>
      <c r="AS392" s="43" t="s">
        <v>108</v>
      </c>
      <c r="AT392" s="42">
        <v>1</v>
      </c>
      <c r="AU392" s="18">
        <v>0</v>
      </c>
      <c r="AV392" s="33" t="s">
        <v>108</v>
      </c>
      <c r="AW392" s="40" t="s">
        <v>108</v>
      </c>
      <c r="AX392" t="s">
        <v>108</v>
      </c>
      <c r="AY392" s="40" t="s">
        <v>108</v>
      </c>
      <c r="AZ392">
        <v>0</v>
      </c>
      <c r="BA392" s="18">
        <v>1</v>
      </c>
      <c r="BB392">
        <v>0</v>
      </c>
      <c r="BC392" s="18">
        <v>1</v>
      </c>
      <c r="BD392" s="18" t="s">
        <v>151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 s="18">
        <v>1</v>
      </c>
      <c r="BL392">
        <v>0</v>
      </c>
      <c r="BM392">
        <v>1</v>
      </c>
      <c r="BN392" s="18">
        <v>0</v>
      </c>
      <c r="BQ392" s="25">
        <v>32.5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 s="18">
        <v>0</v>
      </c>
      <c r="BZ392">
        <v>0</v>
      </c>
      <c r="CA392">
        <v>0</v>
      </c>
      <c r="CB392">
        <v>1</v>
      </c>
      <c r="CC392" s="18">
        <v>0</v>
      </c>
      <c r="CD392">
        <v>0</v>
      </c>
      <c r="CE392">
        <v>0</v>
      </c>
      <c r="CF392">
        <v>0</v>
      </c>
      <c r="CG392">
        <v>0</v>
      </c>
      <c r="CH392" s="18">
        <v>0</v>
      </c>
      <c r="CI392">
        <v>1</v>
      </c>
      <c r="CJ392">
        <v>1</v>
      </c>
      <c r="CK392">
        <v>0</v>
      </c>
      <c r="CL392">
        <v>0</v>
      </c>
      <c r="CM392">
        <v>0</v>
      </c>
      <c r="CN392">
        <v>0</v>
      </c>
      <c r="CO392">
        <v>1</v>
      </c>
      <c r="CP392">
        <v>1</v>
      </c>
      <c r="CQ392">
        <v>0</v>
      </c>
      <c r="CR392">
        <v>0</v>
      </c>
      <c r="CS392" s="18">
        <v>0</v>
      </c>
      <c r="CU392">
        <v>2</v>
      </c>
      <c r="DD392" s="34" t="s">
        <v>110</v>
      </c>
    </row>
    <row r="393" spans="1:108" x14ac:dyDescent="0.25">
      <c r="A393">
        <v>392</v>
      </c>
      <c r="B393">
        <v>24</v>
      </c>
      <c r="C393" s="25" t="s">
        <v>150</v>
      </c>
      <c r="D393" s="12">
        <v>34.5</v>
      </c>
      <c r="E393" s="14">
        <v>5.26</v>
      </c>
      <c r="F393" s="7">
        <f t="shared" si="117"/>
        <v>6.5589353612167303</v>
      </c>
      <c r="G393" s="7">
        <f t="shared" si="119"/>
        <v>29.240000000000002</v>
      </c>
      <c r="H393" s="16">
        <f t="shared" si="120"/>
        <v>39.76</v>
      </c>
      <c r="I393" s="11">
        <f t="shared" si="121"/>
        <v>0.10051468619482916</v>
      </c>
      <c r="J393" s="33">
        <f t="shared" si="122"/>
        <v>1.5324847808255111E-2</v>
      </c>
      <c r="K393" s="33">
        <f t="shared" si="123"/>
        <v>65.253502841400163</v>
      </c>
      <c r="L393" s="33">
        <f t="shared" si="124"/>
        <v>8.5189838386574041E-2</v>
      </c>
      <c r="M393" s="33">
        <f t="shared" si="125"/>
        <v>0.11583953400308428</v>
      </c>
      <c r="N393" s="8">
        <v>0</v>
      </c>
      <c r="O393" s="9">
        <v>1</v>
      </c>
      <c r="P393" s="8">
        <v>0</v>
      </c>
      <c r="Q393" s="9">
        <v>0</v>
      </c>
      <c r="R393" s="9">
        <v>0</v>
      </c>
      <c r="S393" s="9">
        <v>1</v>
      </c>
      <c r="T393" s="9">
        <v>0</v>
      </c>
      <c r="U393" s="8">
        <v>4219</v>
      </c>
      <c r="V393" s="9">
        <v>3</v>
      </c>
      <c r="W393" s="9">
        <f t="shared" si="116"/>
        <v>4215</v>
      </c>
      <c r="X393" s="9">
        <f t="shared" si="126"/>
        <v>15</v>
      </c>
      <c r="Y393" s="7">
        <v>7.0203000000000007</v>
      </c>
      <c r="Z393" s="7">
        <f t="shared" si="118"/>
        <v>19.479700000000001</v>
      </c>
      <c r="AA393" s="9">
        <v>1</v>
      </c>
      <c r="AB393" s="9">
        <v>0</v>
      </c>
      <c r="AC393" s="9">
        <v>0</v>
      </c>
      <c r="AD393" s="9">
        <v>0</v>
      </c>
      <c r="AE393" s="9">
        <v>0</v>
      </c>
      <c r="AF393" s="9">
        <v>1</v>
      </c>
      <c r="AG393" s="8">
        <v>0</v>
      </c>
      <c r="AH393" s="9">
        <v>1</v>
      </c>
      <c r="AI393" s="30">
        <v>0</v>
      </c>
      <c r="AJ393" s="9">
        <v>0</v>
      </c>
      <c r="AK393" s="30">
        <v>1</v>
      </c>
      <c r="AL393" s="21">
        <v>2010</v>
      </c>
      <c r="AM393" s="23">
        <f t="shared" si="127"/>
        <v>7.6058900010531216</v>
      </c>
      <c r="AN393" s="33">
        <v>0.17945</v>
      </c>
      <c r="AO393" s="33">
        <v>0.59539999999999993</v>
      </c>
      <c r="AP393" s="33">
        <v>0.18837499999999999</v>
      </c>
      <c r="AQ393" s="43">
        <v>3.7000000000000012E-2</v>
      </c>
      <c r="AR393" s="33" t="s">
        <v>108</v>
      </c>
      <c r="AS393" s="43" t="s">
        <v>108</v>
      </c>
      <c r="AT393" s="42">
        <v>1</v>
      </c>
      <c r="AU393" s="18">
        <v>0</v>
      </c>
      <c r="AV393" s="33" t="s">
        <v>108</v>
      </c>
      <c r="AW393" s="40" t="s">
        <v>108</v>
      </c>
      <c r="AX393" t="s">
        <v>108</v>
      </c>
      <c r="AY393" s="40" t="s">
        <v>108</v>
      </c>
      <c r="AZ393">
        <v>0</v>
      </c>
      <c r="BA393" s="18">
        <v>1</v>
      </c>
      <c r="BB393">
        <v>0</v>
      </c>
      <c r="BC393" s="18">
        <v>1</v>
      </c>
      <c r="BD393" s="18" t="s">
        <v>151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 s="18">
        <v>1</v>
      </c>
      <c r="BL393">
        <v>0</v>
      </c>
      <c r="BM393">
        <v>1</v>
      </c>
      <c r="BN393" s="18">
        <v>0</v>
      </c>
      <c r="BQ393" s="25">
        <v>32.5</v>
      </c>
      <c r="BR393">
        <v>0</v>
      </c>
      <c r="BS393">
        <v>0</v>
      </c>
      <c r="BT393">
        <v>0</v>
      </c>
      <c r="BU393">
        <v>0</v>
      </c>
      <c r="BV393">
        <v>1</v>
      </c>
      <c r="BW393">
        <v>0</v>
      </c>
      <c r="BX393">
        <v>0</v>
      </c>
      <c r="BY393" s="18">
        <v>0</v>
      </c>
      <c r="BZ393">
        <v>0</v>
      </c>
      <c r="CA393">
        <v>0</v>
      </c>
      <c r="CB393">
        <v>1</v>
      </c>
      <c r="CC393" s="18">
        <v>0</v>
      </c>
      <c r="CD393">
        <v>0</v>
      </c>
      <c r="CE393">
        <v>0</v>
      </c>
      <c r="CF393">
        <v>0</v>
      </c>
      <c r="CG393">
        <v>0</v>
      </c>
      <c r="CH393" s="18">
        <v>0</v>
      </c>
      <c r="CI393">
        <v>1</v>
      </c>
      <c r="CJ393">
        <v>1</v>
      </c>
      <c r="CK393">
        <v>0</v>
      </c>
      <c r="CL393">
        <v>0</v>
      </c>
      <c r="CM393">
        <v>0</v>
      </c>
      <c r="CN393">
        <v>0</v>
      </c>
      <c r="CO393">
        <v>1</v>
      </c>
      <c r="CP393">
        <v>1</v>
      </c>
      <c r="CQ393">
        <v>0</v>
      </c>
      <c r="CR393">
        <v>0</v>
      </c>
      <c r="CS393" s="18">
        <v>0</v>
      </c>
      <c r="CU393">
        <v>2</v>
      </c>
      <c r="DD393" s="34" t="s">
        <v>110</v>
      </c>
    </row>
    <row r="394" spans="1:108" x14ac:dyDescent="0.25">
      <c r="A394">
        <v>393</v>
      </c>
      <c r="B394">
        <v>24</v>
      </c>
      <c r="C394" s="25" t="s">
        <v>150</v>
      </c>
      <c r="D394" s="12">
        <v>5.62</v>
      </c>
      <c r="E394" s="14">
        <v>2.2999999999999998</v>
      </c>
      <c r="F394" s="7">
        <f t="shared" si="117"/>
        <v>2.4434782608695653</v>
      </c>
      <c r="G394" s="7">
        <f t="shared" si="119"/>
        <v>3.3200000000000003</v>
      </c>
      <c r="H394" s="16">
        <f t="shared" si="120"/>
        <v>7.92</v>
      </c>
      <c r="I394" s="11">
        <f t="shared" si="121"/>
        <v>0.10025960981878747</v>
      </c>
      <c r="J394" s="33">
        <f t="shared" si="122"/>
        <v>4.1031512915162126E-2</v>
      </c>
      <c r="K394" s="33">
        <f t="shared" si="123"/>
        <v>24.371511771150804</v>
      </c>
      <c r="L394" s="33">
        <f t="shared" si="124"/>
        <v>5.9228096903625342E-2</v>
      </c>
      <c r="M394" s="33">
        <f t="shared" si="125"/>
        <v>0.14129112273394959</v>
      </c>
      <c r="N394" s="8">
        <v>0</v>
      </c>
      <c r="O394" s="9">
        <v>1</v>
      </c>
      <c r="P394" s="8">
        <v>0</v>
      </c>
      <c r="Q394" s="9">
        <v>0</v>
      </c>
      <c r="R394" s="9">
        <v>0</v>
      </c>
      <c r="S394" s="9">
        <v>1</v>
      </c>
      <c r="T394" s="9">
        <v>0</v>
      </c>
      <c r="U394" s="8">
        <v>592</v>
      </c>
      <c r="V394" s="9">
        <v>3</v>
      </c>
      <c r="W394" s="9">
        <f t="shared" si="116"/>
        <v>588</v>
      </c>
      <c r="X394" s="9">
        <f t="shared" si="126"/>
        <v>15</v>
      </c>
      <c r="Y394" s="7">
        <v>7.0203000000000007</v>
      </c>
      <c r="Z394" s="7">
        <f t="shared" si="118"/>
        <v>19.479700000000001</v>
      </c>
      <c r="AA394" s="9">
        <v>1</v>
      </c>
      <c r="AB394" s="9">
        <v>0</v>
      </c>
      <c r="AC394" s="9">
        <v>0</v>
      </c>
      <c r="AD394" s="9">
        <v>0</v>
      </c>
      <c r="AE394" s="9">
        <v>0</v>
      </c>
      <c r="AF394" s="9">
        <v>1</v>
      </c>
      <c r="AG394" s="8">
        <v>0</v>
      </c>
      <c r="AH394" s="9">
        <v>1</v>
      </c>
      <c r="AI394" s="30">
        <v>0</v>
      </c>
      <c r="AJ394" s="9">
        <v>0</v>
      </c>
      <c r="AK394" s="30">
        <v>1</v>
      </c>
      <c r="AL394" s="21">
        <v>2010</v>
      </c>
      <c r="AM394" s="23">
        <f t="shared" si="127"/>
        <v>7.6058900010531216</v>
      </c>
      <c r="AN394" s="33">
        <v>0</v>
      </c>
      <c r="AO394" s="33">
        <v>1</v>
      </c>
      <c r="AP394" s="33">
        <v>0</v>
      </c>
      <c r="AQ394" s="43">
        <v>0</v>
      </c>
      <c r="AR394" s="33" t="s">
        <v>108</v>
      </c>
      <c r="AS394" s="43" t="s">
        <v>108</v>
      </c>
      <c r="AT394" s="42">
        <v>1</v>
      </c>
      <c r="AU394" s="18">
        <v>0</v>
      </c>
      <c r="AV394" s="33" t="s">
        <v>108</v>
      </c>
      <c r="AW394" s="40" t="s">
        <v>108</v>
      </c>
      <c r="AX394" t="s">
        <v>108</v>
      </c>
      <c r="AY394" s="40" t="s">
        <v>108</v>
      </c>
      <c r="AZ394">
        <v>0</v>
      </c>
      <c r="BA394" s="18">
        <v>1</v>
      </c>
      <c r="BB394" t="s">
        <v>108</v>
      </c>
      <c r="BC394" s="18" t="s">
        <v>108</v>
      </c>
      <c r="BD394" s="18" t="s">
        <v>151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 s="18">
        <v>1</v>
      </c>
      <c r="BL394">
        <v>0</v>
      </c>
      <c r="BM394">
        <v>1</v>
      </c>
      <c r="BN394" s="18">
        <v>0</v>
      </c>
      <c r="BQ394" s="25">
        <v>32.5</v>
      </c>
      <c r="BR394">
        <v>1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 s="18">
        <v>0</v>
      </c>
      <c r="BZ394">
        <v>0</v>
      </c>
      <c r="CA394">
        <v>0</v>
      </c>
      <c r="CB394">
        <v>1</v>
      </c>
      <c r="CC394" s="18">
        <v>0</v>
      </c>
      <c r="CD394">
        <v>0</v>
      </c>
      <c r="CE394">
        <v>0</v>
      </c>
      <c r="CF394">
        <v>0</v>
      </c>
      <c r="CG394">
        <v>0</v>
      </c>
      <c r="CH394" s="18">
        <v>0</v>
      </c>
      <c r="CI394">
        <v>1</v>
      </c>
      <c r="CJ394">
        <v>1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1</v>
      </c>
      <c r="CQ394">
        <v>0</v>
      </c>
      <c r="CR394">
        <v>0</v>
      </c>
      <c r="CS394" s="18">
        <v>0</v>
      </c>
      <c r="CU394">
        <v>2</v>
      </c>
      <c r="DD394" s="34" t="s">
        <v>110</v>
      </c>
    </row>
    <row r="395" spans="1:108" x14ac:dyDescent="0.25">
      <c r="A395">
        <v>394</v>
      </c>
      <c r="B395">
        <v>24</v>
      </c>
      <c r="C395" s="25" t="s">
        <v>150</v>
      </c>
      <c r="D395" s="12">
        <v>4.5999999999999996</v>
      </c>
      <c r="E395" s="14">
        <v>8.3699999999999992</v>
      </c>
      <c r="F395" s="7">
        <f t="shared" si="117"/>
        <v>0.54958183990442055</v>
      </c>
      <c r="G395" s="7">
        <f t="shared" si="119"/>
        <v>-3.7699999999999996</v>
      </c>
      <c r="H395" s="16">
        <f t="shared" si="120"/>
        <v>12.969999999999999</v>
      </c>
      <c r="I395" s="11">
        <f t="shared" si="121"/>
        <v>1.9500221059366833E-2</v>
      </c>
      <c r="J395" s="33">
        <f t="shared" si="122"/>
        <v>3.5481923971065296E-2</v>
      </c>
      <c r="K395" s="33">
        <f t="shared" si="123"/>
        <v>28.183364600394199</v>
      </c>
      <c r="L395" s="33">
        <f t="shared" si="124"/>
        <v>-1.5981702911698464E-2</v>
      </c>
      <c r="M395" s="33">
        <f t="shared" si="125"/>
        <v>5.4982145030432125E-2</v>
      </c>
      <c r="N395" s="8">
        <v>0</v>
      </c>
      <c r="O395" s="9">
        <v>1</v>
      </c>
      <c r="P395" s="8">
        <v>0</v>
      </c>
      <c r="Q395" s="9">
        <v>0</v>
      </c>
      <c r="R395" s="9">
        <v>0</v>
      </c>
      <c r="S395" s="9">
        <v>1</v>
      </c>
      <c r="T395" s="9">
        <v>0</v>
      </c>
      <c r="U395" s="8">
        <v>798</v>
      </c>
      <c r="V395" s="9">
        <v>3</v>
      </c>
      <c r="W395" s="9">
        <f t="shared" si="116"/>
        <v>794</v>
      </c>
      <c r="X395" s="9">
        <f t="shared" si="126"/>
        <v>15</v>
      </c>
      <c r="Y395" s="7">
        <v>7.0203000000000007</v>
      </c>
      <c r="Z395" s="7">
        <f t="shared" si="118"/>
        <v>19.479700000000001</v>
      </c>
      <c r="AA395" s="9">
        <v>1</v>
      </c>
      <c r="AB395" s="9">
        <v>0</v>
      </c>
      <c r="AC395" s="9">
        <v>0</v>
      </c>
      <c r="AD395" s="9">
        <v>0</v>
      </c>
      <c r="AE395" s="9">
        <v>0</v>
      </c>
      <c r="AF395" s="9">
        <v>1</v>
      </c>
      <c r="AG395" s="8">
        <v>0</v>
      </c>
      <c r="AH395" s="9">
        <v>1</v>
      </c>
      <c r="AI395" s="30">
        <v>0</v>
      </c>
      <c r="AJ395" s="9">
        <v>0</v>
      </c>
      <c r="AK395" s="30">
        <v>1</v>
      </c>
      <c r="AL395" s="21">
        <v>2010</v>
      </c>
      <c r="AM395" s="23">
        <f t="shared" si="127"/>
        <v>7.6058900010531216</v>
      </c>
      <c r="AN395" s="33">
        <v>1</v>
      </c>
      <c r="AO395" s="33">
        <v>0</v>
      </c>
      <c r="AP395" s="33">
        <v>0</v>
      </c>
      <c r="AQ395" s="43">
        <v>0</v>
      </c>
      <c r="AR395" s="33" t="s">
        <v>108</v>
      </c>
      <c r="AS395" s="43" t="s">
        <v>108</v>
      </c>
      <c r="AT395" s="42">
        <v>1</v>
      </c>
      <c r="AU395" s="18">
        <v>0</v>
      </c>
      <c r="AV395" s="33" t="s">
        <v>108</v>
      </c>
      <c r="AW395" s="40" t="s">
        <v>108</v>
      </c>
      <c r="AX395" t="s">
        <v>108</v>
      </c>
      <c r="AY395" s="40" t="s">
        <v>108</v>
      </c>
      <c r="AZ395">
        <v>0</v>
      </c>
      <c r="BA395" s="18">
        <v>1</v>
      </c>
      <c r="BB395" t="s">
        <v>108</v>
      </c>
      <c r="BC395" s="18" t="s">
        <v>108</v>
      </c>
      <c r="BD395" s="18" t="s">
        <v>151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 s="18">
        <v>1</v>
      </c>
      <c r="BL395">
        <v>0</v>
      </c>
      <c r="BM395">
        <v>1</v>
      </c>
      <c r="BN395" s="18">
        <v>0</v>
      </c>
      <c r="BQ395" s="25">
        <v>32.5</v>
      </c>
      <c r="BR395">
        <v>1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 s="18">
        <v>0</v>
      </c>
      <c r="BZ395">
        <v>0</v>
      </c>
      <c r="CA395">
        <v>0</v>
      </c>
      <c r="CB395">
        <v>1</v>
      </c>
      <c r="CC395" s="18">
        <v>0</v>
      </c>
      <c r="CD395">
        <v>0</v>
      </c>
      <c r="CE395">
        <v>0</v>
      </c>
      <c r="CF395">
        <v>0</v>
      </c>
      <c r="CG395">
        <v>0</v>
      </c>
      <c r="CH395" s="18">
        <v>0</v>
      </c>
      <c r="CI395">
        <v>1</v>
      </c>
      <c r="CJ395">
        <v>1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1</v>
      </c>
      <c r="CQ395">
        <v>0</v>
      </c>
      <c r="CR395">
        <v>0</v>
      </c>
      <c r="CS395" s="18">
        <v>0</v>
      </c>
      <c r="CU395">
        <v>2</v>
      </c>
      <c r="DD395" s="34" t="s">
        <v>110</v>
      </c>
    </row>
    <row r="396" spans="1:108" x14ac:dyDescent="0.25">
      <c r="A396">
        <v>395</v>
      </c>
      <c r="B396">
        <v>24</v>
      </c>
      <c r="C396" s="25" t="s">
        <v>150</v>
      </c>
      <c r="D396" s="12">
        <v>15.5</v>
      </c>
      <c r="E396" s="14">
        <v>4.87</v>
      </c>
      <c r="F396" s="7">
        <f t="shared" si="117"/>
        <v>3.1827515400410675</v>
      </c>
      <c r="G396" s="7">
        <f t="shared" si="119"/>
        <v>10.629999999999999</v>
      </c>
      <c r="H396" s="16">
        <f t="shared" si="120"/>
        <v>20.37</v>
      </c>
      <c r="I396" s="11">
        <f t="shared" si="121"/>
        <v>7.9865593759938999E-2</v>
      </c>
      <c r="J396" s="33">
        <f t="shared" si="122"/>
        <v>2.5093254297477611E-2</v>
      </c>
      <c r="K396" s="33">
        <f t="shared" si="123"/>
        <v>39.851347622955409</v>
      </c>
      <c r="L396" s="33">
        <f t="shared" si="124"/>
        <v>5.4772339462461392E-2</v>
      </c>
      <c r="M396" s="33">
        <f t="shared" si="125"/>
        <v>0.10495884805741661</v>
      </c>
      <c r="N396" s="8">
        <v>0</v>
      </c>
      <c r="O396" s="9">
        <v>1</v>
      </c>
      <c r="P396" s="8">
        <v>0</v>
      </c>
      <c r="Q396" s="9">
        <v>0</v>
      </c>
      <c r="R396" s="9">
        <v>0</v>
      </c>
      <c r="S396" s="9">
        <v>1</v>
      </c>
      <c r="T396" s="9">
        <v>0</v>
      </c>
      <c r="U396" s="8">
        <v>1582</v>
      </c>
      <c r="V396" s="9">
        <v>3</v>
      </c>
      <c r="W396" s="9">
        <f t="shared" si="116"/>
        <v>1578</v>
      </c>
      <c r="X396" s="9">
        <f t="shared" si="126"/>
        <v>15</v>
      </c>
      <c r="Y396" s="7">
        <v>7.0203000000000007</v>
      </c>
      <c r="Z396" s="7">
        <f t="shared" si="118"/>
        <v>19.479700000000001</v>
      </c>
      <c r="AA396" s="9">
        <v>1</v>
      </c>
      <c r="AB396" s="9">
        <v>0</v>
      </c>
      <c r="AC396" s="9">
        <v>0</v>
      </c>
      <c r="AD396" s="9">
        <v>0</v>
      </c>
      <c r="AE396" s="9">
        <v>0</v>
      </c>
      <c r="AF396" s="9">
        <v>1</v>
      </c>
      <c r="AG396" s="8">
        <v>0</v>
      </c>
      <c r="AH396" s="9">
        <v>1</v>
      </c>
      <c r="AI396" s="30">
        <v>0</v>
      </c>
      <c r="AJ396" s="9">
        <v>0</v>
      </c>
      <c r="AK396" s="30">
        <v>1</v>
      </c>
      <c r="AL396" s="21">
        <v>2010</v>
      </c>
      <c r="AM396" s="23">
        <f t="shared" si="127"/>
        <v>7.6058900010531216</v>
      </c>
      <c r="AN396" s="33">
        <v>0</v>
      </c>
      <c r="AO396" s="33">
        <v>0</v>
      </c>
      <c r="AP396" s="33">
        <v>1</v>
      </c>
      <c r="AQ396" s="43">
        <v>0</v>
      </c>
      <c r="AR396" s="33" t="s">
        <v>108</v>
      </c>
      <c r="AS396" s="43" t="s">
        <v>108</v>
      </c>
      <c r="AT396" s="42">
        <v>1</v>
      </c>
      <c r="AU396" s="18">
        <v>0</v>
      </c>
      <c r="AV396" s="33" t="s">
        <v>108</v>
      </c>
      <c r="AW396" s="40" t="s">
        <v>108</v>
      </c>
      <c r="AX396" t="s">
        <v>108</v>
      </c>
      <c r="AY396" s="40" t="s">
        <v>108</v>
      </c>
      <c r="AZ396">
        <v>0</v>
      </c>
      <c r="BA396" s="18">
        <v>1</v>
      </c>
      <c r="BB396" t="s">
        <v>108</v>
      </c>
      <c r="BC396" s="18" t="s">
        <v>108</v>
      </c>
      <c r="BD396" s="18" t="s">
        <v>151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 s="18">
        <v>1</v>
      </c>
      <c r="BL396">
        <v>0</v>
      </c>
      <c r="BM396">
        <v>1</v>
      </c>
      <c r="BN396" s="18">
        <v>0</v>
      </c>
      <c r="BQ396" s="25">
        <v>32.5</v>
      </c>
      <c r="BR396">
        <v>1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 s="18">
        <v>0</v>
      </c>
      <c r="BZ396">
        <v>0</v>
      </c>
      <c r="CA396">
        <v>0</v>
      </c>
      <c r="CB396">
        <v>1</v>
      </c>
      <c r="CC396" s="18">
        <v>0</v>
      </c>
      <c r="CD396">
        <v>0</v>
      </c>
      <c r="CE396">
        <v>0</v>
      </c>
      <c r="CF396">
        <v>0</v>
      </c>
      <c r="CG396">
        <v>0</v>
      </c>
      <c r="CH396" s="18">
        <v>0</v>
      </c>
      <c r="CI396">
        <v>1</v>
      </c>
      <c r="CJ396">
        <v>1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1</v>
      </c>
      <c r="CQ396">
        <v>0</v>
      </c>
      <c r="CR396">
        <v>0</v>
      </c>
      <c r="CS396" s="18">
        <v>0</v>
      </c>
      <c r="CU396">
        <v>2</v>
      </c>
      <c r="DD396" s="34" t="s">
        <v>110</v>
      </c>
    </row>
    <row r="397" spans="1:108" s="51" customFormat="1" x14ac:dyDescent="0.25">
      <c r="A397" s="51">
        <v>396</v>
      </c>
      <c r="B397" s="51">
        <v>24</v>
      </c>
      <c r="C397" s="52" t="s">
        <v>150</v>
      </c>
      <c r="D397" s="53">
        <v>37.700000000000003</v>
      </c>
      <c r="E397" s="54">
        <v>5.13</v>
      </c>
      <c r="F397" s="55">
        <f t="shared" si="117"/>
        <v>7.3489278752436658</v>
      </c>
      <c r="G397" s="55">
        <f t="shared" si="119"/>
        <v>32.57</v>
      </c>
      <c r="H397" s="56">
        <f t="shared" si="120"/>
        <v>42.830000000000005</v>
      </c>
      <c r="I397" s="57">
        <f t="shared" si="121"/>
        <v>0.15714440548743447</v>
      </c>
      <c r="J397" s="58">
        <f t="shared" si="122"/>
        <v>2.1383310348820659E-2</v>
      </c>
      <c r="K397" s="58">
        <f t="shared" si="123"/>
        <v>46.765443875959662</v>
      </c>
      <c r="L397" s="58">
        <f t="shared" si="124"/>
        <v>0.13576109513861381</v>
      </c>
      <c r="M397" s="58">
        <f t="shared" si="125"/>
        <v>0.17852771583625512</v>
      </c>
      <c r="N397" s="59">
        <v>0</v>
      </c>
      <c r="O397" s="60">
        <v>1</v>
      </c>
      <c r="P397" s="59">
        <v>0</v>
      </c>
      <c r="Q397" s="60">
        <v>0</v>
      </c>
      <c r="R397" s="60">
        <v>0</v>
      </c>
      <c r="S397" s="60">
        <v>1</v>
      </c>
      <c r="T397" s="60">
        <v>0</v>
      </c>
      <c r="U397" s="59">
        <v>2137</v>
      </c>
      <c r="V397" s="60">
        <v>3</v>
      </c>
      <c r="W397" s="60">
        <f t="shared" si="116"/>
        <v>2133</v>
      </c>
      <c r="X397" s="60">
        <f t="shared" si="126"/>
        <v>15</v>
      </c>
      <c r="Y397" s="55">
        <v>7.0203000000000007</v>
      </c>
      <c r="Z397" s="55">
        <f t="shared" si="118"/>
        <v>19.479700000000001</v>
      </c>
      <c r="AA397" s="60">
        <v>1</v>
      </c>
      <c r="AB397" s="60">
        <v>0</v>
      </c>
      <c r="AC397" s="60">
        <v>0</v>
      </c>
      <c r="AD397" s="60">
        <v>0</v>
      </c>
      <c r="AE397" s="60">
        <v>0</v>
      </c>
      <c r="AF397" s="60">
        <v>1</v>
      </c>
      <c r="AG397" s="59">
        <v>0</v>
      </c>
      <c r="AH397" s="60">
        <v>1</v>
      </c>
      <c r="AI397" s="61">
        <v>0</v>
      </c>
      <c r="AJ397" s="60">
        <v>0</v>
      </c>
      <c r="AK397" s="61">
        <v>1</v>
      </c>
      <c r="AL397" s="62">
        <v>2010</v>
      </c>
      <c r="AM397" s="63">
        <f t="shared" si="127"/>
        <v>7.6058900010531216</v>
      </c>
      <c r="AN397" s="58">
        <v>0</v>
      </c>
      <c r="AO397" s="58">
        <v>0</v>
      </c>
      <c r="AP397" s="58">
        <v>0</v>
      </c>
      <c r="AQ397" s="64">
        <v>1</v>
      </c>
      <c r="AR397" s="58" t="s">
        <v>108</v>
      </c>
      <c r="AS397" s="64" t="s">
        <v>108</v>
      </c>
      <c r="AT397" s="65">
        <v>1</v>
      </c>
      <c r="AU397" s="66">
        <v>0</v>
      </c>
      <c r="AV397" s="58" t="s">
        <v>108</v>
      </c>
      <c r="AW397" s="67" t="s">
        <v>108</v>
      </c>
      <c r="AX397" s="51" t="s">
        <v>108</v>
      </c>
      <c r="AY397" s="67" t="s">
        <v>108</v>
      </c>
      <c r="AZ397">
        <v>0</v>
      </c>
      <c r="BA397" s="66">
        <v>1</v>
      </c>
      <c r="BB397" s="51" t="s">
        <v>108</v>
      </c>
      <c r="BC397" s="66" t="s">
        <v>108</v>
      </c>
      <c r="BD397" s="66" t="s">
        <v>151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 s="66">
        <v>1</v>
      </c>
      <c r="BL397">
        <v>0</v>
      </c>
      <c r="BM397">
        <v>1</v>
      </c>
      <c r="BN397" s="66">
        <v>0</v>
      </c>
      <c r="BQ397" s="52">
        <v>32.5</v>
      </c>
      <c r="BR397" s="51">
        <v>1</v>
      </c>
      <c r="BS397" s="51">
        <v>0</v>
      </c>
      <c r="BT397" s="51">
        <v>0</v>
      </c>
      <c r="BU397" s="51">
        <v>0</v>
      </c>
      <c r="BV397" s="51">
        <v>0</v>
      </c>
      <c r="BW397" s="51">
        <v>0</v>
      </c>
      <c r="BX397" s="51">
        <v>0</v>
      </c>
      <c r="BY397" s="66">
        <v>0</v>
      </c>
      <c r="BZ397" s="51">
        <v>0</v>
      </c>
      <c r="CA397" s="51">
        <v>0</v>
      </c>
      <c r="CB397" s="51">
        <v>1</v>
      </c>
      <c r="CC397" s="66">
        <v>0</v>
      </c>
      <c r="CD397" s="51">
        <v>0</v>
      </c>
      <c r="CE397" s="51">
        <v>0</v>
      </c>
      <c r="CF397" s="51">
        <v>0</v>
      </c>
      <c r="CG397" s="51">
        <v>0</v>
      </c>
      <c r="CH397" s="66">
        <v>0</v>
      </c>
      <c r="CI397" s="51">
        <v>1</v>
      </c>
      <c r="CJ397" s="51">
        <v>1</v>
      </c>
      <c r="CK397" s="51">
        <v>0</v>
      </c>
      <c r="CL397" s="51">
        <v>0</v>
      </c>
      <c r="CM397" s="51">
        <v>0</v>
      </c>
      <c r="CN397" s="51">
        <v>0</v>
      </c>
      <c r="CO397" s="51">
        <v>0</v>
      </c>
      <c r="CP397" s="51">
        <v>1</v>
      </c>
      <c r="CQ397" s="51">
        <v>0</v>
      </c>
      <c r="CR397" s="51">
        <v>0</v>
      </c>
      <c r="CS397" s="66">
        <v>0</v>
      </c>
      <c r="CU397">
        <v>2</v>
      </c>
      <c r="CY397" s="68"/>
      <c r="DD397" s="68" t="s">
        <v>110</v>
      </c>
    </row>
    <row r="398" spans="1:108" x14ac:dyDescent="0.25">
      <c r="A398">
        <v>397</v>
      </c>
      <c r="B398">
        <v>25</v>
      </c>
      <c r="C398" s="25" t="s">
        <v>152</v>
      </c>
      <c r="D398" s="12">
        <v>7.2</v>
      </c>
      <c r="E398" s="14">
        <v>0.5</v>
      </c>
      <c r="F398" s="7">
        <f t="shared" si="117"/>
        <v>14.4</v>
      </c>
      <c r="G398" s="7">
        <f t="shared" si="119"/>
        <v>6.7</v>
      </c>
      <c r="H398" s="16">
        <f t="shared" si="120"/>
        <v>7.7</v>
      </c>
      <c r="I398" s="11">
        <f t="shared" si="121"/>
        <v>0.13314306921085112</v>
      </c>
      <c r="J398" s="33">
        <f t="shared" si="122"/>
        <v>9.2460464729757722E-3</v>
      </c>
      <c r="K398" s="33">
        <f t="shared" si="123"/>
        <v>108.15433417112789</v>
      </c>
      <c r="L398" s="33">
        <f t="shared" si="124"/>
        <v>0.12389702273787534</v>
      </c>
      <c r="M398" s="33">
        <f t="shared" si="125"/>
        <v>0.14238911568382689</v>
      </c>
      <c r="N398" s="8">
        <v>1</v>
      </c>
      <c r="O398" s="9">
        <v>0</v>
      </c>
      <c r="P398" s="8">
        <v>0</v>
      </c>
      <c r="Q398" s="9">
        <v>0</v>
      </c>
      <c r="R398" s="9">
        <v>1</v>
      </c>
      <c r="S398" s="9">
        <v>0</v>
      </c>
      <c r="T398" s="9">
        <v>0</v>
      </c>
      <c r="U398" s="8">
        <v>11501</v>
      </c>
      <c r="V398" s="9">
        <v>10</v>
      </c>
      <c r="W398" s="9">
        <f t="shared" si="116"/>
        <v>11490</v>
      </c>
      <c r="X398" s="9">
        <f t="shared" si="126"/>
        <v>32</v>
      </c>
      <c r="Y398" s="7">
        <v>5.6660000000000004</v>
      </c>
      <c r="Z398" s="7">
        <v>20.492000000000001</v>
      </c>
      <c r="AA398" s="9">
        <v>1</v>
      </c>
      <c r="AB398" s="9">
        <v>0</v>
      </c>
      <c r="AC398" s="9">
        <v>0</v>
      </c>
      <c r="AD398" s="9">
        <v>0</v>
      </c>
      <c r="AE398" s="9">
        <v>0</v>
      </c>
      <c r="AF398" s="9">
        <v>1</v>
      </c>
      <c r="AG398" s="8">
        <v>0</v>
      </c>
      <c r="AH398" s="9">
        <v>1</v>
      </c>
      <c r="AI398" s="30">
        <v>0</v>
      </c>
      <c r="AJ398" s="9">
        <v>1</v>
      </c>
      <c r="AK398" s="30">
        <v>0</v>
      </c>
      <c r="AL398" s="21">
        <v>2002</v>
      </c>
      <c r="AM398" s="23">
        <f t="shared" si="127"/>
        <v>7.6019019598751658</v>
      </c>
      <c r="AN398" s="33">
        <v>0.44</v>
      </c>
      <c r="AO398" s="33">
        <v>9.7000000000000003E-2</v>
      </c>
      <c r="AP398" s="33">
        <v>0.35499999999999998</v>
      </c>
      <c r="AQ398" s="43">
        <f t="shared" ref="AQ398:AQ429" si="128">1-(SUM(AN398:AP398))</f>
        <v>0.10799999999999998</v>
      </c>
      <c r="AR398" s="33">
        <v>0.64</v>
      </c>
      <c r="AS398" s="43">
        <v>0.33</v>
      </c>
      <c r="AT398" s="42">
        <v>0.57999999999999996</v>
      </c>
      <c r="AU398" s="18">
        <v>0.42</v>
      </c>
      <c r="AV398">
        <v>1</v>
      </c>
      <c r="AW398" s="40">
        <v>0</v>
      </c>
      <c r="AX398" t="s">
        <v>108</v>
      </c>
      <c r="AY398" s="40" t="s">
        <v>108</v>
      </c>
      <c r="AZ398">
        <v>0</v>
      </c>
      <c r="BA398" s="18">
        <v>1</v>
      </c>
      <c r="BB398">
        <f t="shared" ref="BB398:BB433" si="129">1-BC398</f>
        <v>0.52700000000000002</v>
      </c>
      <c r="BC398" s="18">
        <v>0.47299999999999998</v>
      </c>
      <c r="BD398" s="18" t="s">
        <v>135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1</v>
      </c>
      <c r="BK398" s="18">
        <v>0</v>
      </c>
      <c r="BL398">
        <v>0</v>
      </c>
      <c r="BM398">
        <v>1</v>
      </c>
      <c r="BN398" s="18">
        <v>0</v>
      </c>
      <c r="BQ398" s="25">
        <v>33.378</v>
      </c>
      <c r="BR398">
        <v>1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 s="18">
        <v>0</v>
      </c>
      <c r="BZ398">
        <v>0</v>
      </c>
      <c r="CA398">
        <v>0</v>
      </c>
      <c r="CB398">
        <v>1</v>
      </c>
      <c r="CC398" s="18">
        <v>0</v>
      </c>
      <c r="CD398">
        <v>0</v>
      </c>
      <c r="CE398">
        <v>0</v>
      </c>
      <c r="CF398">
        <v>0</v>
      </c>
      <c r="CG398">
        <v>0</v>
      </c>
      <c r="CH398" s="18">
        <v>0</v>
      </c>
      <c r="CI398">
        <v>0</v>
      </c>
      <c r="CJ398">
        <v>0</v>
      </c>
      <c r="CK398">
        <v>1</v>
      </c>
      <c r="CL398">
        <v>1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1</v>
      </c>
      <c r="CS398" s="18">
        <v>1</v>
      </c>
      <c r="CU398">
        <v>83</v>
      </c>
      <c r="DD398" s="34" t="s">
        <v>110</v>
      </c>
    </row>
    <row r="399" spans="1:108" x14ac:dyDescent="0.25">
      <c r="A399">
        <v>398</v>
      </c>
      <c r="B399">
        <v>25</v>
      </c>
      <c r="C399" s="25" t="s">
        <v>152</v>
      </c>
      <c r="D399" s="12">
        <v>2.7769996967160542</v>
      </c>
      <c r="E399" s="14">
        <v>0.40838230834059608</v>
      </c>
      <c r="F399" s="7">
        <v>6.8000000000000007</v>
      </c>
      <c r="G399" s="7">
        <f t="shared" si="119"/>
        <v>2.368617388375458</v>
      </c>
      <c r="H399" s="16">
        <f t="shared" si="120"/>
        <v>3.1853820050566504</v>
      </c>
      <c r="I399" s="11">
        <f t="shared" si="121"/>
        <v>6.3329866538037571E-2</v>
      </c>
      <c r="J399" s="33">
        <f t="shared" si="122"/>
        <v>9.3132156673584668E-3</v>
      </c>
      <c r="K399" s="33">
        <f t="shared" si="123"/>
        <v>107.37429860073591</v>
      </c>
      <c r="L399" s="33">
        <f t="shared" si="124"/>
        <v>5.4016650870679105E-2</v>
      </c>
      <c r="M399" s="33">
        <f t="shared" si="125"/>
        <v>7.2643082205396031E-2</v>
      </c>
      <c r="N399" s="8">
        <v>1</v>
      </c>
      <c r="O399" s="9">
        <v>0</v>
      </c>
      <c r="P399" s="8">
        <v>0</v>
      </c>
      <c r="Q399" s="9">
        <v>0</v>
      </c>
      <c r="R399" s="9">
        <v>1</v>
      </c>
      <c r="S399" s="9">
        <v>0</v>
      </c>
      <c r="T399" s="9">
        <v>0</v>
      </c>
      <c r="U399" s="8">
        <v>11501</v>
      </c>
      <c r="V399" s="9">
        <v>17</v>
      </c>
      <c r="W399" s="9">
        <f t="shared" si="116"/>
        <v>11483</v>
      </c>
      <c r="X399" s="9">
        <f t="shared" si="126"/>
        <v>32</v>
      </c>
      <c r="Y399" s="7">
        <v>5</v>
      </c>
      <c r="Z399" s="7">
        <v>20.492000000000001</v>
      </c>
      <c r="AA399" s="9">
        <v>0</v>
      </c>
      <c r="AB399" s="9">
        <v>1</v>
      </c>
      <c r="AC399" s="9">
        <v>0</v>
      </c>
      <c r="AD399" s="9">
        <v>0</v>
      </c>
      <c r="AE399" s="9">
        <v>0</v>
      </c>
      <c r="AF399" s="9">
        <v>1</v>
      </c>
      <c r="AG399" s="8">
        <v>0</v>
      </c>
      <c r="AH399" s="9">
        <v>1</v>
      </c>
      <c r="AI399" s="30">
        <v>0</v>
      </c>
      <c r="AJ399" s="9">
        <v>1</v>
      </c>
      <c r="AK399" s="30">
        <v>0</v>
      </c>
      <c r="AL399" s="21">
        <v>2002</v>
      </c>
      <c r="AM399" s="23">
        <f t="shared" si="127"/>
        <v>7.6019019598751658</v>
      </c>
      <c r="AN399" s="33">
        <v>0.44</v>
      </c>
      <c r="AO399" s="33">
        <v>9.7000000000000003E-2</v>
      </c>
      <c r="AP399" s="33">
        <v>0.35499999999999998</v>
      </c>
      <c r="AQ399" s="43">
        <f t="shared" si="128"/>
        <v>0.10799999999999998</v>
      </c>
      <c r="AR399" s="33">
        <v>0.64</v>
      </c>
      <c r="AS399" s="43">
        <v>0.33</v>
      </c>
      <c r="AT399" s="42">
        <v>0.57999999999999996</v>
      </c>
      <c r="AU399" s="18">
        <v>0.42</v>
      </c>
      <c r="AV399">
        <v>1</v>
      </c>
      <c r="AW399" s="40">
        <v>0</v>
      </c>
      <c r="AX399" t="s">
        <v>108</v>
      </c>
      <c r="AY399" s="40" t="s">
        <v>108</v>
      </c>
      <c r="AZ399">
        <v>0</v>
      </c>
      <c r="BA399" s="18">
        <v>1</v>
      </c>
      <c r="BB399">
        <f t="shared" si="129"/>
        <v>0.52700000000000002</v>
      </c>
      <c r="BC399" s="18">
        <v>0.47299999999999998</v>
      </c>
      <c r="BD399" s="18" t="s">
        <v>135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1</v>
      </c>
      <c r="BK399" s="18">
        <v>0</v>
      </c>
      <c r="BL399">
        <v>0</v>
      </c>
      <c r="BM399">
        <v>1</v>
      </c>
      <c r="BN399" s="18">
        <v>0</v>
      </c>
      <c r="BQ399" s="25">
        <v>33.378</v>
      </c>
      <c r="BR399">
        <v>1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 s="18">
        <v>0</v>
      </c>
      <c r="BZ399">
        <v>0</v>
      </c>
      <c r="CA399">
        <v>0</v>
      </c>
      <c r="CB399">
        <v>1</v>
      </c>
      <c r="CC399" s="18">
        <v>0</v>
      </c>
      <c r="CD399">
        <v>0</v>
      </c>
      <c r="CE399">
        <v>0</v>
      </c>
      <c r="CF399">
        <v>0</v>
      </c>
      <c r="CG399">
        <v>0</v>
      </c>
      <c r="CH399" s="18">
        <v>0</v>
      </c>
      <c r="CI399">
        <v>0</v>
      </c>
      <c r="CJ399">
        <v>0</v>
      </c>
      <c r="CK399">
        <v>1</v>
      </c>
      <c r="CL399">
        <v>1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1</v>
      </c>
      <c r="CS399" s="18">
        <v>1</v>
      </c>
      <c r="CU399">
        <v>83</v>
      </c>
      <c r="DD399" s="34" t="s">
        <v>110</v>
      </c>
    </row>
    <row r="400" spans="1:108" x14ac:dyDescent="0.25">
      <c r="A400">
        <v>399</v>
      </c>
      <c r="B400">
        <v>25</v>
      </c>
      <c r="C400" s="25" t="s">
        <v>152</v>
      </c>
      <c r="D400" s="12">
        <v>4.4633839671773368</v>
      </c>
      <c r="E400" s="14">
        <v>0.32940103078799532</v>
      </c>
      <c r="F400" s="7">
        <v>13.55</v>
      </c>
      <c r="G400" s="7">
        <f t="shared" si="119"/>
        <v>4.1339829363893417</v>
      </c>
      <c r="H400" s="16">
        <f t="shared" si="120"/>
        <v>4.7927849979653319</v>
      </c>
      <c r="I400" s="11">
        <f t="shared" si="121"/>
        <v>0.12544896850431847</v>
      </c>
      <c r="J400" s="33">
        <f t="shared" si="122"/>
        <v>9.2582264578832812E-3</v>
      </c>
      <c r="K400" s="33">
        <f t="shared" si="123"/>
        <v>108.01204793910725</v>
      </c>
      <c r="L400" s="33">
        <f t="shared" si="124"/>
        <v>0.11619074204643519</v>
      </c>
      <c r="M400" s="33">
        <f t="shared" si="125"/>
        <v>0.13470719496220174</v>
      </c>
      <c r="N400" s="8">
        <v>1</v>
      </c>
      <c r="O400" s="9">
        <v>0</v>
      </c>
      <c r="P400" s="8">
        <v>0</v>
      </c>
      <c r="Q400" s="9">
        <v>0</v>
      </c>
      <c r="R400" s="9">
        <v>1</v>
      </c>
      <c r="S400" s="9">
        <v>0</v>
      </c>
      <c r="T400" s="9">
        <v>0</v>
      </c>
      <c r="U400" s="8">
        <v>11501</v>
      </c>
      <c r="V400" s="9">
        <v>17</v>
      </c>
      <c r="W400" s="9">
        <f t="shared" si="116"/>
        <v>11483</v>
      </c>
      <c r="X400" s="9">
        <f t="shared" si="126"/>
        <v>32</v>
      </c>
      <c r="Y400" s="7">
        <v>8</v>
      </c>
      <c r="Z400" s="7">
        <v>20.492000000000001</v>
      </c>
      <c r="AA400" s="9">
        <v>0</v>
      </c>
      <c r="AB400" s="9">
        <v>1</v>
      </c>
      <c r="AC400" s="9">
        <v>0</v>
      </c>
      <c r="AD400" s="9">
        <v>0</v>
      </c>
      <c r="AE400" s="9">
        <v>0</v>
      </c>
      <c r="AF400" s="9">
        <v>1</v>
      </c>
      <c r="AG400" s="8">
        <v>0</v>
      </c>
      <c r="AH400" s="9">
        <v>1</v>
      </c>
      <c r="AI400" s="30">
        <v>0</v>
      </c>
      <c r="AJ400" s="9">
        <v>1</v>
      </c>
      <c r="AK400" s="30">
        <v>0</v>
      </c>
      <c r="AL400" s="21">
        <v>2002</v>
      </c>
      <c r="AM400" s="23">
        <f t="shared" si="127"/>
        <v>7.6019019598751658</v>
      </c>
      <c r="AN400" s="33">
        <v>0.44</v>
      </c>
      <c r="AO400" s="33">
        <v>9.7000000000000003E-2</v>
      </c>
      <c r="AP400" s="33">
        <v>0.35499999999999998</v>
      </c>
      <c r="AQ400" s="43">
        <f t="shared" si="128"/>
        <v>0.10799999999999998</v>
      </c>
      <c r="AR400" s="33">
        <v>0.64</v>
      </c>
      <c r="AS400" s="43">
        <v>0.33</v>
      </c>
      <c r="AT400" s="42">
        <v>0.57999999999999996</v>
      </c>
      <c r="AU400" s="18">
        <v>0.42</v>
      </c>
      <c r="AV400">
        <v>1</v>
      </c>
      <c r="AW400" s="40">
        <v>0</v>
      </c>
      <c r="AX400" t="s">
        <v>108</v>
      </c>
      <c r="AY400" s="40" t="s">
        <v>108</v>
      </c>
      <c r="AZ400">
        <v>0</v>
      </c>
      <c r="BA400" s="18">
        <v>1</v>
      </c>
      <c r="BB400">
        <f t="shared" si="129"/>
        <v>0.52700000000000002</v>
      </c>
      <c r="BC400" s="18">
        <v>0.47299999999999998</v>
      </c>
      <c r="BD400" s="18" t="s">
        <v>135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1</v>
      </c>
      <c r="BK400" s="18">
        <v>0</v>
      </c>
      <c r="BL400">
        <v>0</v>
      </c>
      <c r="BM400">
        <v>1</v>
      </c>
      <c r="BN400" s="18">
        <v>0</v>
      </c>
      <c r="BQ400" s="25">
        <v>33.378</v>
      </c>
      <c r="BR400">
        <v>1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 s="18">
        <v>0</v>
      </c>
      <c r="BZ400">
        <v>0</v>
      </c>
      <c r="CA400">
        <v>0</v>
      </c>
      <c r="CB400">
        <v>1</v>
      </c>
      <c r="CC400" s="18">
        <v>0</v>
      </c>
      <c r="CD400">
        <v>0</v>
      </c>
      <c r="CE400">
        <v>0</v>
      </c>
      <c r="CF400">
        <v>0</v>
      </c>
      <c r="CG400">
        <v>0</v>
      </c>
      <c r="CH400" s="18">
        <v>0</v>
      </c>
      <c r="CI400">
        <v>0</v>
      </c>
      <c r="CJ400">
        <v>0</v>
      </c>
      <c r="CK400">
        <v>1</v>
      </c>
      <c r="CL400">
        <v>1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1</v>
      </c>
      <c r="CS400" s="18">
        <v>1</v>
      </c>
      <c r="CU400">
        <v>83</v>
      </c>
      <c r="DD400" s="34" t="s">
        <v>110</v>
      </c>
    </row>
    <row r="401" spans="1:108" x14ac:dyDescent="0.25">
      <c r="A401">
        <v>400</v>
      </c>
      <c r="B401">
        <v>25</v>
      </c>
      <c r="C401" s="25" t="s">
        <v>152</v>
      </c>
      <c r="D401" s="12">
        <v>13.075934214887059</v>
      </c>
      <c r="E401" s="14">
        <v>0.48973536385344812</v>
      </c>
      <c r="F401" s="7">
        <v>26.7</v>
      </c>
      <c r="G401" s="7">
        <f t="shared" si="119"/>
        <v>12.586198851033611</v>
      </c>
      <c r="H401" s="16">
        <f t="shared" si="120"/>
        <v>13.565669578740508</v>
      </c>
      <c r="I401" s="11">
        <f t="shared" si="121"/>
        <v>0.24177116993399661</v>
      </c>
      <c r="J401" s="33">
        <f t="shared" si="122"/>
        <v>9.0550999975279618E-3</v>
      </c>
      <c r="K401" s="33">
        <f t="shared" si="123"/>
        <v>110.43500350885131</v>
      </c>
      <c r="L401" s="33">
        <f t="shared" si="124"/>
        <v>0.23271606993646865</v>
      </c>
      <c r="M401" s="33">
        <f t="shared" si="125"/>
        <v>0.25082626993152457</v>
      </c>
      <c r="N401" s="8">
        <v>1</v>
      </c>
      <c r="O401" s="9">
        <v>0</v>
      </c>
      <c r="P401" s="8">
        <v>0</v>
      </c>
      <c r="Q401" s="9">
        <v>0</v>
      </c>
      <c r="R401" s="9">
        <v>1</v>
      </c>
      <c r="S401" s="9">
        <v>0</v>
      </c>
      <c r="T401" s="9">
        <v>0</v>
      </c>
      <c r="U401" s="8">
        <v>11501</v>
      </c>
      <c r="V401" s="9">
        <v>17</v>
      </c>
      <c r="W401" s="9">
        <f t="shared" si="116"/>
        <v>11483</v>
      </c>
      <c r="X401" s="9">
        <f t="shared" si="126"/>
        <v>32</v>
      </c>
      <c r="Y401" s="7">
        <v>10</v>
      </c>
      <c r="Z401" s="7">
        <v>20.492000000000001</v>
      </c>
      <c r="AA401" s="9">
        <v>0</v>
      </c>
      <c r="AB401" s="9">
        <v>1</v>
      </c>
      <c r="AC401" s="9">
        <v>0</v>
      </c>
      <c r="AD401" s="9">
        <v>0</v>
      </c>
      <c r="AE401" s="9">
        <v>0</v>
      </c>
      <c r="AF401" s="9">
        <v>1</v>
      </c>
      <c r="AG401" s="8">
        <v>0</v>
      </c>
      <c r="AH401" s="9">
        <v>1</v>
      </c>
      <c r="AI401" s="30">
        <v>0</v>
      </c>
      <c r="AJ401" s="9">
        <v>1</v>
      </c>
      <c r="AK401" s="30">
        <v>0</v>
      </c>
      <c r="AL401" s="21">
        <v>2002</v>
      </c>
      <c r="AM401" s="23">
        <f t="shared" si="127"/>
        <v>7.6019019598751658</v>
      </c>
      <c r="AN401" s="33">
        <v>0.44</v>
      </c>
      <c r="AO401" s="33">
        <v>9.7000000000000003E-2</v>
      </c>
      <c r="AP401" s="33">
        <v>0.35499999999999998</v>
      </c>
      <c r="AQ401" s="43">
        <f t="shared" si="128"/>
        <v>0.10799999999999998</v>
      </c>
      <c r="AR401" s="33">
        <v>0.64</v>
      </c>
      <c r="AS401" s="43">
        <v>0.33</v>
      </c>
      <c r="AT401" s="42">
        <v>0.57999999999999996</v>
      </c>
      <c r="AU401" s="18">
        <v>0.42</v>
      </c>
      <c r="AV401">
        <v>1</v>
      </c>
      <c r="AW401" s="40">
        <v>0</v>
      </c>
      <c r="AX401" t="s">
        <v>108</v>
      </c>
      <c r="AY401" s="40" t="s">
        <v>108</v>
      </c>
      <c r="AZ401">
        <v>0</v>
      </c>
      <c r="BA401" s="18">
        <v>1</v>
      </c>
      <c r="BB401">
        <f t="shared" si="129"/>
        <v>0.52700000000000002</v>
      </c>
      <c r="BC401" s="18">
        <v>0.47299999999999998</v>
      </c>
      <c r="BD401" s="18" t="s">
        <v>135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1</v>
      </c>
      <c r="BK401" s="18">
        <v>0</v>
      </c>
      <c r="BL401">
        <v>0</v>
      </c>
      <c r="BM401">
        <v>1</v>
      </c>
      <c r="BN401" s="18">
        <v>0</v>
      </c>
      <c r="BQ401" s="25">
        <v>33.378</v>
      </c>
      <c r="BR401">
        <v>1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 s="18">
        <v>0</v>
      </c>
      <c r="BZ401">
        <v>0</v>
      </c>
      <c r="CA401">
        <v>0</v>
      </c>
      <c r="CB401">
        <v>1</v>
      </c>
      <c r="CC401" s="18">
        <v>0</v>
      </c>
      <c r="CD401">
        <v>0</v>
      </c>
      <c r="CE401">
        <v>0</v>
      </c>
      <c r="CF401">
        <v>0</v>
      </c>
      <c r="CG401">
        <v>0</v>
      </c>
      <c r="CH401" s="18">
        <v>0</v>
      </c>
      <c r="CI401">
        <v>0</v>
      </c>
      <c r="CJ401">
        <v>0</v>
      </c>
      <c r="CK401">
        <v>1</v>
      </c>
      <c r="CL401">
        <v>1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1</v>
      </c>
      <c r="CS401" s="18">
        <v>1</v>
      </c>
      <c r="CU401">
        <v>83</v>
      </c>
      <c r="DD401" s="34" t="s">
        <v>110</v>
      </c>
    </row>
    <row r="402" spans="1:108" x14ac:dyDescent="0.25">
      <c r="A402">
        <v>401</v>
      </c>
      <c r="B402">
        <v>25</v>
      </c>
      <c r="C402" s="25" t="s">
        <v>152</v>
      </c>
      <c r="D402" s="12">
        <v>11.41572966851014</v>
      </c>
      <c r="E402" s="14">
        <v>0.44943817592559621</v>
      </c>
      <c r="F402" s="7">
        <v>25.4</v>
      </c>
      <c r="G402" s="7">
        <f t="shared" si="119"/>
        <v>10.966291492584544</v>
      </c>
      <c r="H402" s="16">
        <f t="shared" si="120"/>
        <v>11.865167844435737</v>
      </c>
      <c r="I402" s="11">
        <f t="shared" si="121"/>
        <v>0.23064086478003865</v>
      </c>
      <c r="J402" s="33">
        <f t="shared" si="122"/>
        <v>9.0803490070881371E-3</v>
      </c>
      <c r="K402" s="33">
        <f t="shared" si="123"/>
        <v>110.12792561380606</v>
      </c>
      <c r="L402" s="33">
        <f t="shared" si="124"/>
        <v>0.22156051577295049</v>
      </c>
      <c r="M402" s="33">
        <f t="shared" si="125"/>
        <v>0.2397212137871268</v>
      </c>
      <c r="N402" s="8">
        <v>1</v>
      </c>
      <c r="O402" s="9">
        <v>0</v>
      </c>
      <c r="P402" s="8">
        <v>0</v>
      </c>
      <c r="Q402" s="9">
        <v>0</v>
      </c>
      <c r="R402" s="9">
        <v>1</v>
      </c>
      <c r="S402" s="9">
        <v>0</v>
      </c>
      <c r="T402" s="9">
        <v>0</v>
      </c>
      <c r="U402" s="8">
        <v>11501</v>
      </c>
      <c r="V402" s="9">
        <v>17</v>
      </c>
      <c r="W402" s="9">
        <f t="shared" si="116"/>
        <v>11483</v>
      </c>
      <c r="X402" s="9">
        <f t="shared" si="126"/>
        <v>32</v>
      </c>
      <c r="Y402" s="7">
        <v>12</v>
      </c>
      <c r="Z402" s="7">
        <v>20.492000000000001</v>
      </c>
      <c r="AA402" s="9">
        <v>0</v>
      </c>
      <c r="AB402" s="9">
        <v>1</v>
      </c>
      <c r="AC402" s="9">
        <v>0</v>
      </c>
      <c r="AD402" s="9">
        <v>0</v>
      </c>
      <c r="AE402" s="9">
        <v>0</v>
      </c>
      <c r="AF402" s="9">
        <v>1</v>
      </c>
      <c r="AG402" s="8">
        <v>0</v>
      </c>
      <c r="AH402" s="9">
        <v>1</v>
      </c>
      <c r="AI402" s="30">
        <v>0</v>
      </c>
      <c r="AJ402" s="9">
        <v>1</v>
      </c>
      <c r="AK402" s="30">
        <v>0</v>
      </c>
      <c r="AL402" s="21">
        <v>2002</v>
      </c>
      <c r="AM402" s="23">
        <f t="shared" si="127"/>
        <v>7.6019019598751658</v>
      </c>
      <c r="AN402" s="33">
        <v>0.44</v>
      </c>
      <c r="AO402" s="33">
        <v>9.7000000000000003E-2</v>
      </c>
      <c r="AP402" s="33">
        <v>0.35499999999999998</v>
      </c>
      <c r="AQ402" s="43">
        <f t="shared" si="128"/>
        <v>0.10799999999999998</v>
      </c>
      <c r="AR402" s="33">
        <v>0.64</v>
      </c>
      <c r="AS402" s="43">
        <v>0.33</v>
      </c>
      <c r="AT402" s="42">
        <v>0.57999999999999996</v>
      </c>
      <c r="AU402" s="18">
        <v>0.42</v>
      </c>
      <c r="AV402">
        <v>1</v>
      </c>
      <c r="AW402" s="40">
        <v>0</v>
      </c>
      <c r="AX402" t="s">
        <v>108</v>
      </c>
      <c r="AY402" s="40" t="s">
        <v>108</v>
      </c>
      <c r="AZ402">
        <v>0</v>
      </c>
      <c r="BA402" s="18">
        <v>1</v>
      </c>
      <c r="BB402">
        <f t="shared" si="129"/>
        <v>0.52700000000000002</v>
      </c>
      <c r="BC402" s="18">
        <v>0.47299999999999998</v>
      </c>
      <c r="BD402" s="18" t="s">
        <v>135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</v>
      </c>
      <c r="BK402" s="18">
        <v>0</v>
      </c>
      <c r="BL402">
        <v>0</v>
      </c>
      <c r="BM402">
        <v>1</v>
      </c>
      <c r="BN402" s="18">
        <v>0</v>
      </c>
      <c r="BQ402" s="25">
        <v>33.378</v>
      </c>
      <c r="BR402">
        <v>1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 s="18">
        <v>0</v>
      </c>
      <c r="BZ402">
        <v>0</v>
      </c>
      <c r="CA402">
        <v>0</v>
      </c>
      <c r="CB402">
        <v>1</v>
      </c>
      <c r="CC402" s="18">
        <v>0</v>
      </c>
      <c r="CD402">
        <v>0</v>
      </c>
      <c r="CE402">
        <v>0</v>
      </c>
      <c r="CF402">
        <v>0</v>
      </c>
      <c r="CG402">
        <v>0</v>
      </c>
      <c r="CH402" s="18">
        <v>0</v>
      </c>
      <c r="CI402">
        <v>0</v>
      </c>
      <c r="CJ402">
        <v>0</v>
      </c>
      <c r="CK402">
        <v>1</v>
      </c>
      <c r="CL402">
        <v>1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1</v>
      </c>
      <c r="CS402" s="18">
        <v>1</v>
      </c>
      <c r="CU402">
        <v>83</v>
      </c>
      <c r="DD402" s="34" t="s">
        <v>110</v>
      </c>
    </row>
    <row r="403" spans="1:108" x14ac:dyDescent="0.25">
      <c r="A403">
        <v>402</v>
      </c>
      <c r="B403">
        <v>25</v>
      </c>
      <c r="C403" s="25" t="s">
        <v>152</v>
      </c>
      <c r="D403" s="12">
        <v>15.61953355564145</v>
      </c>
      <c r="E403" s="14">
        <v>0.43793084735443322</v>
      </c>
      <c r="F403" s="7">
        <v>35.666666666666671</v>
      </c>
      <c r="G403" s="7">
        <f t="shared" si="119"/>
        <v>15.181602708287016</v>
      </c>
      <c r="H403" s="16">
        <f t="shared" si="120"/>
        <v>16.057464402995883</v>
      </c>
      <c r="I403" s="11">
        <f t="shared" si="121"/>
        <v>0.31580601670891845</v>
      </c>
      <c r="J403" s="33">
        <f t="shared" si="122"/>
        <v>8.8543743002500487E-3</v>
      </c>
      <c r="K403" s="33">
        <f t="shared" si="123"/>
        <v>112.93852801905605</v>
      </c>
      <c r="L403" s="33">
        <f t="shared" si="124"/>
        <v>0.3069516424086684</v>
      </c>
      <c r="M403" s="33">
        <f t="shared" si="125"/>
        <v>0.32466039100916849</v>
      </c>
      <c r="N403" s="8">
        <v>1</v>
      </c>
      <c r="O403" s="9">
        <v>0</v>
      </c>
      <c r="P403" s="8">
        <v>0</v>
      </c>
      <c r="Q403" s="9">
        <v>0</v>
      </c>
      <c r="R403" s="9">
        <v>1</v>
      </c>
      <c r="S403" s="9">
        <v>0</v>
      </c>
      <c r="T403" s="9">
        <v>0</v>
      </c>
      <c r="U403" s="8">
        <v>11501</v>
      </c>
      <c r="V403" s="9">
        <v>17</v>
      </c>
      <c r="W403" s="9">
        <f t="shared" si="116"/>
        <v>11483</v>
      </c>
      <c r="X403" s="9">
        <f t="shared" si="126"/>
        <v>32</v>
      </c>
      <c r="Y403" s="7">
        <v>14</v>
      </c>
      <c r="Z403" s="7">
        <v>20.492000000000001</v>
      </c>
      <c r="AA403" s="9">
        <v>0</v>
      </c>
      <c r="AB403" s="9">
        <v>1</v>
      </c>
      <c r="AC403" s="9">
        <v>0</v>
      </c>
      <c r="AD403" s="9">
        <v>0</v>
      </c>
      <c r="AE403" s="9">
        <v>0</v>
      </c>
      <c r="AF403" s="9">
        <v>1</v>
      </c>
      <c r="AG403" s="8">
        <v>0</v>
      </c>
      <c r="AH403" s="9">
        <v>1</v>
      </c>
      <c r="AI403" s="30">
        <v>0</v>
      </c>
      <c r="AJ403" s="9">
        <v>1</v>
      </c>
      <c r="AK403" s="30">
        <v>0</v>
      </c>
      <c r="AL403" s="21">
        <v>2002</v>
      </c>
      <c r="AM403" s="23">
        <f t="shared" si="127"/>
        <v>7.6019019598751658</v>
      </c>
      <c r="AN403" s="33">
        <v>0.44</v>
      </c>
      <c r="AO403" s="33">
        <v>9.7000000000000003E-2</v>
      </c>
      <c r="AP403" s="33">
        <v>0.35499999999999998</v>
      </c>
      <c r="AQ403" s="43">
        <f t="shared" si="128"/>
        <v>0.10799999999999998</v>
      </c>
      <c r="AR403" s="33">
        <v>0.64</v>
      </c>
      <c r="AS403" s="43">
        <v>0.33</v>
      </c>
      <c r="AT403" s="42">
        <v>0.57999999999999996</v>
      </c>
      <c r="AU403" s="18">
        <v>0.42</v>
      </c>
      <c r="AV403">
        <v>1</v>
      </c>
      <c r="AW403" s="40">
        <v>0</v>
      </c>
      <c r="AX403" t="s">
        <v>108</v>
      </c>
      <c r="AY403" s="40" t="s">
        <v>108</v>
      </c>
      <c r="AZ403">
        <v>0</v>
      </c>
      <c r="BA403" s="18">
        <v>1</v>
      </c>
      <c r="BB403">
        <f t="shared" si="129"/>
        <v>0.52700000000000002</v>
      </c>
      <c r="BC403" s="18">
        <v>0.47299999999999998</v>
      </c>
      <c r="BD403" s="18" t="s">
        <v>135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1</v>
      </c>
      <c r="BK403" s="18">
        <v>0</v>
      </c>
      <c r="BL403">
        <v>0</v>
      </c>
      <c r="BM403">
        <v>1</v>
      </c>
      <c r="BN403" s="18">
        <v>0</v>
      </c>
      <c r="BQ403" s="25">
        <v>33.378</v>
      </c>
      <c r="BR403">
        <v>1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 s="18">
        <v>0</v>
      </c>
      <c r="BZ403">
        <v>0</v>
      </c>
      <c r="CA403">
        <v>0</v>
      </c>
      <c r="CB403">
        <v>1</v>
      </c>
      <c r="CC403" s="18">
        <v>0</v>
      </c>
      <c r="CD403">
        <v>0</v>
      </c>
      <c r="CE403">
        <v>0</v>
      </c>
      <c r="CF403">
        <v>0</v>
      </c>
      <c r="CG403">
        <v>0</v>
      </c>
      <c r="CH403" s="18">
        <v>0</v>
      </c>
      <c r="CI403">
        <v>0</v>
      </c>
      <c r="CJ403">
        <v>0</v>
      </c>
      <c r="CK403">
        <v>1</v>
      </c>
      <c r="CL403">
        <v>1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1</v>
      </c>
      <c r="CS403" s="18">
        <v>1</v>
      </c>
      <c r="CU403">
        <v>83</v>
      </c>
      <c r="DD403" s="34" t="s">
        <v>110</v>
      </c>
    </row>
    <row r="404" spans="1:108" x14ac:dyDescent="0.25">
      <c r="A404">
        <v>403</v>
      </c>
      <c r="B404">
        <v>25</v>
      </c>
      <c r="C404" s="25" t="s">
        <v>152</v>
      </c>
      <c r="D404" s="12">
        <v>15.109416852657519</v>
      </c>
      <c r="E404" s="14">
        <v>0.3306218129684359</v>
      </c>
      <c r="F404" s="7">
        <v>45.7</v>
      </c>
      <c r="G404" s="7">
        <f t="shared" si="119"/>
        <v>14.778795039689083</v>
      </c>
      <c r="H404" s="16">
        <f t="shared" si="120"/>
        <v>15.440038665625956</v>
      </c>
      <c r="I404" s="11">
        <f t="shared" si="121"/>
        <v>0.39228566159909373</v>
      </c>
      <c r="J404" s="33">
        <f t="shared" si="122"/>
        <v>8.5839313260195563E-3</v>
      </c>
      <c r="K404" s="33">
        <f t="shared" si="123"/>
        <v>116.49673815176114</v>
      </c>
      <c r="L404" s="33">
        <f t="shared" si="124"/>
        <v>0.38370173027307419</v>
      </c>
      <c r="M404" s="33">
        <f t="shared" si="125"/>
        <v>0.40086959292511326</v>
      </c>
      <c r="N404" s="8">
        <v>1</v>
      </c>
      <c r="O404" s="9">
        <v>0</v>
      </c>
      <c r="P404" s="8">
        <v>0</v>
      </c>
      <c r="Q404" s="9">
        <v>0</v>
      </c>
      <c r="R404" s="9">
        <v>1</v>
      </c>
      <c r="S404" s="9">
        <v>0</v>
      </c>
      <c r="T404" s="9">
        <v>0</v>
      </c>
      <c r="U404" s="8">
        <v>11501</v>
      </c>
      <c r="V404" s="9">
        <v>17</v>
      </c>
      <c r="W404" s="9">
        <f t="shared" si="116"/>
        <v>11483</v>
      </c>
      <c r="X404" s="9">
        <f t="shared" si="126"/>
        <v>32</v>
      </c>
      <c r="Y404" s="7">
        <v>16</v>
      </c>
      <c r="Z404" s="7">
        <v>20.492000000000001</v>
      </c>
      <c r="AA404" s="9">
        <v>0</v>
      </c>
      <c r="AB404" s="9">
        <v>1</v>
      </c>
      <c r="AC404" s="9">
        <v>0</v>
      </c>
      <c r="AD404" s="9">
        <v>0</v>
      </c>
      <c r="AE404" s="9">
        <v>0</v>
      </c>
      <c r="AF404" s="9">
        <v>1</v>
      </c>
      <c r="AG404" s="8">
        <v>0</v>
      </c>
      <c r="AH404" s="9">
        <v>1</v>
      </c>
      <c r="AI404" s="30">
        <v>0</v>
      </c>
      <c r="AJ404" s="9">
        <v>1</v>
      </c>
      <c r="AK404" s="30">
        <v>0</v>
      </c>
      <c r="AL404" s="21">
        <v>2002</v>
      </c>
      <c r="AM404" s="23">
        <f t="shared" si="127"/>
        <v>7.6019019598751658</v>
      </c>
      <c r="AN404" s="33">
        <v>0.44</v>
      </c>
      <c r="AO404" s="33">
        <v>9.7000000000000003E-2</v>
      </c>
      <c r="AP404" s="33">
        <v>0.35499999999999998</v>
      </c>
      <c r="AQ404" s="43">
        <f t="shared" si="128"/>
        <v>0.10799999999999998</v>
      </c>
      <c r="AR404" s="33">
        <v>0.64</v>
      </c>
      <c r="AS404" s="43">
        <v>0.33</v>
      </c>
      <c r="AT404" s="42">
        <v>0.57999999999999996</v>
      </c>
      <c r="AU404" s="18">
        <v>0.42</v>
      </c>
      <c r="AV404">
        <v>1</v>
      </c>
      <c r="AW404" s="40">
        <v>0</v>
      </c>
      <c r="AX404" t="s">
        <v>108</v>
      </c>
      <c r="AY404" s="40" t="s">
        <v>108</v>
      </c>
      <c r="AZ404">
        <v>0</v>
      </c>
      <c r="BA404" s="18">
        <v>1</v>
      </c>
      <c r="BB404">
        <f t="shared" si="129"/>
        <v>0.52700000000000002</v>
      </c>
      <c r="BC404" s="18">
        <v>0.47299999999999998</v>
      </c>
      <c r="BD404" s="18" t="s">
        <v>135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 s="18">
        <v>0</v>
      </c>
      <c r="BL404">
        <v>0</v>
      </c>
      <c r="BM404">
        <v>1</v>
      </c>
      <c r="BN404" s="18">
        <v>0</v>
      </c>
      <c r="BQ404" s="25">
        <v>33.378</v>
      </c>
      <c r="BR404">
        <v>1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 s="18">
        <v>0</v>
      </c>
      <c r="BZ404">
        <v>0</v>
      </c>
      <c r="CA404">
        <v>0</v>
      </c>
      <c r="CB404">
        <v>1</v>
      </c>
      <c r="CC404" s="18">
        <v>0</v>
      </c>
      <c r="CD404">
        <v>0</v>
      </c>
      <c r="CE404">
        <v>0</v>
      </c>
      <c r="CF404">
        <v>0</v>
      </c>
      <c r="CG404">
        <v>0</v>
      </c>
      <c r="CH404" s="18">
        <v>0</v>
      </c>
      <c r="CI404">
        <v>0</v>
      </c>
      <c r="CJ404">
        <v>0</v>
      </c>
      <c r="CK404">
        <v>1</v>
      </c>
      <c r="CL404">
        <v>1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1</v>
      </c>
      <c r="CS404" s="18">
        <v>1</v>
      </c>
      <c r="CU404">
        <v>83</v>
      </c>
      <c r="DD404" s="34" t="s">
        <v>110</v>
      </c>
    </row>
    <row r="405" spans="1:108" x14ac:dyDescent="0.25">
      <c r="A405">
        <v>404</v>
      </c>
      <c r="B405">
        <v>25</v>
      </c>
      <c r="C405" s="25" t="s">
        <v>152</v>
      </c>
      <c r="D405" s="12">
        <v>16.600000000000001</v>
      </c>
      <c r="E405" s="14">
        <v>1</v>
      </c>
      <c r="F405" s="7">
        <f>D405/E405</f>
        <v>16.600000000000001</v>
      </c>
      <c r="G405" s="7">
        <f t="shared" si="119"/>
        <v>15.600000000000001</v>
      </c>
      <c r="H405" s="16">
        <f t="shared" si="120"/>
        <v>17.600000000000001</v>
      </c>
      <c r="I405" s="11">
        <f t="shared" si="121"/>
        <v>0.34745373685855596</v>
      </c>
      <c r="J405" s="33">
        <f t="shared" si="122"/>
        <v>2.0930948003527464E-2</v>
      </c>
      <c r="K405" s="33">
        <f t="shared" si="123"/>
        <v>47.776144674931651</v>
      </c>
      <c r="L405" s="33">
        <f t="shared" si="124"/>
        <v>0.3265227888550285</v>
      </c>
      <c r="M405" s="33">
        <f t="shared" si="125"/>
        <v>0.36838468486208342</v>
      </c>
      <c r="N405" s="8">
        <v>1</v>
      </c>
      <c r="O405" s="9">
        <v>0</v>
      </c>
      <c r="P405" s="8">
        <v>0</v>
      </c>
      <c r="Q405" s="9">
        <v>0</v>
      </c>
      <c r="R405" s="9">
        <v>1</v>
      </c>
      <c r="S405" s="9">
        <v>0</v>
      </c>
      <c r="T405" s="9">
        <v>0</v>
      </c>
      <c r="U405" s="8">
        <v>2018</v>
      </c>
      <c r="V405" s="9">
        <v>10</v>
      </c>
      <c r="W405" s="9">
        <f t="shared" si="116"/>
        <v>2007</v>
      </c>
      <c r="X405" s="9">
        <f t="shared" si="126"/>
        <v>32</v>
      </c>
      <c r="Y405" s="7">
        <v>4.3259999999999996</v>
      </c>
      <c r="Z405" s="7">
        <v>20.097000000000001</v>
      </c>
      <c r="AA405" s="9">
        <v>1</v>
      </c>
      <c r="AB405" s="9">
        <v>0</v>
      </c>
      <c r="AC405" s="9">
        <v>0</v>
      </c>
      <c r="AD405" s="9">
        <v>0</v>
      </c>
      <c r="AE405" s="9">
        <v>0</v>
      </c>
      <c r="AF405" s="9">
        <v>1</v>
      </c>
      <c r="AG405" s="8">
        <v>0</v>
      </c>
      <c r="AH405" s="9">
        <v>1</v>
      </c>
      <c r="AI405" s="30">
        <v>0</v>
      </c>
      <c r="AJ405" s="9">
        <v>1</v>
      </c>
      <c r="AK405" s="30">
        <v>0</v>
      </c>
      <c r="AL405" s="21">
        <v>2002</v>
      </c>
      <c r="AM405" s="23">
        <f t="shared" si="127"/>
        <v>7.6019019598751658</v>
      </c>
      <c r="AN405" s="33">
        <v>0.58099999999999996</v>
      </c>
      <c r="AO405" s="33">
        <v>9.0999999999999998E-2</v>
      </c>
      <c r="AP405" s="33">
        <v>0.20100000000000001</v>
      </c>
      <c r="AQ405" s="43">
        <f t="shared" si="128"/>
        <v>0.127</v>
      </c>
      <c r="AR405" s="33">
        <v>0.33</v>
      </c>
      <c r="AS405" s="43">
        <v>0.64</v>
      </c>
      <c r="AT405" s="42">
        <v>0.16</v>
      </c>
      <c r="AU405" s="18">
        <v>0.84</v>
      </c>
      <c r="AV405">
        <v>0</v>
      </c>
      <c r="AW405" s="40">
        <v>1</v>
      </c>
      <c r="AX405" t="s">
        <v>108</v>
      </c>
      <c r="AY405" s="40" t="s">
        <v>108</v>
      </c>
      <c r="AZ405">
        <v>0</v>
      </c>
      <c r="BA405" s="18">
        <v>1</v>
      </c>
      <c r="BB405">
        <f t="shared" si="129"/>
        <v>0.499</v>
      </c>
      <c r="BC405" s="18">
        <v>0.501</v>
      </c>
      <c r="BD405" s="18" t="s">
        <v>135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1</v>
      </c>
      <c r="BK405" s="18">
        <v>0</v>
      </c>
      <c r="BL405">
        <v>0</v>
      </c>
      <c r="BM405">
        <v>1</v>
      </c>
      <c r="BN405" s="18">
        <v>0</v>
      </c>
      <c r="BQ405" s="25">
        <v>32.451999999999998</v>
      </c>
      <c r="BR405">
        <v>1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 s="18">
        <v>0</v>
      </c>
      <c r="BZ405">
        <v>0</v>
      </c>
      <c r="CA405">
        <v>0</v>
      </c>
      <c r="CB405">
        <v>1</v>
      </c>
      <c r="CC405" s="18">
        <v>0</v>
      </c>
      <c r="CD405">
        <v>0</v>
      </c>
      <c r="CE405">
        <v>0</v>
      </c>
      <c r="CF405">
        <v>0</v>
      </c>
      <c r="CG405">
        <v>0</v>
      </c>
      <c r="CH405" s="18">
        <v>0</v>
      </c>
      <c r="CI405">
        <v>0</v>
      </c>
      <c r="CJ405">
        <v>0</v>
      </c>
      <c r="CK405">
        <v>1</v>
      </c>
      <c r="CL405">
        <v>1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1</v>
      </c>
      <c r="CS405" s="18">
        <v>1</v>
      </c>
      <c r="CU405">
        <v>83</v>
      </c>
      <c r="DD405" s="34" t="s">
        <v>110</v>
      </c>
    </row>
    <row r="406" spans="1:108" x14ac:dyDescent="0.25">
      <c r="A406">
        <v>405</v>
      </c>
      <c r="B406">
        <v>25</v>
      </c>
      <c r="C406" s="25" t="s">
        <v>152</v>
      </c>
      <c r="D406" s="12">
        <v>0.18547806908248979</v>
      </c>
      <c r="E406" s="14">
        <v>7.050335959275926E-2</v>
      </c>
      <c r="F406" s="7">
        <v>2.6307692307692312</v>
      </c>
      <c r="G406" s="7">
        <f t="shared" si="119"/>
        <v>0.11497470948973053</v>
      </c>
      <c r="H406" s="16">
        <f t="shared" si="120"/>
        <v>0.25598142867524903</v>
      </c>
      <c r="I406" s="11">
        <f t="shared" si="121"/>
        <v>5.8724269196420084E-2</v>
      </c>
      <c r="J406" s="33">
        <f t="shared" si="122"/>
        <v>2.2322090630218158E-2</v>
      </c>
      <c r="K406" s="33">
        <f t="shared" si="123"/>
        <v>44.79867126093766</v>
      </c>
      <c r="L406" s="33">
        <f t="shared" si="124"/>
        <v>3.6402178566201926E-2</v>
      </c>
      <c r="M406" s="33">
        <f t="shared" si="125"/>
        <v>8.1046359826638242E-2</v>
      </c>
      <c r="N406" s="8">
        <v>1</v>
      </c>
      <c r="O406" s="9">
        <v>0</v>
      </c>
      <c r="P406" s="8">
        <v>0</v>
      </c>
      <c r="Q406" s="9">
        <v>0</v>
      </c>
      <c r="R406" s="9">
        <v>1</v>
      </c>
      <c r="S406" s="9">
        <v>0</v>
      </c>
      <c r="T406" s="9">
        <v>0</v>
      </c>
      <c r="U406" s="8">
        <v>2018</v>
      </c>
      <c r="V406" s="9">
        <v>17</v>
      </c>
      <c r="W406" s="9">
        <f t="shared" si="116"/>
        <v>2000</v>
      </c>
      <c r="X406" s="9">
        <f t="shared" si="126"/>
        <v>32</v>
      </c>
      <c r="Y406" s="7">
        <v>5</v>
      </c>
      <c r="Z406" s="7">
        <v>20.097000000000001</v>
      </c>
      <c r="AA406" s="9">
        <v>0</v>
      </c>
      <c r="AB406" s="9">
        <v>1</v>
      </c>
      <c r="AC406" s="9">
        <v>0</v>
      </c>
      <c r="AD406" s="9">
        <v>0</v>
      </c>
      <c r="AE406" s="9">
        <v>0</v>
      </c>
      <c r="AF406" s="9">
        <v>1</v>
      </c>
      <c r="AG406" s="8">
        <v>0</v>
      </c>
      <c r="AH406" s="9">
        <v>1</v>
      </c>
      <c r="AI406" s="30">
        <v>0</v>
      </c>
      <c r="AJ406" s="9">
        <v>1</v>
      </c>
      <c r="AK406" s="30">
        <v>0</v>
      </c>
      <c r="AL406" s="21">
        <v>2002</v>
      </c>
      <c r="AM406" s="23">
        <f t="shared" si="127"/>
        <v>7.6019019598751658</v>
      </c>
      <c r="AN406" s="33">
        <v>0.58099999999999996</v>
      </c>
      <c r="AO406" s="33">
        <v>9.0999999999999998E-2</v>
      </c>
      <c r="AP406" s="33">
        <v>0.20100000000000001</v>
      </c>
      <c r="AQ406" s="43">
        <f t="shared" si="128"/>
        <v>0.127</v>
      </c>
      <c r="AR406" s="33">
        <v>0.33</v>
      </c>
      <c r="AS406" s="43">
        <v>0.64</v>
      </c>
      <c r="AT406" s="42">
        <v>0.16</v>
      </c>
      <c r="AU406" s="18">
        <v>0.84</v>
      </c>
      <c r="AV406">
        <v>0</v>
      </c>
      <c r="AW406" s="40">
        <v>1</v>
      </c>
      <c r="AX406" t="s">
        <v>108</v>
      </c>
      <c r="AY406" s="40" t="s">
        <v>108</v>
      </c>
      <c r="AZ406">
        <v>0</v>
      </c>
      <c r="BA406" s="18">
        <v>1</v>
      </c>
      <c r="BB406">
        <f t="shared" si="129"/>
        <v>0.499</v>
      </c>
      <c r="BC406" s="18">
        <v>0.501</v>
      </c>
      <c r="BD406" s="18" t="s">
        <v>135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1</v>
      </c>
      <c r="BK406" s="18">
        <v>0</v>
      </c>
      <c r="BL406">
        <v>0</v>
      </c>
      <c r="BM406">
        <v>1</v>
      </c>
      <c r="BN406" s="18">
        <v>0</v>
      </c>
      <c r="BQ406" s="25">
        <v>32.451999999999998</v>
      </c>
      <c r="BR406">
        <v>1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 s="18">
        <v>0</v>
      </c>
      <c r="BZ406">
        <v>0</v>
      </c>
      <c r="CA406">
        <v>0</v>
      </c>
      <c r="CB406">
        <v>1</v>
      </c>
      <c r="CC406" s="18">
        <v>0</v>
      </c>
      <c r="CD406">
        <v>0</v>
      </c>
      <c r="CE406">
        <v>0</v>
      </c>
      <c r="CF406">
        <v>0</v>
      </c>
      <c r="CG406">
        <v>0</v>
      </c>
      <c r="CH406" s="18">
        <v>0</v>
      </c>
      <c r="CI406">
        <v>0</v>
      </c>
      <c r="CJ406">
        <v>0</v>
      </c>
      <c r="CK406">
        <v>1</v>
      </c>
      <c r="CL406">
        <v>1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1</v>
      </c>
      <c r="CS406" s="18">
        <v>1</v>
      </c>
      <c r="CU406">
        <v>83</v>
      </c>
      <c r="DD406" s="34" t="s">
        <v>110</v>
      </c>
    </row>
    <row r="407" spans="1:108" x14ac:dyDescent="0.25">
      <c r="A407">
        <v>406</v>
      </c>
      <c r="B407">
        <v>25</v>
      </c>
      <c r="C407" s="25" t="s">
        <v>152</v>
      </c>
      <c r="D407" s="12">
        <v>17.998457404788319</v>
      </c>
      <c r="E407" s="14">
        <v>2.6302547355640549</v>
      </c>
      <c r="F407" s="7">
        <v>6.8428571428571416</v>
      </c>
      <c r="G407" s="7">
        <f t="shared" si="119"/>
        <v>15.368202669224264</v>
      </c>
      <c r="H407" s="16">
        <f t="shared" si="120"/>
        <v>20.628712140352373</v>
      </c>
      <c r="I407" s="11">
        <f t="shared" si="121"/>
        <v>0.15125061508817442</v>
      </c>
      <c r="J407" s="33">
        <f t="shared" si="122"/>
        <v>2.2103430179900234E-2</v>
      </c>
      <c r="K407" s="33">
        <f t="shared" si="123"/>
        <v>45.241846711618116</v>
      </c>
      <c r="L407" s="33">
        <f t="shared" si="124"/>
        <v>0.12914718490827418</v>
      </c>
      <c r="M407" s="33">
        <f t="shared" si="125"/>
        <v>0.17335404526807466</v>
      </c>
      <c r="N407" s="8">
        <v>1</v>
      </c>
      <c r="O407" s="9">
        <v>0</v>
      </c>
      <c r="P407" s="8">
        <v>0</v>
      </c>
      <c r="Q407" s="9">
        <v>0</v>
      </c>
      <c r="R407" s="9">
        <v>1</v>
      </c>
      <c r="S407" s="9">
        <v>0</v>
      </c>
      <c r="T407" s="9">
        <v>0</v>
      </c>
      <c r="U407" s="8">
        <v>2018</v>
      </c>
      <c r="V407" s="9">
        <v>17</v>
      </c>
      <c r="W407" s="9">
        <f t="shared" si="116"/>
        <v>2000</v>
      </c>
      <c r="X407" s="9">
        <f t="shared" si="126"/>
        <v>32</v>
      </c>
      <c r="Y407" s="7">
        <v>8</v>
      </c>
      <c r="Z407" s="7">
        <v>20.097000000000001</v>
      </c>
      <c r="AA407" s="9">
        <v>0</v>
      </c>
      <c r="AB407" s="9">
        <v>1</v>
      </c>
      <c r="AC407" s="9">
        <v>0</v>
      </c>
      <c r="AD407" s="9">
        <v>0</v>
      </c>
      <c r="AE407" s="9">
        <v>0</v>
      </c>
      <c r="AF407" s="9">
        <v>1</v>
      </c>
      <c r="AG407" s="8">
        <v>0</v>
      </c>
      <c r="AH407" s="9">
        <v>1</v>
      </c>
      <c r="AI407" s="30">
        <v>0</v>
      </c>
      <c r="AJ407" s="9">
        <v>1</v>
      </c>
      <c r="AK407" s="30">
        <v>0</v>
      </c>
      <c r="AL407" s="21">
        <v>2002</v>
      </c>
      <c r="AM407" s="23">
        <f t="shared" si="127"/>
        <v>7.6019019598751658</v>
      </c>
      <c r="AN407" s="33">
        <v>0.58099999999999996</v>
      </c>
      <c r="AO407" s="33">
        <v>9.0999999999999998E-2</v>
      </c>
      <c r="AP407" s="33">
        <v>0.20100000000000001</v>
      </c>
      <c r="AQ407" s="43">
        <f t="shared" si="128"/>
        <v>0.127</v>
      </c>
      <c r="AR407" s="33">
        <v>0.33</v>
      </c>
      <c r="AS407" s="43">
        <v>0.64</v>
      </c>
      <c r="AT407" s="42">
        <v>0.16</v>
      </c>
      <c r="AU407" s="18">
        <v>0.84</v>
      </c>
      <c r="AV407">
        <v>0</v>
      </c>
      <c r="AW407" s="40">
        <v>1</v>
      </c>
      <c r="AX407" t="s">
        <v>108</v>
      </c>
      <c r="AY407" s="40" t="s">
        <v>108</v>
      </c>
      <c r="AZ407">
        <v>0</v>
      </c>
      <c r="BA407" s="18">
        <v>1</v>
      </c>
      <c r="BB407">
        <f t="shared" si="129"/>
        <v>0.499</v>
      </c>
      <c r="BC407" s="18">
        <v>0.501</v>
      </c>
      <c r="BD407" s="18" t="s">
        <v>135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1</v>
      </c>
      <c r="BK407" s="18">
        <v>0</v>
      </c>
      <c r="BL407">
        <v>0</v>
      </c>
      <c r="BM407">
        <v>1</v>
      </c>
      <c r="BN407" s="18">
        <v>0</v>
      </c>
      <c r="BQ407" s="25">
        <v>32.451999999999998</v>
      </c>
      <c r="BR407">
        <v>1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 s="18">
        <v>0</v>
      </c>
      <c r="BZ407">
        <v>0</v>
      </c>
      <c r="CA407">
        <v>0</v>
      </c>
      <c r="CB407">
        <v>1</v>
      </c>
      <c r="CC407" s="18">
        <v>0</v>
      </c>
      <c r="CD407">
        <v>0</v>
      </c>
      <c r="CE407">
        <v>0</v>
      </c>
      <c r="CF407">
        <v>0</v>
      </c>
      <c r="CG407">
        <v>0</v>
      </c>
      <c r="CH407" s="18">
        <v>0</v>
      </c>
      <c r="CI407">
        <v>0</v>
      </c>
      <c r="CJ407">
        <v>0</v>
      </c>
      <c r="CK407">
        <v>1</v>
      </c>
      <c r="CL407">
        <v>1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1</v>
      </c>
      <c r="CS407" s="18">
        <v>1</v>
      </c>
      <c r="CU407">
        <v>83</v>
      </c>
      <c r="DD407" s="34" t="s">
        <v>110</v>
      </c>
    </row>
    <row r="408" spans="1:108" x14ac:dyDescent="0.25">
      <c r="A408">
        <v>407</v>
      </c>
      <c r="B408">
        <v>25</v>
      </c>
      <c r="C408" s="25" t="s">
        <v>152</v>
      </c>
      <c r="D408" s="12">
        <v>25.814803615404159</v>
      </c>
      <c r="E408" s="14">
        <v>2.0583232118594679</v>
      </c>
      <c r="F408" s="7">
        <v>12.54166666666667</v>
      </c>
      <c r="G408" s="7">
        <f t="shared" si="119"/>
        <v>23.756480403544693</v>
      </c>
      <c r="H408" s="16">
        <f t="shared" si="120"/>
        <v>27.873126827263626</v>
      </c>
      <c r="I408" s="11">
        <f t="shared" si="121"/>
        <v>0.27002293046576503</v>
      </c>
      <c r="J408" s="33">
        <f t="shared" si="122"/>
        <v>2.1530067545443055E-2</v>
      </c>
      <c r="K408" s="33">
        <f t="shared" si="123"/>
        <v>46.446672677144242</v>
      </c>
      <c r="L408" s="33">
        <f t="shared" si="124"/>
        <v>0.24849286292032197</v>
      </c>
      <c r="M408" s="33">
        <f t="shared" si="125"/>
        <v>0.2915529980112081</v>
      </c>
      <c r="N408" s="8">
        <v>1</v>
      </c>
      <c r="O408" s="9">
        <v>0</v>
      </c>
      <c r="P408" s="8">
        <v>0</v>
      </c>
      <c r="Q408" s="9">
        <v>0</v>
      </c>
      <c r="R408" s="9">
        <v>1</v>
      </c>
      <c r="S408" s="9">
        <v>0</v>
      </c>
      <c r="T408" s="9">
        <v>0</v>
      </c>
      <c r="U408" s="8">
        <v>2018</v>
      </c>
      <c r="V408" s="9">
        <v>17</v>
      </c>
      <c r="W408" s="9">
        <f t="shared" si="116"/>
        <v>2000</v>
      </c>
      <c r="X408" s="9">
        <f t="shared" si="126"/>
        <v>32</v>
      </c>
      <c r="Y408" s="7">
        <v>10</v>
      </c>
      <c r="Z408" s="7">
        <v>20.097000000000001</v>
      </c>
      <c r="AA408" s="9">
        <v>0</v>
      </c>
      <c r="AB408" s="9">
        <v>1</v>
      </c>
      <c r="AC408" s="9">
        <v>0</v>
      </c>
      <c r="AD408" s="9">
        <v>0</v>
      </c>
      <c r="AE408" s="9">
        <v>0</v>
      </c>
      <c r="AF408" s="9">
        <v>1</v>
      </c>
      <c r="AG408" s="8">
        <v>0</v>
      </c>
      <c r="AH408" s="9">
        <v>1</v>
      </c>
      <c r="AI408" s="30">
        <v>0</v>
      </c>
      <c r="AJ408" s="9">
        <v>1</v>
      </c>
      <c r="AK408" s="30">
        <v>0</v>
      </c>
      <c r="AL408" s="21">
        <v>2002</v>
      </c>
      <c r="AM408" s="23">
        <f t="shared" si="127"/>
        <v>7.6019019598751658</v>
      </c>
      <c r="AN408" s="33">
        <v>0.58099999999999996</v>
      </c>
      <c r="AO408" s="33">
        <v>9.0999999999999998E-2</v>
      </c>
      <c r="AP408" s="33">
        <v>0.20100000000000001</v>
      </c>
      <c r="AQ408" s="43">
        <f t="shared" si="128"/>
        <v>0.127</v>
      </c>
      <c r="AR408" s="33">
        <v>0.33</v>
      </c>
      <c r="AS408" s="43">
        <v>0.64</v>
      </c>
      <c r="AT408" s="42">
        <v>0.16</v>
      </c>
      <c r="AU408" s="18">
        <v>0.84</v>
      </c>
      <c r="AV408">
        <v>0</v>
      </c>
      <c r="AW408" s="40">
        <v>1</v>
      </c>
      <c r="AX408" t="s">
        <v>108</v>
      </c>
      <c r="AY408" s="40" t="s">
        <v>108</v>
      </c>
      <c r="AZ408">
        <v>0</v>
      </c>
      <c r="BA408" s="18">
        <v>1</v>
      </c>
      <c r="BB408">
        <f t="shared" si="129"/>
        <v>0.499</v>
      </c>
      <c r="BC408" s="18">
        <v>0.501</v>
      </c>
      <c r="BD408" s="18" t="s">
        <v>135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</v>
      </c>
      <c r="BK408" s="18">
        <v>0</v>
      </c>
      <c r="BL408">
        <v>0</v>
      </c>
      <c r="BM408">
        <v>1</v>
      </c>
      <c r="BN408" s="18">
        <v>0</v>
      </c>
      <c r="BQ408" s="25">
        <v>32.451999999999998</v>
      </c>
      <c r="BR408">
        <v>1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 s="18">
        <v>0</v>
      </c>
      <c r="BZ408">
        <v>0</v>
      </c>
      <c r="CA408">
        <v>0</v>
      </c>
      <c r="CB408">
        <v>1</v>
      </c>
      <c r="CC408" s="18">
        <v>0</v>
      </c>
      <c r="CD408">
        <v>0</v>
      </c>
      <c r="CE408">
        <v>0</v>
      </c>
      <c r="CF408">
        <v>0</v>
      </c>
      <c r="CG408">
        <v>0</v>
      </c>
      <c r="CH408" s="18">
        <v>0</v>
      </c>
      <c r="CI408">
        <v>0</v>
      </c>
      <c r="CJ408">
        <v>0</v>
      </c>
      <c r="CK408">
        <v>1</v>
      </c>
      <c r="CL408">
        <v>1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1</v>
      </c>
      <c r="CS408" s="18">
        <v>1</v>
      </c>
      <c r="CU408">
        <v>83</v>
      </c>
      <c r="DD408" s="34" t="s">
        <v>110</v>
      </c>
    </row>
    <row r="409" spans="1:108" x14ac:dyDescent="0.25">
      <c r="A409">
        <v>408</v>
      </c>
      <c r="B409">
        <v>25</v>
      </c>
      <c r="C409" s="25" t="s">
        <v>152</v>
      </c>
      <c r="D409" s="12">
        <v>16.561693659668311</v>
      </c>
      <c r="E409" s="14">
        <v>1.0783522730115009</v>
      </c>
      <c r="F409" s="7">
        <v>15.358333333333331</v>
      </c>
      <c r="G409" s="7">
        <f t="shared" si="119"/>
        <v>15.483341386656811</v>
      </c>
      <c r="H409" s="16">
        <f t="shared" si="120"/>
        <v>17.640045932679811</v>
      </c>
      <c r="I409" s="11">
        <f t="shared" si="121"/>
        <v>0.32480297517394513</v>
      </c>
      <c r="J409" s="33">
        <f t="shared" si="122"/>
        <v>2.1148321769329046E-2</v>
      </c>
      <c r="K409" s="33">
        <f t="shared" si="123"/>
        <v>47.285075899037928</v>
      </c>
      <c r="L409" s="33">
        <f t="shared" si="124"/>
        <v>0.30365465340461606</v>
      </c>
      <c r="M409" s="33">
        <f t="shared" si="125"/>
        <v>0.3459512969432742</v>
      </c>
      <c r="N409" s="8">
        <v>1</v>
      </c>
      <c r="O409" s="9">
        <v>0</v>
      </c>
      <c r="P409" s="8">
        <v>0</v>
      </c>
      <c r="Q409" s="9">
        <v>0</v>
      </c>
      <c r="R409" s="9">
        <v>1</v>
      </c>
      <c r="S409" s="9">
        <v>0</v>
      </c>
      <c r="T409" s="9">
        <v>0</v>
      </c>
      <c r="U409" s="8">
        <v>2018</v>
      </c>
      <c r="V409" s="9">
        <v>17</v>
      </c>
      <c r="W409" s="9">
        <f t="shared" si="116"/>
        <v>2000</v>
      </c>
      <c r="X409" s="9">
        <f t="shared" si="126"/>
        <v>32</v>
      </c>
      <c r="Y409" s="7">
        <v>12</v>
      </c>
      <c r="Z409" s="7">
        <v>20.097000000000001</v>
      </c>
      <c r="AA409" s="9">
        <v>0</v>
      </c>
      <c r="AB409" s="9">
        <v>1</v>
      </c>
      <c r="AC409" s="9">
        <v>0</v>
      </c>
      <c r="AD409" s="9">
        <v>0</v>
      </c>
      <c r="AE409" s="9">
        <v>0</v>
      </c>
      <c r="AF409" s="9">
        <v>1</v>
      </c>
      <c r="AG409" s="8">
        <v>0</v>
      </c>
      <c r="AH409" s="9">
        <v>1</v>
      </c>
      <c r="AI409" s="30">
        <v>0</v>
      </c>
      <c r="AJ409" s="9">
        <v>1</v>
      </c>
      <c r="AK409" s="30">
        <v>0</v>
      </c>
      <c r="AL409" s="21">
        <v>2002</v>
      </c>
      <c r="AM409" s="23">
        <f t="shared" si="127"/>
        <v>7.6019019598751658</v>
      </c>
      <c r="AN409" s="33">
        <v>0.58099999999999996</v>
      </c>
      <c r="AO409" s="33">
        <v>9.0999999999999998E-2</v>
      </c>
      <c r="AP409" s="33">
        <v>0.20100000000000001</v>
      </c>
      <c r="AQ409" s="43">
        <f t="shared" si="128"/>
        <v>0.127</v>
      </c>
      <c r="AR409" s="33">
        <v>0.33</v>
      </c>
      <c r="AS409" s="43">
        <v>0.64</v>
      </c>
      <c r="AT409" s="42">
        <v>0.16</v>
      </c>
      <c r="AU409" s="18">
        <v>0.84</v>
      </c>
      <c r="AV409">
        <v>0</v>
      </c>
      <c r="AW409" s="40">
        <v>1</v>
      </c>
      <c r="AX409" t="s">
        <v>108</v>
      </c>
      <c r="AY409" s="40" t="s">
        <v>108</v>
      </c>
      <c r="AZ409">
        <v>0</v>
      </c>
      <c r="BA409" s="18">
        <v>1</v>
      </c>
      <c r="BB409">
        <f t="shared" si="129"/>
        <v>0.499</v>
      </c>
      <c r="BC409" s="18">
        <v>0.501</v>
      </c>
      <c r="BD409" s="18" t="s">
        <v>135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1</v>
      </c>
      <c r="BK409" s="18">
        <v>0</v>
      </c>
      <c r="BL409">
        <v>0</v>
      </c>
      <c r="BM409">
        <v>1</v>
      </c>
      <c r="BN409" s="18">
        <v>0</v>
      </c>
      <c r="BQ409" s="25">
        <v>32.451999999999998</v>
      </c>
      <c r="BR409">
        <v>1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 s="18">
        <v>0</v>
      </c>
      <c r="BZ409">
        <v>0</v>
      </c>
      <c r="CA409">
        <v>0</v>
      </c>
      <c r="CB409">
        <v>1</v>
      </c>
      <c r="CC409" s="18">
        <v>0</v>
      </c>
      <c r="CD409">
        <v>0</v>
      </c>
      <c r="CE409">
        <v>0</v>
      </c>
      <c r="CF409">
        <v>0</v>
      </c>
      <c r="CG409">
        <v>0</v>
      </c>
      <c r="CH409" s="18">
        <v>0</v>
      </c>
      <c r="CI409">
        <v>0</v>
      </c>
      <c r="CJ409">
        <v>0</v>
      </c>
      <c r="CK409">
        <v>1</v>
      </c>
      <c r="CL409">
        <v>1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1</v>
      </c>
      <c r="CS409" s="18">
        <v>1</v>
      </c>
      <c r="CU409">
        <v>83</v>
      </c>
      <c r="DD409" s="34" t="s">
        <v>110</v>
      </c>
    </row>
    <row r="410" spans="1:108" x14ac:dyDescent="0.25">
      <c r="A410">
        <v>409</v>
      </c>
      <c r="B410">
        <v>25</v>
      </c>
      <c r="C410" s="25" t="s">
        <v>152</v>
      </c>
      <c r="D410" s="12">
        <v>22.28911175196944</v>
      </c>
      <c r="E410" s="14">
        <v>1.068789142422248</v>
      </c>
      <c r="F410" s="7">
        <v>20.854545454545459</v>
      </c>
      <c r="G410" s="7">
        <f t="shared" si="119"/>
        <v>21.220322609547193</v>
      </c>
      <c r="H410" s="16">
        <f t="shared" si="120"/>
        <v>23.357900894391687</v>
      </c>
      <c r="I410" s="11">
        <f t="shared" si="121"/>
        <v>0.42262879884855609</v>
      </c>
      <c r="J410" s="33">
        <f t="shared" si="122"/>
        <v>2.0265548331883678E-2</v>
      </c>
      <c r="K410" s="33">
        <f t="shared" si="123"/>
        <v>49.34482815975452</v>
      </c>
      <c r="L410" s="33">
        <f t="shared" si="124"/>
        <v>0.40236325051667243</v>
      </c>
      <c r="M410" s="33">
        <f t="shared" si="125"/>
        <v>0.44289434718043974</v>
      </c>
      <c r="N410" s="8">
        <v>1</v>
      </c>
      <c r="O410" s="9">
        <v>0</v>
      </c>
      <c r="P410" s="8">
        <v>0</v>
      </c>
      <c r="Q410" s="9">
        <v>0</v>
      </c>
      <c r="R410" s="9">
        <v>1</v>
      </c>
      <c r="S410" s="9">
        <v>0</v>
      </c>
      <c r="T410" s="9">
        <v>0</v>
      </c>
      <c r="U410" s="8">
        <v>2018</v>
      </c>
      <c r="V410" s="9">
        <v>17</v>
      </c>
      <c r="W410" s="9">
        <f t="shared" si="116"/>
        <v>2000</v>
      </c>
      <c r="X410" s="9">
        <f t="shared" si="126"/>
        <v>32</v>
      </c>
      <c r="Y410" s="7">
        <v>14</v>
      </c>
      <c r="Z410" s="7">
        <v>20.097000000000001</v>
      </c>
      <c r="AA410" s="9">
        <v>0</v>
      </c>
      <c r="AB410" s="9">
        <v>1</v>
      </c>
      <c r="AC410" s="9">
        <v>0</v>
      </c>
      <c r="AD410" s="9">
        <v>0</v>
      </c>
      <c r="AE410" s="9">
        <v>0</v>
      </c>
      <c r="AF410" s="9">
        <v>1</v>
      </c>
      <c r="AG410" s="8">
        <v>0</v>
      </c>
      <c r="AH410" s="9">
        <v>1</v>
      </c>
      <c r="AI410" s="30">
        <v>0</v>
      </c>
      <c r="AJ410" s="9">
        <v>1</v>
      </c>
      <c r="AK410" s="30">
        <v>0</v>
      </c>
      <c r="AL410" s="21">
        <v>2002</v>
      </c>
      <c r="AM410" s="23">
        <f t="shared" si="127"/>
        <v>7.6019019598751658</v>
      </c>
      <c r="AN410" s="33">
        <v>0.58099999999999996</v>
      </c>
      <c r="AO410" s="33">
        <v>9.0999999999999998E-2</v>
      </c>
      <c r="AP410" s="33">
        <v>0.20100000000000001</v>
      </c>
      <c r="AQ410" s="43">
        <f t="shared" si="128"/>
        <v>0.127</v>
      </c>
      <c r="AR410" s="33">
        <v>0.33</v>
      </c>
      <c r="AS410" s="43">
        <v>0.64</v>
      </c>
      <c r="AT410" s="42">
        <v>0.16</v>
      </c>
      <c r="AU410" s="18">
        <v>0.84</v>
      </c>
      <c r="AV410">
        <v>0</v>
      </c>
      <c r="AW410" s="40">
        <v>1</v>
      </c>
      <c r="AX410" t="s">
        <v>108</v>
      </c>
      <c r="AY410" s="40" t="s">
        <v>108</v>
      </c>
      <c r="AZ410">
        <v>0</v>
      </c>
      <c r="BA410" s="18">
        <v>1</v>
      </c>
      <c r="BB410">
        <f t="shared" si="129"/>
        <v>0.499</v>
      </c>
      <c r="BC410" s="18">
        <v>0.501</v>
      </c>
      <c r="BD410" s="18" t="s">
        <v>135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1</v>
      </c>
      <c r="BK410" s="18">
        <v>0</v>
      </c>
      <c r="BL410">
        <v>0</v>
      </c>
      <c r="BM410">
        <v>1</v>
      </c>
      <c r="BN410" s="18">
        <v>0</v>
      </c>
      <c r="BQ410" s="25">
        <v>32.451999999999998</v>
      </c>
      <c r="BR410">
        <v>1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 s="18">
        <v>0</v>
      </c>
      <c r="BZ410">
        <v>0</v>
      </c>
      <c r="CA410">
        <v>0</v>
      </c>
      <c r="CB410">
        <v>1</v>
      </c>
      <c r="CC410" s="18">
        <v>0</v>
      </c>
      <c r="CD410">
        <v>0</v>
      </c>
      <c r="CE410">
        <v>0</v>
      </c>
      <c r="CF410">
        <v>0</v>
      </c>
      <c r="CG410">
        <v>0</v>
      </c>
      <c r="CH410" s="18">
        <v>0</v>
      </c>
      <c r="CI410">
        <v>0</v>
      </c>
      <c r="CJ410">
        <v>0</v>
      </c>
      <c r="CK410">
        <v>1</v>
      </c>
      <c r="CL410">
        <v>1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1</v>
      </c>
      <c r="CS410" s="18">
        <v>1</v>
      </c>
      <c r="CU410">
        <v>83</v>
      </c>
      <c r="DD410" s="34" t="s">
        <v>110</v>
      </c>
    </row>
    <row r="411" spans="1:108" x14ac:dyDescent="0.25">
      <c r="A411">
        <v>410</v>
      </c>
      <c r="B411">
        <v>25</v>
      </c>
      <c r="C411" s="25" t="s">
        <v>152</v>
      </c>
      <c r="D411" s="12">
        <v>29.217759563620561</v>
      </c>
      <c r="E411" s="14">
        <v>1.104831059470011</v>
      </c>
      <c r="F411" s="7">
        <v>26.445454545454549</v>
      </c>
      <c r="G411" s="7">
        <f t="shared" si="119"/>
        <v>28.112928504150549</v>
      </c>
      <c r="H411" s="16">
        <f t="shared" si="120"/>
        <v>30.322590623090573</v>
      </c>
      <c r="I411" s="11">
        <f t="shared" si="121"/>
        <v>0.50900314512121547</v>
      </c>
      <c r="J411" s="33">
        <f t="shared" si="122"/>
        <v>1.9247282902486663E-2</v>
      </c>
      <c r="K411" s="33">
        <f t="shared" si="123"/>
        <v>51.955385342769837</v>
      </c>
      <c r="L411" s="33">
        <f t="shared" si="124"/>
        <v>0.4897558622187288</v>
      </c>
      <c r="M411" s="33">
        <f t="shared" si="125"/>
        <v>0.52825042802370215</v>
      </c>
      <c r="N411" s="8">
        <v>1</v>
      </c>
      <c r="O411" s="9">
        <v>0</v>
      </c>
      <c r="P411" s="8">
        <v>0</v>
      </c>
      <c r="Q411" s="9">
        <v>0</v>
      </c>
      <c r="R411" s="9">
        <v>1</v>
      </c>
      <c r="S411" s="9">
        <v>0</v>
      </c>
      <c r="T411" s="9">
        <v>0</v>
      </c>
      <c r="U411" s="8">
        <v>2018</v>
      </c>
      <c r="V411" s="9">
        <v>17</v>
      </c>
      <c r="W411" s="9">
        <f t="shared" si="116"/>
        <v>2000</v>
      </c>
      <c r="X411" s="9">
        <f t="shared" si="126"/>
        <v>32</v>
      </c>
      <c r="Y411" s="7">
        <v>16</v>
      </c>
      <c r="Z411" s="7">
        <v>20.097000000000001</v>
      </c>
      <c r="AA411" s="9">
        <v>0</v>
      </c>
      <c r="AB411" s="9">
        <v>1</v>
      </c>
      <c r="AC411" s="9">
        <v>0</v>
      </c>
      <c r="AD411" s="9">
        <v>0</v>
      </c>
      <c r="AE411" s="9">
        <v>0</v>
      </c>
      <c r="AF411" s="9">
        <v>1</v>
      </c>
      <c r="AG411" s="8">
        <v>0</v>
      </c>
      <c r="AH411" s="9">
        <v>1</v>
      </c>
      <c r="AI411" s="30">
        <v>0</v>
      </c>
      <c r="AJ411" s="9">
        <v>1</v>
      </c>
      <c r="AK411" s="30">
        <v>0</v>
      </c>
      <c r="AL411" s="21">
        <v>2002</v>
      </c>
      <c r="AM411" s="23">
        <f t="shared" si="127"/>
        <v>7.6019019598751658</v>
      </c>
      <c r="AN411" s="33">
        <v>0.58099999999999996</v>
      </c>
      <c r="AO411" s="33">
        <v>9.0999999999999998E-2</v>
      </c>
      <c r="AP411" s="33">
        <v>0.20100000000000001</v>
      </c>
      <c r="AQ411" s="43">
        <f t="shared" si="128"/>
        <v>0.127</v>
      </c>
      <c r="AR411" s="33">
        <v>0.33</v>
      </c>
      <c r="AS411" s="43">
        <v>0.64</v>
      </c>
      <c r="AT411" s="42">
        <v>0.16</v>
      </c>
      <c r="AU411" s="18">
        <v>0.84</v>
      </c>
      <c r="AV411">
        <v>0</v>
      </c>
      <c r="AW411" s="40">
        <v>1</v>
      </c>
      <c r="AX411" t="s">
        <v>108</v>
      </c>
      <c r="AY411" s="40" t="s">
        <v>108</v>
      </c>
      <c r="AZ411">
        <v>0</v>
      </c>
      <c r="BA411" s="18">
        <v>1</v>
      </c>
      <c r="BB411">
        <f t="shared" si="129"/>
        <v>0.499</v>
      </c>
      <c r="BC411" s="18">
        <v>0.501</v>
      </c>
      <c r="BD411" s="18" t="s">
        <v>135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</v>
      </c>
      <c r="BK411" s="18">
        <v>0</v>
      </c>
      <c r="BL411">
        <v>0</v>
      </c>
      <c r="BM411">
        <v>1</v>
      </c>
      <c r="BN411" s="18">
        <v>0</v>
      </c>
      <c r="BQ411" s="25">
        <v>32.451999999999998</v>
      </c>
      <c r="BR411">
        <v>1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 s="18">
        <v>0</v>
      </c>
      <c r="BZ411">
        <v>0</v>
      </c>
      <c r="CA411">
        <v>0</v>
      </c>
      <c r="CB411">
        <v>1</v>
      </c>
      <c r="CC411" s="18">
        <v>0</v>
      </c>
      <c r="CD411">
        <v>0</v>
      </c>
      <c r="CE411">
        <v>0</v>
      </c>
      <c r="CF411">
        <v>0</v>
      </c>
      <c r="CG411">
        <v>0</v>
      </c>
      <c r="CH411" s="18">
        <v>0</v>
      </c>
      <c r="CI411">
        <v>0</v>
      </c>
      <c r="CJ411">
        <v>0</v>
      </c>
      <c r="CK411">
        <v>1</v>
      </c>
      <c r="CL411">
        <v>1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1</v>
      </c>
      <c r="CS411" s="18">
        <v>1</v>
      </c>
      <c r="CU411">
        <v>83</v>
      </c>
      <c r="DD411" s="34" t="s">
        <v>110</v>
      </c>
    </row>
    <row r="412" spans="1:108" x14ac:dyDescent="0.25">
      <c r="A412">
        <v>411</v>
      </c>
      <c r="B412">
        <v>25</v>
      </c>
      <c r="C412" s="25" t="s">
        <v>152</v>
      </c>
      <c r="D412" s="12">
        <v>6.4</v>
      </c>
      <c r="E412" s="14">
        <v>0.5</v>
      </c>
      <c r="F412" s="7">
        <f>D412/E412</f>
        <v>12.8</v>
      </c>
      <c r="G412" s="7">
        <f t="shared" si="119"/>
        <v>5.9</v>
      </c>
      <c r="H412" s="16">
        <f t="shared" si="120"/>
        <v>6.9</v>
      </c>
      <c r="I412" s="11">
        <f t="shared" si="121"/>
        <v>0.1185752579115172</v>
      </c>
      <c r="J412" s="33">
        <f t="shared" si="122"/>
        <v>9.2636920243372809E-3</v>
      </c>
      <c r="K412" s="33">
        <f t="shared" si="123"/>
        <v>107.94832096887843</v>
      </c>
      <c r="L412" s="33">
        <f t="shared" si="124"/>
        <v>0.10931156588717991</v>
      </c>
      <c r="M412" s="33">
        <f t="shared" si="125"/>
        <v>0.12783894993585448</v>
      </c>
      <c r="N412" s="8">
        <v>1</v>
      </c>
      <c r="O412" s="9">
        <v>0</v>
      </c>
      <c r="P412" s="8">
        <v>0</v>
      </c>
      <c r="Q412" s="9">
        <v>0</v>
      </c>
      <c r="R412" s="9">
        <v>1</v>
      </c>
      <c r="S412" s="9">
        <v>0</v>
      </c>
      <c r="T412" s="9">
        <v>0</v>
      </c>
      <c r="U412" s="8">
        <v>11501</v>
      </c>
      <c r="V412" s="9">
        <v>11</v>
      </c>
      <c r="W412" s="9">
        <f t="shared" si="116"/>
        <v>11489</v>
      </c>
      <c r="X412" s="9">
        <f t="shared" si="126"/>
        <v>32</v>
      </c>
      <c r="Y412" s="7">
        <v>5.6660000000000004</v>
      </c>
      <c r="Z412" s="7">
        <v>20.492000000000001</v>
      </c>
      <c r="AA412" s="9">
        <v>1</v>
      </c>
      <c r="AB412" s="9">
        <v>0</v>
      </c>
      <c r="AC412" s="9">
        <v>0</v>
      </c>
      <c r="AD412" s="9">
        <v>0</v>
      </c>
      <c r="AE412" s="9">
        <v>0</v>
      </c>
      <c r="AF412" s="9">
        <v>1</v>
      </c>
      <c r="AG412" s="8">
        <v>0</v>
      </c>
      <c r="AH412" s="9">
        <v>1</v>
      </c>
      <c r="AI412" s="30">
        <v>0</v>
      </c>
      <c r="AJ412" s="9">
        <v>1</v>
      </c>
      <c r="AK412" s="30">
        <v>0</v>
      </c>
      <c r="AL412" s="21">
        <v>2002</v>
      </c>
      <c r="AM412" s="23">
        <f t="shared" si="127"/>
        <v>7.6019019598751658</v>
      </c>
      <c r="AN412" s="33">
        <v>0.44</v>
      </c>
      <c r="AO412" s="33">
        <v>9.7000000000000003E-2</v>
      </c>
      <c r="AP412" s="33">
        <v>0.35499999999999998</v>
      </c>
      <c r="AQ412" s="43">
        <f t="shared" si="128"/>
        <v>0.10799999999999998</v>
      </c>
      <c r="AR412" s="33">
        <v>0.64</v>
      </c>
      <c r="AS412" s="43">
        <v>0.33</v>
      </c>
      <c r="AT412" s="42">
        <v>0.57999999999999996</v>
      </c>
      <c r="AU412" s="18">
        <v>0.42</v>
      </c>
      <c r="AV412">
        <v>1</v>
      </c>
      <c r="AW412" s="40">
        <v>0</v>
      </c>
      <c r="AX412" t="s">
        <v>108</v>
      </c>
      <c r="AY412" s="40" t="s">
        <v>108</v>
      </c>
      <c r="AZ412">
        <v>0</v>
      </c>
      <c r="BA412" s="18">
        <v>1</v>
      </c>
      <c r="BB412">
        <f t="shared" si="129"/>
        <v>0.52700000000000002</v>
      </c>
      <c r="BC412" s="18">
        <v>0.47299999999999998</v>
      </c>
      <c r="BD412" s="18" t="s">
        <v>135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1</v>
      </c>
      <c r="BK412" s="18">
        <v>0</v>
      </c>
      <c r="BL412">
        <v>0</v>
      </c>
      <c r="BM412">
        <v>1</v>
      </c>
      <c r="BN412" s="18">
        <v>0</v>
      </c>
      <c r="BQ412" s="25">
        <v>33.378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1</v>
      </c>
      <c r="BX412">
        <v>0</v>
      </c>
      <c r="BY412" s="18">
        <v>0</v>
      </c>
      <c r="BZ412">
        <v>0</v>
      </c>
      <c r="CA412">
        <v>0</v>
      </c>
      <c r="CB412">
        <v>1</v>
      </c>
      <c r="CC412" s="18">
        <v>0</v>
      </c>
      <c r="CD412">
        <v>0</v>
      </c>
      <c r="CE412">
        <v>0</v>
      </c>
      <c r="CF412">
        <v>0</v>
      </c>
      <c r="CG412">
        <v>0</v>
      </c>
      <c r="CH412" s="18">
        <v>0</v>
      </c>
      <c r="CI412">
        <v>0</v>
      </c>
      <c r="CJ412">
        <v>0</v>
      </c>
      <c r="CK412">
        <v>1</v>
      </c>
      <c r="CL412">
        <v>1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1</v>
      </c>
      <c r="CS412" s="18">
        <v>1</v>
      </c>
      <c r="CU412">
        <v>83</v>
      </c>
      <c r="DD412" s="34" t="s">
        <v>110</v>
      </c>
    </row>
    <row r="413" spans="1:108" x14ac:dyDescent="0.25">
      <c r="A413">
        <v>412</v>
      </c>
      <c r="B413">
        <v>25</v>
      </c>
      <c r="C413" s="25" t="s">
        <v>152</v>
      </c>
      <c r="D413" s="12">
        <v>2.861867558069298</v>
      </c>
      <c r="E413" s="14">
        <v>0.38414329638514072</v>
      </c>
      <c r="F413" s="7">
        <v>7.4499999999999993</v>
      </c>
      <c r="G413" s="7">
        <f t="shared" si="119"/>
        <v>2.4777242616841573</v>
      </c>
      <c r="H413" s="16">
        <f t="shared" si="120"/>
        <v>3.2460108544544388</v>
      </c>
      <c r="I413" s="11">
        <f t="shared" si="121"/>
        <v>6.9358608038768421E-2</v>
      </c>
      <c r="J413" s="33">
        <f t="shared" si="122"/>
        <v>9.3098802736601913E-3</v>
      </c>
      <c r="K413" s="33">
        <f t="shared" si="123"/>
        <v>107.41276693205515</v>
      </c>
      <c r="L413" s="33">
        <f t="shared" si="124"/>
        <v>6.004872776510823E-2</v>
      </c>
      <c r="M413" s="33">
        <f t="shared" si="125"/>
        <v>7.8668488312428619E-2</v>
      </c>
      <c r="N413" s="8">
        <v>1</v>
      </c>
      <c r="O413" s="9">
        <v>0</v>
      </c>
      <c r="P413" s="8">
        <v>0</v>
      </c>
      <c r="Q413" s="9">
        <v>0</v>
      </c>
      <c r="R413" s="9">
        <v>1</v>
      </c>
      <c r="S413" s="9">
        <v>0</v>
      </c>
      <c r="T413" s="9">
        <v>0</v>
      </c>
      <c r="U413" s="8">
        <v>11501</v>
      </c>
      <c r="V413" s="9">
        <v>18</v>
      </c>
      <c r="W413" s="9">
        <f t="shared" si="116"/>
        <v>11482</v>
      </c>
      <c r="X413" s="9">
        <f t="shared" si="126"/>
        <v>32</v>
      </c>
      <c r="Y413" s="7">
        <v>5</v>
      </c>
      <c r="Z413" s="7">
        <v>20.492000000000001</v>
      </c>
      <c r="AA413" s="9">
        <v>0</v>
      </c>
      <c r="AB413" s="9">
        <v>1</v>
      </c>
      <c r="AC413" s="9">
        <v>0</v>
      </c>
      <c r="AD413" s="9">
        <v>0</v>
      </c>
      <c r="AE413" s="9">
        <v>0</v>
      </c>
      <c r="AF413" s="9">
        <v>1</v>
      </c>
      <c r="AG413" s="8">
        <v>0</v>
      </c>
      <c r="AH413" s="9">
        <v>1</v>
      </c>
      <c r="AI413" s="30">
        <v>0</v>
      </c>
      <c r="AJ413" s="9">
        <v>1</v>
      </c>
      <c r="AK413" s="30">
        <v>0</v>
      </c>
      <c r="AL413" s="21">
        <v>2002</v>
      </c>
      <c r="AM413" s="23">
        <f t="shared" si="127"/>
        <v>7.6019019598751658</v>
      </c>
      <c r="AN413" s="33">
        <v>0.44</v>
      </c>
      <c r="AO413" s="33">
        <v>9.7000000000000003E-2</v>
      </c>
      <c r="AP413" s="33">
        <v>0.35499999999999998</v>
      </c>
      <c r="AQ413" s="43">
        <f t="shared" si="128"/>
        <v>0.10799999999999998</v>
      </c>
      <c r="AR413" s="33">
        <v>0.64</v>
      </c>
      <c r="AS413" s="43">
        <v>0.33</v>
      </c>
      <c r="AT413" s="42">
        <v>0.57999999999999996</v>
      </c>
      <c r="AU413" s="18">
        <v>0.42</v>
      </c>
      <c r="AV413">
        <v>1</v>
      </c>
      <c r="AW413" s="40">
        <v>0</v>
      </c>
      <c r="AX413" t="s">
        <v>108</v>
      </c>
      <c r="AY413" s="40" t="s">
        <v>108</v>
      </c>
      <c r="AZ413">
        <v>0</v>
      </c>
      <c r="BA413" s="18">
        <v>1</v>
      </c>
      <c r="BB413">
        <f t="shared" si="129"/>
        <v>0.52700000000000002</v>
      </c>
      <c r="BC413" s="18">
        <v>0.47299999999999998</v>
      </c>
      <c r="BD413" s="18" t="s">
        <v>135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 s="18">
        <v>0</v>
      </c>
      <c r="BL413">
        <v>0</v>
      </c>
      <c r="BM413">
        <v>1</v>
      </c>
      <c r="BN413" s="18">
        <v>0</v>
      </c>
      <c r="BQ413" s="25">
        <v>33.378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1</v>
      </c>
      <c r="BX413">
        <v>0</v>
      </c>
      <c r="BY413" s="18">
        <v>0</v>
      </c>
      <c r="BZ413">
        <v>0</v>
      </c>
      <c r="CA413">
        <v>0</v>
      </c>
      <c r="CB413">
        <v>1</v>
      </c>
      <c r="CC413" s="18">
        <v>0</v>
      </c>
      <c r="CD413">
        <v>0</v>
      </c>
      <c r="CE413">
        <v>0</v>
      </c>
      <c r="CF413">
        <v>0</v>
      </c>
      <c r="CG413">
        <v>0</v>
      </c>
      <c r="CH413" s="18">
        <v>0</v>
      </c>
      <c r="CI413">
        <v>0</v>
      </c>
      <c r="CJ413">
        <v>0</v>
      </c>
      <c r="CK413">
        <v>1</v>
      </c>
      <c r="CL413">
        <v>1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1</v>
      </c>
      <c r="CS413" s="18">
        <v>1</v>
      </c>
      <c r="CU413">
        <v>83</v>
      </c>
      <c r="DD413" s="34" t="s">
        <v>110</v>
      </c>
    </row>
    <row r="414" spans="1:108" x14ac:dyDescent="0.25">
      <c r="A414">
        <v>413</v>
      </c>
      <c r="B414">
        <v>25</v>
      </c>
      <c r="C414" s="25" t="s">
        <v>152</v>
      </c>
      <c r="D414" s="12">
        <v>4.4316374840892347</v>
      </c>
      <c r="E414" s="14">
        <v>0.31318992820418617</v>
      </c>
      <c r="F414" s="7">
        <v>14.15</v>
      </c>
      <c r="G414" s="7">
        <f t="shared" si="119"/>
        <v>4.1184475558850488</v>
      </c>
      <c r="H414" s="16">
        <f t="shared" si="120"/>
        <v>4.7448274122934206</v>
      </c>
      <c r="I414" s="11">
        <f t="shared" si="121"/>
        <v>0.13091629410405495</v>
      </c>
      <c r="J414" s="33">
        <f t="shared" si="122"/>
        <v>9.2520349190144836E-3</v>
      </c>
      <c r="K414" s="33">
        <f t="shared" si="123"/>
        <v>108.08433050169668</v>
      </c>
      <c r="L414" s="33">
        <f t="shared" si="124"/>
        <v>0.12166425918504047</v>
      </c>
      <c r="M414" s="33">
        <f t="shared" si="125"/>
        <v>0.14016832902306944</v>
      </c>
      <c r="N414" s="8">
        <v>1</v>
      </c>
      <c r="O414" s="9">
        <v>0</v>
      </c>
      <c r="P414" s="8">
        <v>0</v>
      </c>
      <c r="Q414" s="9">
        <v>0</v>
      </c>
      <c r="R414" s="9">
        <v>1</v>
      </c>
      <c r="S414" s="9">
        <v>0</v>
      </c>
      <c r="T414" s="9">
        <v>0</v>
      </c>
      <c r="U414" s="8">
        <v>11501</v>
      </c>
      <c r="V414" s="9">
        <v>18</v>
      </c>
      <c r="W414" s="9">
        <f t="shared" si="116"/>
        <v>11482</v>
      </c>
      <c r="X414" s="9">
        <f t="shared" si="126"/>
        <v>32</v>
      </c>
      <c r="Y414" s="7">
        <v>8</v>
      </c>
      <c r="Z414" s="7">
        <v>20.492000000000001</v>
      </c>
      <c r="AA414" s="9">
        <v>0</v>
      </c>
      <c r="AB414" s="9">
        <v>1</v>
      </c>
      <c r="AC414" s="9">
        <v>0</v>
      </c>
      <c r="AD414" s="9">
        <v>0</v>
      </c>
      <c r="AE414" s="9">
        <v>0</v>
      </c>
      <c r="AF414" s="9">
        <v>1</v>
      </c>
      <c r="AG414" s="8">
        <v>0</v>
      </c>
      <c r="AH414" s="9">
        <v>1</v>
      </c>
      <c r="AI414" s="30">
        <v>0</v>
      </c>
      <c r="AJ414" s="9">
        <v>1</v>
      </c>
      <c r="AK414" s="30">
        <v>0</v>
      </c>
      <c r="AL414" s="21">
        <v>2002</v>
      </c>
      <c r="AM414" s="23">
        <f t="shared" si="127"/>
        <v>7.6019019598751658</v>
      </c>
      <c r="AN414" s="33">
        <v>0.44</v>
      </c>
      <c r="AO414" s="33">
        <v>9.7000000000000003E-2</v>
      </c>
      <c r="AP414" s="33">
        <v>0.35499999999999998</v>
      </c>
      <c r="AQ414" s="43">
        <f t="shared" si="128"/>
        <v>0.10799999999999998</v>
      </c>
      <c r="AR414" s="33">
        <v>0.64</v>
      </c>
      <c r="AS414" s="43">
        <v>0.33</v>
      </c>
      <c r="AT414" s="42">
        <v>0.57999999999999996</v>
      </c>
      <c r="AU414" s="18">
        <v>0.42</v>
      </c>
      <c r="AV414">
        <v>1</v>
      </c>
      <c r="AW414" s="40">
        <v>0</v>
      </c>
      <c r="AX414" t="s">
        <v>108</v>
      </c>
      <c r="AY414" s="40" t="s">
        <v>108</v>
      </c>
      <c r="AZ414">
        <v>0</v>
      </c>
      <c r="BA414" s="18">
        <v>1</v>
      </c>
      <c r="BB414">
        <f t="shared" si="129"/>
        <v>0.52700000000000002</v>
      </c>
      <c r="BC414" s="18">
        <v>0.47299999999999998</v>
      </c>
      <c r="BD414" s="18" t="s">
        <v>135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1</v>
      </c>
      <c r="BK414" s="18">
        <v>0</v>
      </c>
      <c r="BL414">
        <v>0</v>
      </c>
      <c r="BM414">
        <v>1</v>
      </c>
      <c r="BN414" s="18">
        <v>0</v>
      </c>
      <c r="BQ414" s="25">
        <v>33.378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1</v>
      </c>
      <c r="BX414">
        <v>0</v>
      </c>
      <c r="BY414" s="18">
        <v>0</v>
      </c>
      <c r="BZ414">
        <v>0</v>
      </c>
      <c r="CA414">
        <v>0</v>
      </c>
      <c r="CB414">
        <v>1</v>
      </c>
      <c r="CC414" s="18">
        <v>0</v>
      </c>
      <c r="CD414">
        <v>0</v>
      </c>
      <c r="CE414">
        <v>0</v>
      </c>
      <c r="CF414">
        <v>0</v>
      </c>
      <c r="CG414">
        <v>0</v>
      </c>
      <c r="CH414" s="18">
        <v>0</v>
      </c>
      <c r="CI414">
        <v>0</v>
      </c>
      <c r="CJ414">
        <v>0</v>
      </c>
      <c r="CK414">
        <v>1</v>
      </c>
      <c r="CL414">
        <v>1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1</v>
      </c>
      <c r="CS414" s="18">
        <v>1</v>
      </c>
      <c r="CU414">
        <v>83</v>
      </c>
      <c r="DD414" s="34" t="s">
        <v>110</v>
      </c>
    </row>
    <row r="415" spans="1:108" x14ac:dyDescent="0.25">
      <c r="A415">
        <v>414</v>
      </c>
      <c r="B415">
        <v>25</v>
      </c>
      <c r="C415" s="25" t="s">
        <v>152</v>
      </c>
      <c r="D415" s="12">
        <v>12.461862071858331</v>
      </c>
      <c r="E415" s="14">
        <v>0.46761208524796732</v>
      </c>
      <c r="F415" s="7">
        <v>26.65</v>
      </c>
      <c r="G415" s="7">
        <f t="shared" si="119"/>
        <v>11.994249986610363</v>
      </c>
      <c r="H415" s="16">
        <f t="shared" si="120"/>
        <v>12.929474157106299</v>
      </c>
      <c r="I415" s="11">
        <f t="shared" si="121"/>
        <v>0.2413547072811752</v>
      </c>
      <c r="J415" s="33">
        <f t="shared" si="122"/>
        <v>9.0564618116763685E-3</v>
      </c>
      <c r="K415" s="33">
        <f t="shared" si="123"/>
        <v>110.41839747071137</v>
      </c>
      <c r="L415" s="33">
        <f t="shared" si="124"/>
        <v>0.23229824546949882</v>
      </c>
      <c r="M415" s="33">
        <f t="shared" si="125"/>
        <v>0.25041116909285155</v>
      </c>
      <c r="N415" s="8">
        <v>1</v>
      </c>
      <c r="O415" s="9">
        <v>0</v>
      </c>
      <c r="P415" s="8">
        <v>0</v>
      </c>
      <c r="Q415" s="9">
        <v>0</v>
      </c>
      <c r="R415" s="9">
        <v>1</v>
      </c>
      <c r="S415" s="9">
        <v>0</v>
      </c>
      <c r="T415" s="9">
        <v>0</v>
      </c>
      <c r="U415" s="8">
        <v>11501</v>
      </c>
      <c r="V415" s="9">
        <v>18</v>
      </c>
      <c r="W415" s="9">
        <f t="shared" si="116"/>
        <v>11482</v>
      </c>
      <c r="X415" s="9">
        <f t="shared" si="126"/>
        <v>32</v>
      </c>
      <c r="Y415" s="7">
        <v>10</v>
      </c>
      <c r="Z415" s="7">
        <v>20.492000000000001</v>
      </c>
      <c r="AA415" s="9">
        <v>0</v>
      </c>
      <c r="AB415" s="9">
        <v>1</v>
      </c>
      <c r="AC415" s="9">
        <v>0</v>
      </c>
      <c r="AD415" s="9">
        <v>0</v>
      </c>
      <c r="AE415" s="9">
        <v>0</v>
      </c>
      <c r="AF415" s="9">
        <v>1</v>
      </c>
      <c r="AG415" s="8">
        <v>0</v>
      </c>
      <c r="AH415" s="9">
        <v>1</v>
      </c>
      <c r="AI415" s="30">
        <v>0</v>
      </c>
      <c r="AJ415" s="9">
        <v>1</v>
      </c>
      <c r="AK415" s="30">
        <v>0</v>
      </c>
      <c r="AL415" s="21">
        <v>2002</v>
      </c>
      <c r="AM415" s="23">
        <f t="shared" si="127"/>
        <v>7.6019019598751658</v>
      </c>
      <c r="AN415" s="33">
        <v>0.44</v>
      </c>
      <c r="AO415" s="33">
        <v>9.7000000000000003E-2</v>
      </c>
      <c r="AP415" s="33">
        <v>0.35499999999999998</v>
      </c>
      <c r="AQ415" s="43">
        <f t="shared" si="128"/>
        <v>0.10799999999999998</v>
      </c>
      <c r="AR415" s="33">
        <v>0.64</v>
      </c>
      <c r="AS415" s="43">
        <v>0.33</v>
      </c>
      <c r="AT415" s="42">
        <v>0.57999999999999996</v>
      </c>
      <c r="AU415" s="18">
        <v>0.42</v>
      </c>
      <c r="AV415">
        <v>1</v>
      </c>
      <c r="AW415" s="40">
        <v>0</v>
      </c>
      <c r="AX415" t="s">
        <v>108</v>
      </c>
      <c r="AY415" s="40" t="s">
        <v>108</v>
      </c>
      <c r="AZ415">
        <v>0</v>
      </c>
      <c r="BA415" s="18">
        <v>1</v>
      </c>
      <c r="BB415">
        <f t="shared" si="129"/>
        <v>0.52700000000000002</v>
      </c>
      <c r="BC415" s="18">
        <v>0.47299999999999998</v>
      </c>
      <c r="BD415" s="18" t="s">
        <v>135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1</v>
      </c>
      <c r="BK415" s="18">
        <v>0</v>
      </c>
      <c r="BL415">
        <v>0</v>
      </c>
      <c r="BM415">
        <v>1</v>
      </c>
      <c r="BN415" s="18">
        <v>0</v>
      </c>
      <c r="BQ415" s="25">
        <v>33.378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1</v>
      </c>
      <c r="BX415">
        <v>0</v>
      </c>
      <c r="BY415" s="18">
        <v>0</v>
      </c>
      <c r="BZ415">
        <v>0</v>
      </c>
      <c r="CA415">
        <v>0</v>
      </c>
      <c r="CB415">
        <v>1</v>
      </c>
      <c r="CC415" s="18">
        <v>0</v>
      </c>
      <c r="CD415">
        <v>0</v>
      </c>
      <c r="CE415">
        <v>0</v>
      </c>
      <c r="CF415">
        <v>0</v>
      </c>
      <c r="CG415">
        <v>0</v>
      </c>
      <c r="CH415" s="18">
        <v>0</v>
      </c>
      <c r="CI415">
        <v>0</v>
      </c>
      <c r="CJ415">
        <v>0</v>
      </c>
      <c r="CK415">
        <v>1</v>
      </c>
      <c r="CL415">
        <v>1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1</v>
      </c>
      <c r="CS415" s="18">
        <v>1</v>
      </c>
      <c r="CU415">
        <v>83</v>
      </c>
      <c r="DD415" s="34" t="s">
        <v>110</v>
      </c>
    </row>
    <row r="416" spans="1:108" x14ac:dyDescent="0.25">
      <c r="A416">
        <v>415</v>
      </c>
      <c r="B416">
        <v>25</v>
      </c>
      <c r="C416" s="25" t="s">
        <v>152</v>
      </c>
      <c r="D416" s="12">
        <v>10.023075465215991</v>
      </c>
      <c r="E416" s="14">
        <v>0.4107817813613111</v>
      </c>
      <c r="F416" s="7">
        <v>24.4</v>
      </c>
      <c r="G416" s="7">
        <f t="shared" si="119"/>
        <v>9.6122936838546789</v>
      </c>
      <c r="H416" s="16">
        <f t="shared" si="120"/>
        <v>10.433857246577302</v>
      </c>
      <c r="I416" s="11">
        <f t="shared" si="121"/>
        <v>0.22202599264435696</v>
      </c>
      <c r="J416" s="33">
        <f t="shared" si="122"/>
        <v>9.099425928047418E-3</v>
      </c>
      <c r="K416" s="33">
        <f t="shared" si="123"/>
        <v>109.89704272636274</v>
      </c>
      <c r="L416" s="33">
        <f t="shared" si="124"/>
        <v>0.21292656671630955</v>
      </c>
      <c r="M416" s="33">
        <f t="shared" si="125"/>
        <v>0.23112541857240437</v>
      </c>
      <c r="N416" s="8">
        <v>1</v>
      </c>
      <c r="O416" s="9">
        <v>0</v>
      </c>
      <c r="P416" s="8">
        <v>0</v>
      </c>
      <c r="Q416" s="9">
        <v>0</v>
      </c>
      <c r="R416" s="9">
        <v>1</v>
      </c>
      <c r="S416" s="9">
        <v>0</v>
      </c>
      <c r="T416" s="9">
        <v>0</v>
      </c>
      <c r="U416" s="8">
        <v>11501</v>
      </c>
      <c r="V416" s="9">
        <v>18</v>
      </c>
      <c r="W416" s="9">
        <f t="shared" si="116"/>
        <v>11482</v>
      </c>
      <c r="X416" s="9">
        <f t="shared" si="126"/>
        <v>32</v>
      </c>
      <c r="Y416" s="7">
        <v>12</v>
      </c>
      <c r="Z416" s="7">
        <v>20.492000000000001</v>
      </c>
      <c r="AA416" s="9">
        <v>0</v>
      </c>
      <c r="AB416" s="9">
        <v>1</v>
      </c>
      <c r="AC416" s="9">
        <v>0</v>
      </c>
      <c r="AD416" s="9">
        <v>0</v>
      </c>
      <c r="AE416" s="9">
        <v>0</v>
      </c>
      <c r="AF416" s="9">
        <v>1</v>
      </c>
      <c r="AG416" s="8">
        <v>0</v>
      </c>
      <c r="AH416" s="9">
        <v>1</v>
      </c>
      <c r="AI416" s="30">
        <v>0</v>
      </c>
      <c r="AJ416" s="9">
        <v>1</v>
      </c>
      <c r="AK416" s="30">
        <v>0</v>
      </c>
      <c r="AL416" s="21">
        <v>2002</v>
      </c>
      <c r="AM416" s="23">
        <f t="shared" si="127"/>
        <v>7.6019019598751658</v>
      </c>
      <c r="AN416" s="33">
        <v>0.44</v>
      </c>
      <c r="AO416" s="33">
        <v>9.7000000000000003E-2</v>
      </c>
      <c r="AP416" s="33">
        <v>0.35499999999999998</v>
      </c>
      <c r="AQ416" s="43">
        <f t="shared" si="128"/>
        <v>0.10799999999999998</v>
      </c>
      <c r="AR416" s="33">
        <v>0.64</v>
      </c>
      <c r="AS416" s="43">
        <v>0.33</v>
      </c>
      <c r="AT416" s="42">
        <v>0.57999999999999996</v>
      </c>
      <c r="AU416" s="18">
        <v>0.42</v>
      </c>
      <c r="AV416">
        <v>1</v>
      </c>
      <c r="AW416" s="40">
        <v>0</v>
      </c>
      <c r="AX416" t="s">
        <v>108</v>
      </c>
      <c r="AY416" s="40" t="s">
        <v>108</v>
      </c>
      <c r="AZ416">
        <v>0</v>
      </c>
      <c r="BA416" s="18">
        <v>1</v>
      </c>
      <c r="BB416">
        <f t="shared" si="129"/>
        <v>0.52700000000000002</v>
      </c>
      <c r="BC416" s="18">
        <v>0.47299999999999998</v>
      </c>
      <c r="BD416" s="18" t="s">
        <v>135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1</v>
      </c>
      <c r="BK416" s="18">
        <v>0</v>
      </c>
      <c r="BL416">
        <v>0</v>
      </c>
      <c r="BM416">
        <v>1</v>
      </c>
      <c r="BN416" s="18">
        <v>0</v>
      </c>
      <c r="BQ416" s="25">
        <v>33.378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0</v>
      </c>
      <c r="BY416" s="18">
        <v>0</v>
      </c>
      <c r="BZ416">
        <v>0</v>
      </c>
      <c r="CA416">
        <v>0</v>
      </c>
      <c r="CB416">
        <v>1</v>
      </c>
      <c r="CC416" s="18">
        <v>0</v>
      </c>
      <c r="CD416">
        <v>0</v>
      </c>
      <c r="CE416">
        <v>0</v>
      </c>
      <c r="CF416">
        <v>0</v>
      </c>
      <c r="CG416">
        <v>0</v>
      </c>
      <c r="CH416" s="18">
        <v>0</v>
      </c>
      <c r="CI416">
        <v>0</v>
      </c>
      <c r="CJ416">
        <v>0</v>
      </c>
      <c r="CK416">
        <v>1</v>
      </c>
      <c r="CL416">
        <v>1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1</v>
      </c>
      <c r="CS416" s="18">
        <v>1</v>
      </c>
      <c r="CU416">
        <v>83</v>
      </c>
      <c r="DD416" s="34" t="s">
        <v>110</v>
      </c>
    </row>
    <row r="417" spans="1:108" x14ac:dyDescent="0.25">
      <c r="A417">
        <v>416</v>
      </c>
      <c r="B417">
        <v>25</v>
      </c>
      <c r="C417" s="25" t="s">
        <v>152</v>
      </c>
      <c r="D417" s="12">
        <v>13.257758507094071</v>
      </c>
      <c r="E417" s="14">
        <v>0.40134485894331212</v>
      </c>
      <c r="F417" s="7">
        <v>33.033333333333331</v>
      </c>
      <c r="G417" s="7">
        <f t="shared" si="119"/>
        <v>12.856413648150758</v>
      </c>
      <c r="H417" s="16">
        <f t="shared" si="120"/>
        <v>13.659103366037384</v>
      </c>
      <c r="I417" s="11">
        <f t="shared" si="121"/>
        <v>0.29459777921080099</v>
      </c>
      <c r="J417" s="33">
        <f t="shared" si="122"/>
        <v>8.9181971506801534E-3</v>
      </c>
      <c r="K417" s="33">
        <f t="shared" si="123"/>
        <v>112.13028632403963</v>
      </c>
      <c r="L417" s="33">
        <f t="shared" si="124"/>
        <v>0.28567958206012084</v>
      </c>
      <c r="M417" s="33">
        <f t="shared" si="125"/>
        <v>0.30351597636148114</v>
      </c>
      <c r="N417" s="8">
        <v>1</v>
      </c>
      <c r="O417" s="9">
        <v>0</v>
      </c>
      <c r="P417" s="8">
        <v>0</v>
      </c>
      <c r="Q417" s="9">
        <v>0</v>
      </c>
      <c r="R417" s="9">
        <v>1</v>
      </c>
      <c r="S417" s="9">
        <v>0</v>
      </c>
      <c r="T417" s="9">
        <v>0</v>
      </c>
      <c r="U417" s="8">
        <v>11501</v>
      </c>
      <c r="V417" s="9">
        <v>18</v>
      </c>
      <c r="W417" s="9">
        <f t="shared" si="116"/>
        <v>11482</v>
      </c>
      <c r="X417" s="9">
        <f t="shared" si="126"/>
        <v>32</v>
      </c>
      <c r="Y417" s="7">
        <v>14</v>
      </c>
      <c r="Z417" s="7">
        <v>20.492000000000001</v>
      </c>
      <c r="AA417" s="9">
        <v>0</v>
      </c>
      <c r="AB417" s="9">
        <v>1</v>
      </c>
      <c r="AC417" s="9">
        <v>0</v>
      </c>
      <c r="AD417" s="9">
        <v>0</v>
      </c>
      <c r="AE417" s="9">
        <v>0</v>
      </c>
      <c r="AF417" s="9">
        <v>1</v>
      </c>
      <c r="AG417" s="8">
        <v>0</v>
      </c>
      <c r="AH417" s="9">
        <v>1</v>
      </c>
      <c r="AI417" s="30">
        <v>0</v>
      </c>
      <c r="AJ417" s="9">
        <v>1</v>
      </c>
      <c r="AK417" s="30">
        <v>0</v>
      </c>
      <c r="AL417" s="21">
        <v>2002</v>
      </c>
      <c r="AM417" s="23">
        <f t="shared" si="127"/>
        <v>7.6019019598751658</v>
      </c>
      <c r="AN417" s="33">
        <v>0.44</v>
      </c>
      <c r="AO417" s="33">
        <v>9.7000000000000003E-2</v>
      </c>
      <c r="AP417" s="33">
        <v>0.35499999999999998</v>
      </c>
      <c r="AQ417" s="43">
        <f t="shared" si="128"/>
        <v>0.10799999999999998</v>
      </c>
      <c r="AR417" s="33">
        <v>0.64</v>
      </c>
      <c r="AS417" s="43">
        <v>0.33</v>
      </c>
      <c r="AT417" s="42">
        <v>0.57999999999999996</v>
      </c>
      <c r="AU417" s="18">
        <v>0.42</v>
      </c>
      <c r="AV417">
        <v>1</v>
      </c>
      <c r="AW417" s="40">
        <v>0</v>
      </c>
      <c r="AX417" t="s">
        <v>108</v>
      </c>
      <c r="AY417" s="40" t="s">
        <v>108</v>
      </c>
      <c r="AZ417">
        <v>0</v>
      </c>
      <c r="BA417" s="18">
        <v>1</v>
      </c>
      <c r="BB417">
        <f t="shared" si="129"/>
        <v>0.52700000000000002</v>
      </c>
      <c r="BC417" s="18">
        <v>0.47299999999999998</v>
      </c>
      <c r="BD417" s="18" t="s">
        <v>135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1</v>
      </c>
      <c r="BK417" s="18">
        <v>0</v>
      </c>
      <c r="BL417">
        <v>0</v>
      </c>
      <c r="BM417">
        <v>1</v>
      </c>
      <c r="BN417" s="18">
        <v>0</v>
      </c>
      <c r="BQ417" s="25">
        <v>33.378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1</v>
      </c>
      <c r="BX417">
        <v>0</v>
      </c>
      <c r="BY417" s="18">
        <v>0</v>
      </c>
      <c r="BZ417">
        <v>0</v>
      </c>
      <c r="CA417">
        <v>0</v>
      </c>
      <c r="CB417">
        <v>1</v>
      </c>
      <c r="CC417" s="18">
        <v>0</v>
      </c>
      <c r="CD417">
        <v>0</v>
      </c>
      <c r="CE417">
        <v>0</v>
      </c>
      <c r="CF417">
        <v>0</v>
      </c>
      <c r="CG417">
        <v>0</v>
      </c>
      <c r="CH417" s="18">
        <v>0</v>
      </c>
      <c r="CI417">
        <v>0</v>
      </c>
      <c r="CJ417">
        <v>0</v>
      </c>
      <c r="CK417">
        <v>1</v>
      </c>
      <c r="CL417">
        <v>1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1</v>
      </c>
      <c r="CS417" s="18">
        <v>1</v>
      </c>
      <c r="CU417">
        <v>83</v>
      </c>
      <c r="DD417" s="34" t="s">
        <v>110</v>
      </c>
    </row>
    <row r="418" spans="1:108" x14ac:dyDescent="0.25">
      <c r="A418">
        <v>417</v>
      </c>
      <c r="B418">
        <v>25</v>
      </c>
      <c r="C418" s="25" t="s">
        <v>152</v>
      </c>
      <c r="D418" s="12">
        <v>12.91474433343347</v>
      </c>
      <c r="E418" s="14">
        <v>0.31094890048395202</v>
      </c>
      <c r="F418" s="7">
        <v>41.533333333333331</v>
      </c>
      <c r="G418" s="7">
        <f t="shared" si="119"/>
        <v>12.603795432949518</v>
      </c>
      <c r="H418" s="16">
        <f t="shared" si="120"/>
        <v>13.225693233917422</v>
      </c>
      <c r="I418" s="11">
        <f t="shared" si="121"/>
        <v>0.36140520779130031</v>
      </c>
      <c r="J418" s="33">
        <f t="shared" si="122"/>
        <v>8.7015700110264927E-3</v>
      </c>
      <c r="K418" s="33">
        <f t="shared" si="123"/>
        <v>114.92178983020486</v>
      </c>
      <c r="L418" s="33">
        <f t="shared" si="124"/>
        <v>0.3527036377802738</v>
      </c>
      <c r="M418" s="33">
        <f t="shared" si="125"/>
        <v>0.37010677780232681</v>
      </c>
      <c r="N418" s="8">
        <v>1</v>
      </c>
      <c r="O418" s="9">
        <v>0</v>
      </c>
      <c r="P418" s="8">
        <v>0</v>
      </c>
      <c r="Q418" s="9">
        <v>0</v>
      </c>
      <c r="R418" s="9">
        <v>1</v>
      </c>
      <c r="S418" s="9">
        <v>0</v>
      </c>
      <c r="T418" s="9">
        <v>0</v>
      </c>
      <c r="U418" s="8">
        <v>11501</v>
      </c>
      <c r="V418" s="9">
        <v>18</v>
      </c>
      <c r="W418" s="9">
        <f t="shared" si="116"/>
        <v>11482</v>
      </c>
      <c r="X418" s="9">
        <f t="shared" si="126"/>
        <v>32</v>
      </c>
      <c r="Y418" s="7">
        <v>16</v>
      </c>
      <c r="Z418" s="7">
        <v>20.492000000000001</v>
      </c>
      <c r="AA418" s="9">
        <v>0</v>
      </c>
      <c r="AB418" s="9">
        <v>1</v>
      </c>
      <c r="AC418" s="9">
        <v>0</v>
      </c>
      <c r="AD418" s="9">
        <v>0</v>
      </c>
      <c r="AE418" s="9">
        <v>0</v>
      </c>
      <c r="AF418" s="9">
        <v>1</v>
      </c>
      <c r="AG418" s="8">
        <v>0</v>
      </c>
      <c r="AH418" s="9">
        <v>1</v>
      </c>
      <c r="AI418" s="30">
        <v>0</v>
      </c>
      <c r="AJ418" s="9">
        <v>1</v>
      </c>
      <c r="AK418" s="30">
        <v>0</v>
      </c>
      <c r="AL418" s="21">
        <v>2002</v>
      </c>
      <c r="AM418" s="23">
        <f t="shared" si="127"/>
        <v>7.6019019598751658</v>
      </c>
      <c r="AN418" s="33">
        <v>0.44</v>
      </c>
      <c r="AO418" s="33">
        <v>9.7000000000000003E-2</v>
      </c>
      <c r="AP418" s="33">
        <v>0.35499999999999998</v>
      </c>
      <c r="AQ418" s="43">
        <f t="shared" si="128"/>
        <v>0.10799999999999998</v>
      </c>
      <c r="AR418" s="33">
        <v>0.64</v>
      </c>
      <c r="AS418" s="43">
        <v>0.33</v>
      </c>
      <c r="AT418" s="42">
        <v>0.57999999999999996</v>
      </c>
      <c r="AU418" s="18">
        <v>0.42</v>
      </c>
      <c r="AV418">
        <v>1</v>
      </c>
      <c r="AW418" s="40">
        <v>0</v>
      </c>
      <c r="AX418" t="s">
        <v>108</v>
      </c>
      <c r="AY418" s="40" t="s">
        <v>108</v>
      </c>
      <c r="AZ418">
        <v>0</v>
      </c>
      <c r="BA418" s="18">
        <v>1</v>
      </c>
      <c r="BB418">
        <f t="shared" si="129"/>
        <v>0.52700000000000002</v>
      </c>
      <c r="BC418" s="18">
        <v>0.47299999999999998</v>
      </c>
      <c r="BD418" s="18" t="s">
        <v>135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 s="18">
        <v>0</v>
      </c>
      <c r="BL418">
        <v>0</v>
      </c>
      <c r="BM418">
        <v>1</v>
      </c>
      <c r="BN418" s="18">
        <v>0</v>
      </c>
      <c r="BQ418" s="25">
        <v>33.378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1</v>
      </c>
      <c r="BX418">
        <v>0</v>
      </c>
      <c r="BY418" s="18">
        <v>0</v>
      </c>
      <c r="BZ418">
        <v>0</v>
      </c>
      <c r="CA418">
        <v>0</v>
      </c>
      <c r="CB418">
        <v>1</v>
      </c>
      <c r="CC418" s="18">
        <v>0</v>
      </c>
      <c r="CD418">
        <v>0</v>
      </c>
      <c r="CE418">
        <v>0</v>
      </c>
      <c r="CF418">
        <v>0</v>
      </c>
      <c r="CG418">
        <v>0</v>
      </c>
      <c r="CH418" s="18">
        <v>0</v>
      </c>
      <c r="CI418">
        <v>0</v>
      </c>
      <c r="CJ418">
        <v>0</v>
      </c>
      <c r="CK418">
        <v>1</v>
      </c>
      <c r="CL418">
        <v>1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1</v>
      </c>
      <c r="CS418" s="18">
        <v>1</v>
      </c>
      <c r="CU418">
        <v>83</v>
      </c>
      <c r="DD418" s="34" t="s">
        <v>110</v>
      </c>
    </row>
    <row r="419" spans="1:108" x14ac:dyDescent="0.25">
      <c r="A419">
        <v>418</v>
      </c>
      <c r="B419">
        <v>25</v>
      </c>
      <c r="C419" s="25" t="s">
        <v>152</v>
      </c>
      <c r="D419" s="12">
        <v>14.2</v>
      </c>
      <c r="E419" s="14">
        <v>1</v>
      </c>
      <c r="F419" s="7">
        <f>D419/E419</f>
        <v>14.2</v>
      </c>
      <c r="G419" s="7">
        <f t="shared" si="119"/>
        <v>13.2</v>
      </c>
      <c r="H419" s="16">
        <f t="shared" si="120"/>
        <v>15.2</v>
      </c>
      <c r="I419" s="11">
        <f t="shared" si="121"/>
        <v>0.30222070698132025</v>
      </c>
      <c r="J419" s="33">
        <f t="shared" si="122"/>
        <v>2.1283148378966214E-2</v>
      </c>
      <c r="K419" s="33">
        <f t="shared" si="123"/>
        <v>46.985529687340971</v>
      </c>
      <c r="L419" s="33">
        <f t="shared" si="124"/>
        <v>0.28093755860235403</v>
      </c>
      <c r="M419" s="33">
        <f t="shared" si="125"/>
        <v>0.32350385536028647</v>
      </c>
      <c r="N419" s="8">
        <v>1</v>
      </c>
      <c r="O419" s="9">
        <v>0</v>
      </c>
      <c r="P419" s="8">
        <v>0</v>
      </c>
      <c r="Q419" s="9">
        <v>0</v>
      </c>
      <c r="R419" s="9">
        <v>1</v>
      </c>
      <c r="S419" s="9">
        <v>0</v>
      </c>
      <c r="T419" s="9">
        <v>0</v>
      </c>
      <c r="U419" s="8">
        <v>2018</v>
      </c>
      <c r="V419" s="9">
        <v>11</v>
      </c>
      <c r="W419" s="9">
        <f t="shared" si="116"/>
        <v>2006</v>
      </c>
      <c r="X419" s="9">
        <f t="shared" si="126"/>
        <v>32</v>
      </c>
      <c r="Y419" s="7">
        <v>4.3259999999999996</v>
      </c>
      <c r="Z419" s="7">
        <v>20.097000000000001</v>
      </c>
      <c r="AA419" s="9">
        <v>1</v>
      </c>
      <c r="AB419" s="9">
        <v>0</v>
      </c>
      <c r="AC419" s="9">
        <v>0</v>
      </c>
      <c r="AD419" s="9">
        <v>0</v>
      </c>
      <c r="AE419" s="9">
        <v>0</v>
      </c>
      <c r="AF419" s="9">
        <v>1</v>
      </c>
      <c r="AG419" s="8">
        <v>0</v>
      </c>
      <c r="AH419" s="9">
        <v>1</v>
      </c>
      <c r="AI419" s="30">
        <v>0</v>
      </c>
      <c r="AJ419" s="9">
        <v>1</v>
      </c>
      <c r="AK419" s="30">
        <v>0</v>
      </c>
      <c r="AL419" s="21">
        <v>2002</v>
      </c>
      <c r="AM419" s="23">
        <f t="shared" si="127"/>
        <v>7.6019019598751658</v>
      </c>
      <c r="AN419" s="33">
        <v>0.58099999999999996</v>
      </c>
      <c r="AO419" s="33">
        <v>9.0999999999999998E-2</v>
      </c>
      <c r="AP419" s="33">
        <v>0.20100000000000001</v>
      </c>
      <c r="AQ419" s="43">
        <f t="shared" si="128"/>
        <v>0.127</v>
      </c>
      <c r="AR419" s="33">
        <v>0.33</v>
      </c>
      <c r="AS419" s="43">
        <v>0.64</v>
      </c>
      <c r="AT419" s="42">
        <v>0.16</v>
      </c>
      <c r="AU419" s="18">
        <v>0.84</v>
      </c>
      <c r="AV419">
        <v>0</v>
      </c>
      <c r="AW419" s="40">
        <v>1</v>
      </c>
      <c r="AX419" t="s">
        <v>108</v>
      </c>
      <c r="AY419" s="40" t="s">
        <v>108</v>
      </c>
      <c r="AZ419">
        <v>0</v>
      </c>
      <c r="BA419" s="18">
        <v>1</v>
      </c>
      <c r="BB419">
        <f t="shared" si="129"/>
        <v>0.499</v>
      </c>
      <c r="BC419" s="18">
        <v>0.501</v>
      </c>
      <c r="BD419" s="18" t="s">
        <v>135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 s="18">
        <v>0</v>
      </c>
      <c r="BL419">
        <v>0</v>
      </c>
      <c r="BM419">
        <v>1</v>
      </c>
      <c r="BN419" s="18">
        <v>0</v>
      </c>
      <c r="BQ419" s="25">
        <v>32.451999999999998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1</v>
      </c>
      <c r="BX419">
        <v>0</v>
      </c>
      <c r="BY419" s="18">
        <v>0</v>
      </c>
      <c r="BZ419">
        <v>0</v>
      </c>
      <c r="CA419">
        <v>0</v>
      </c>
      <c r="CB419">
        <v>1</v>
      </c>
      <c r="CC419" s="18">
        <v>0</v>
      </c>
      <c r="CD419">
        <v>0</v>
      </c>
      <c r="CE419">
        <v>0</v>
      </c>
      <c r="CF419">
        <v>0</v>
      </c>
      <c r="CG419">
        <v>0</v>
      </c>
      <c r="CH419" s="18">
        <v>0</v>
      </c>
      <c r="CI419">
        <v>0</v>
      </c>
      <c r="CJ419">
        <v>0</v>
      </c>
      <c r="CK419">
        <v>1</v>
      </c>
      <c r="CL419">
        <v>1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1</v>
      </c>
      <c r="CS419" s="18">
        <v>1</v>
      </c>
      <c r="CU419">
        <v>83</v>
      </c>
      <c r="DD419" s="34" t="s">
        <v>110</v>
      </c>
    </row>
    <row r="420" spans="1:108" x14ac:dyDescent="0.25">
      <c r="A420">
        <v>419</v>
      </c>
      <c r="B420">
        <v>25</v>
      </c>
      <c r="C420" s="25" t="s">
        <v>152</v>
      </c>
      <c r="D420" s="12">
        <v>0.20858331137321159</v>
      </c>
      <c r="E420" s="14">
        <v>7.2973753250103177E-2</v>
      </c>
      <c r="F420" s="7">
        <v>2.8583333333333338</v>
      </c>
      <c r="G420" s="7">
        <f t="shared" si="119"/>
        <v>0.13560955812310843</v>
      </c>
      <c r="H420" s="16">
        <f t="shared" si="120"/>
        <v>0.28155706462331476</v>
      </c>
      <c r="I420" s="11">
        <f t="shared" si="121"/>
        <v>6.3800016035671786E-2</v>
      </c>
      <c r="J420" s="33">
        <f t="shared" si="122"/>
        <v>2.2320705318602366E-2</v>
      </c>
      <c r="K420" s="33">
        <f t="shared" si="123"/>
        <v>44.801451644388088</v>
      </c>
      <c r="L420" s="33">
        <f t="shared" si="124"/>
        <v>4.1479310717069423E-2</v>
      </c>
      <c r="M420" s="33">
        <f t="shared" si="125"/>
        <v>8.6120721354274149E-2</v>
      </c>
      <c r="N420" s="8">
        <v>1</v>
      </c>
      <c r="O420" s="9">
        <v>0</v>
      </c>
      <c r="P420" s="8">
        <v>0</v>
      </c>
      <c r="Q420" s="9">
        <v>0</v>
      </c>
      <c r="R420" s="9">
        <v>1</v>
      </c>
      <c r="S420" s="9">
        <v>0</v>
      </c>
      <c r="T420" s="9">
        <v>0</v>
      </c>
      <c r="U420" s="8">
        <v>2018</v>
      </c>
      <c r="V420" s="9">
        <v>18</v>
      </c>
      <c r="W420" s="9">
        <f t="shared" si="116"/>
        <v>1999</v>
      </c>
      <c r="X420" s="9">
        <f t="shared" si="126"/>
        <v>32</v>
      </c>
      <c r="Y420" s="7">
        <v>5</v>
      </c>
      <c r="Z420" s="7">
        <v>20.097000000000001</v>
      </c>
      <c r="AA420" s="9">
        <v>0</v>
      </c>
      <c r="AB420" s="9">
        <v>1</v>
      </c>
      <c r="AC420" s="9">
        <v>0</v>
      </c>
      <c r="AD420" s="9">
        <v>0</v>
      </c>
      <c r="AE420" s="9">
        <v>0</v>
      </c>
      <c r="AF420" s="9">
        <v>1</v>
      </c>
      <c r="AG420" s="8">
        <v>0</v>
      </c>
      <c r="AH420" s="9">
        <v>1</v>
      </c>
      <c r="AI420" s="30">
        <v>0</v>
      </c>
      <c r="AJ420" s="9">
        <v>1</v>
      </c>
      <c r="AK420" s="30">
        <v>0</v>
      </c>
      <c r="AL420" s="21">
        <v>2002</v>
      </c>
      <c r="AM420" s="23">
        <f t="shared" si="127"/>
        <v>7.6019019598751658</v>
      </c>
      <c r="AN420" s="33">
        <v>0.58099999999999996</v>
      </c>
      <c r="AO420" s="33">
        <v>9.0999999999999998E-2</v>
      </c>
      <c r="AP420" s="33">
        <v>0.20100000000000001</v>
      </c>
      <c r="AQ420" s="43">
        <f t="shared" si="128"/>
        <v>0.127</v>
      </c>
      <c r="AR420" s="33">
        <v>0.33</v>
      </c>
      <c r="AS420" s="43">
        <v>0.64</v>
      </c>
      <c r="AT420" s="42">
        <v>0.16</v>
      </c>
      <c r="AU420" s="18">
        <v>0.84</v>
      </c>
      <c r="AV420">
        <v>0</v>
      </c>
      <c r="AW420" s="40">
        <v>1</v>
      </c>
      <c r="AX420" t="s">
        <v>108</v>
      </c>
      <c r="AY420" s="40" t="s">
        <v>108</v>
      </c>
      <c r="AZ420">
        <v>0</v>
      </c>
      <c r="BA420" s="18">
        <v>1</v>
      </c>
      <c r="BB420">
        <f t="shared" si="129"/>
        <v>0.499</v>
      </c>
      <c r="BC420" s="18">
        <v>0.501</v>
      </c>
      <c r="BD420" s="18" t="s">
        <v>135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1</v>
      </c>
      <c r="BK420" s="18">
        <v>0</v>
      </c>
      <c r="BL420">
        <v>0</v>
      </c>
      <c r="BM420">
        <v>1</v>
      </c>
      <c r="BN420" s="18">
        <v>0</v>
      </c>
      <c r="BQ420" s="25">
        <v>32.451999999999998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1</v>
      </c>
      <c r="BX420">
        <v>0</v>
      </c>
      <c r="BY420" s="18">
        <v>0</v>
      </c>
      <c r="BZ420">
        <v>0</v>
      </c>
      <c r="CA420">
        <v>0</v>
      </c>
      <c r="CB420">
        <v>1</v>
      </c>
      <c r="CC420" s="18">
        <v>0</v>
      </c>
      <c r="CD420">
        <v>0</v>
      </c>
      <c r="CE420">
        <v>0</v>
      </c>
      <c r="CF420">
        <v>0</v>
      </c>
      <c r="CG420">
        <v>0</v>
      </c>
      <c r="CH420" s="18">
        <v>0</v>
      </c>
      <c r="CI420">
        <v>0</v>
      </c>
      <c r="CJ420">
        <v>0</v>
      </c>
      <c r="CK420">
        <v>1</v>
      </c>
      <c r="CL420">
        <v>1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1</v>
      </c>
      <c r="CS420" s="18">
        <v>1</v>
      </c>
      <c r="CU420">
        <v>83</v>
      </c>
      <c r="DD420" s="34" t="s">
        <v>110</v>
      </c>
    </row>
    <row r="421" spans="1:108" x14ac:dyDescent="0.25">
      <c r="A421">
        <v>420</v>
      </c>
      <c r="B421">
        <v>25</v>
      </c>
      <c r="C421" s="25" t="s">
        <v>152</v>
      </c>
      <c r="D421" s="12">
        <v>17.973273386022949</v>
      </c>
      <c r="E421" s="14">
        <v>2.6265743987924979</v>
      </c>
      <c r="F421" s="7">
        <v>6.8428571428571416</v>
      </c>
      <c r="G421" s="7">
        <f t="shared" si="119"/>
        <v>15.346698987230452</v>
      </c>
      <c r="H421" s="16">
        <f t="shared" si="120"/>
        <v>20.599847784815449</v>
      </c>
      <c r="I421" s="11">
        <f t="shared" si="121"/>
        <v>0.15128757625528103</v>
      </c>
      <c r="J421" s="33">
        <f t="shared" si="122"/>
        <v>2.2108831603068209E-2</v>
      </c>
      <c r="K421" s="33">
        <f t="shared" si="123"/>
        <v>45.230793646337354</v>
      </c>
      <c r="L421" s="33">
        <f t="shared" si="124"/>
        <v>0.12917874465221282</v>
      </c>
      <c r="M421" s="33">
        <f t="shared" si="125"/>
        <v>0.17339640785834923</v>
      </c>
      <c r="N421" s="8">
        <v>1</v>
      </c>
      <c r="O421" s="9">
        <v>0</v>
      </c>
      <c r="P421" s="8">
        <v>0</v>
      </c>
      <c r="Q421" s="9">
        <v>0</v>
      </c>
      <c r="R421" s="9">
        <v>1</v>
      </c>
      <c r="S421" s="9">
        <v>0</v>
      </c>
      <c r="T421" s="9">
        <v>0</v>
      </c>
      <c r="U421" s="8">
        <v>2018</v>
      </c>
      <c r="V421" s="9">
        <v>18</v>
      </c>
      <c r="W421" s="9">
        <f t="shared" si="116"/>
        <v>1999</v>
      </c>
      <c r="X421" s="9">
        <f t="shared" si="126"/>
        <v>32</v>
      </c>
      <c r="Y421" s="7">
        <v>8</v>
      </c>
      <c r="Z421" s="7">
        <v>20.097000000000001</v>
      </c>
      <c r="AA421" s="9">
        <v>0</v>
      </c>
      <c r="AB421" s="9">
        <v>1</v>
      </c>
      <c r="AC421" s="9">
        <v>0</v>
      </c>
      <c r="AD421" s="9">
        <v>0</v>
      </c>
      <c r="AE421" s="9">
        <v>0</v>
      </c>
      <c r="AF421" s="9">
        <v>1</v>
      </c>
      <c r="AG421" s="8">
        <v>0</v>
      </c>
      <c r="AH421" s="9">
        <v>1</v>
      </c>
      <c r="AI421" s="30">
        <v>0</v>
      </c>
      <c r="AJ421" s="9">
        <v>1</v>
      </c>
      <c r="AK421" s="30">
        <v>0</v>
      </c>
      <c r="AL421" s="21">
        <v>2002</v>
      </c>
      <c r="AM421" s="23">
        <f t="shared" si="127"/>
        <v>7.6019019598751658</v>
      </c>
      <c r="AN421" s="33">
        <v>0.58099999999999996</v>
      </c>
      <c r="AO421" s="33">
        <v>9.0999999999999998E-2</v>
      </c>
      <c r="AP421" s="33">
        <v>0.20100000000000001</v>
      </c>
      <c r="AQ421" s="43">
        <f t="shared" si="128"/>
        <v>0.127</v>
      </c>
      <c r="AR421" s="33">
        <v>0.33</v>
      </c>
      <c r="AS421" s="43">
        <v>0.64</v>
      </c>
      <c r="AT421" s="42">
        <v>0.16</v>
      </c>
      <c r="AU421" s="18">
        <v>0.84</v>
      </c>
      <c r="AV421">
        <v>0</v>
      </c>
      <c r="AW421" s="40">
        <v>1</v>
      </c>
      <c r="AX421" t="s">
        <v>108</v>
      </c>
      <c r="AY421" s="40" t="s">
        <v>108</v>
      </c>
      <c r="AZ421">
        <v>0</v>
      </c>
      <c r="BA421" s="18">
        <v>1</v>
      </c>
      <c r="BB421">
        <f t="shared" si="129"/>
        <v>0.499</v>
      </c>
      <c r="BC421" s="18">
        <v>0.501</v>
      </c>
      <c r="BD421" s="18" t="s">
        <v>135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1</v>
      </c>
      <c r="BK421" s="18">
        <v>0</v>
      </c>
      <c r="BL421">
        <v>0</v>
      </c>
      <c r="BM421">
        <v>1</v>
      </c>
      <c r="BN421" s="18">
        <v>0</v>
      </c>
      <c r="BQ421" s="25">
        <v>32.451999999999998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1</v>
      </c>
      <c r="BX421">
        <v>0</v>
      </c>
      <c r="BY421" s="18">
        <v>0</v>
      </c>
      <c r="BZ421">
        <v>0</v>
      </c>
      <c r="CA421">
        <v>0</v>
      </c>
      <c r="CB421">
        <v>1</v>
      </c>
      <c r="CC421" s="18">
        <v>0</v>
      </c>
      <c r="CD421">
        <v>0</v>
      </c>
      <c r="CE421">
        <v>0</v>
      </c>
      <c r="CF421">
        <v>0</v>
      </c>
      <c r="CG421">
        <v>0</v>
      </c>
      <c r="CH421" s="18">
        <v>0</v>
      </c>
      <c r="CI421">
        <v>0</v>
      </c>
      <c r="CJ421">
        <v>0</v>
      </c>
      <c r="CK421">
        <v>1</v>
      </c>
      <c r="CL421">
        <v>1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1</v>
      </c>
      <c r="CS421" s="18">
        <v>1</v>
      </c>
      <c r="CU421">
        <v>83</v>
      </c>
      <c r="DD421" s="34" t="s">
        <v>110</v>
      </c>
    </row>
    <row r="422" spans="1:108" x14ac:dyDescent="0.25">
      <c r="A422">
        <v>421</v>
      </c>
      <c r="B422">
        <v>25</v>
      </c>
      <c r="C422" s="25" t="s">
        <v>152</v>
      </c>
      <c r="D422" s="12">
        <v>25.77199271767741</v>
      </c>
      <c r="E422" s="14">
        <v>1.713563345590253</v>
      </c>
      <c r="F422" s="7">
        <v>15.04</v>
      </c>
      <c r="G422" s="7">
        <f t="shared" si="119"/>
        <v>24.058429372087158</v>
      </c>
      <c r="H422" s="16">
        <f t="shared" si="120"/>
        <v>27.485556063267662</v>
      </c>
      <c r="I422" s="11">
        <f t="shared" si="121"/>
        <v>0.31883291842716138</v>
      </c>
      <c r="J422" s="33">
        <f t="shared" si="122"/>
        <v>2.1198997235848498E-2</v>
      </c>
      <c r="K422" s="33">
        <f t="shared" si="123"/>
        <v>47.172042567605658</v>
      </c>
      <c r="L422" s="33">
        <f t="shared" si="124"/>
        <v>0.29763392119131288</v>
      </c>
      <c r="M422" s="33">
        <f t="shared" si="125"/>
        <v>0.34003191566300989</v>
      </c>
      <c r="N422" s="8">
        <v>1</v>
      </c>
      <c r="O422" s="9">
        <v>0</v>
      </c>
      <c r="P422" s="8">
        <v>0</v>
      </c>
      <c r="Q422" s="9">
        <v>0</v>
      </c>
      <c r="R422" s="9">
        <v>1</v>
      </c>
      <c r="S422" s="9">
        <v>0</v>
      </c>
      <c r="T422" s="9">
        <v>0</v>
      </c>
      <c r="U422" s="8">
        <v>2018</v>
      </c>
      <c r="V422" s="9">
        <v>18</v>
      </c>
      <c r="W422" s="9">
        <f t="shared" si="116"/>
        <v>1999</v>
      </c>
      <c r="X422" s="9">
        <f t="shared" si="126"/>
        <v>32</v>
      </c>
      <c r="Y422" s="7">
        <v>10</v>
      </c>
      <c r="Z422" s="7">
        <v>20.097000000000001</v>
      </c>
      <c r="AA422" s="9">
        <v>0</v>
      </c>
      <c r="AB422" s="9">
        <v>1</v>
      </c>
      <c r="AC422" s="9">
        <v>0</v>
      </c>
      <c r="AD422" s="9">
        <v>0</v>
      </c>
      <c r="AE422" s="9">
        <v>0</v>
      </c>
      <c r="AF422" s="9">
        <v>1</v>
      </c>
      <c r="AG422" s="8">
        <v>0</v>
      </c>
      <c r="AH422" s="9">
        <v>1</v>
      </c>
      <c r="AI422" s="30">
        <v>0</v>
      </c>
      <c r="AJ422" s="9">
        <v>1</v>
      </c>
      <c r="AK422" s="30">
        <v>0</v>
      </c>
      <c r="AL422" s="21">
        <v>2002</v>
      </c>
      <c r="AM422" s="23">
        <f t="shared" si="127"/>
        <v>7.6019019598751658</v>
      </c>
      <c r="AN422" s="33">
        <v>0.58099999999999996</v>
      </c>
      <c r="AO422" s="33">
        <v>9.0999999999999998E-2</v>
      </c>
      <c r="AP422" s="33">
        <v>0.20100000000000001</v>
      </c>
      <c r="AQ422" s="43">
        <f t="shared" si="128"/>
        <v>0.127</v>
      </c>
      <c r="AR422" s="33">
        <v>0.33</v>
      </c>
      <c r="AS422" s="43">
        <v>0.64</v>
      </c>
      <c r="AT422" s="42">
        <v>0.16</v>
      </c>
      <c r="AU422" s="18">
        <v>0.84</v>
      </c>
      <c r="AV422">
        <v>0</v>
      </c>
      <c r="AW422" s="40">
        <v>1</v>
      </c>
      <c r="AX422" t="s">
        <v>108</v>
      </c>
      <c r="AY422" s="40" t="s">
        <v>108</v>
      </c>
      <c r="AZ422">
        <v>0</v>
      </c>
      <c r="BA422" s="18">
        <v>1</v>
      </c>
      <c r="BB422">
        <f t="shared" si="129"/>
        <v>0.499</v>
      </c>
      <c r="BC422" s="18">
        <v>0.501</v>
      </c>
      <c r="BD422" s="18" t="s">
        <v>135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1</v>
      </c>
      <c r="BK422" s="18">
        <v>0</v>
      </c>
      <c r="BL422">
        <v>0</v>
      </c>
      <c r="BM422">
        <v>1</v>
      </c>
      <c r="BN422" s="18">
        <v>0</v>
      </c>
      <c r="BQ422" s="25">
        <v>32.451999999999998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1</v>
      </c>
      <c r="BX422">
        <v>0</v>
      </c>
      <c r="BY422" s="18">
        <v>0</v>
      </c>
      <c r="BZ422">
        <v>0</v>
      </c>
      <c r="CA422">
        <v>0</v>
      </c>
      <c r="CB422">
        <v>1</v>
      </c>
      <c r="CC422" s="18">
        <v>0</v>
      </c>
      <c r="CD422">
        <v>0</v>
      </c>
      <c r="CE422">
        <v>0</v>
      </c>
      <c r="CF422">
        <v>0</v>
      </c>
      <c r="CG422">
        <v>0</v>
      </c>
      <c r="CH422" s="18">
        <v>0</v>
      </c>
      <c r="CI422">
        <v>0</v>
      </c>
      <c r="CJ422">
        <v>0</v>
      </c>
      <c r="CK422">
        <v>1</v>
      </c>
      <c r="CL422">
        <v>1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1</v>
      </c>
      <c r="CS422" s="18">
        <v>1</v>
      </c>
      <c r="CU422">
        <v>83</v>
      </c>
      <c r="DD422" s="34" t="s">
        <v>110</v>
      </c>
    </row>
    <row r="423" spans="1:108" x14ac:dyDescent="0.25">
      <c r="A423">
        <v>422</v>
      </c>
      <c r="B423">
        <v>25</v>
      </c>
      <c r="C423" s="25" t="s">
        <v>152</v>
      </c>
      <c r="D423" s="12">
        <v>16.561693659668311</v>
      </c>
      <c r="E423" s="14">
        <v>1.3486721221228259</v>
      </c>
      <c r="F423" s="7">
        <v>12.28</v>
      </c>
      <c r="G423" s="7">
        <f t="shared" si="119"/>
        <v>15.213021537545485</v>
      </c>
      <c r="H423" s="16">
        <f t="shared" si="120"/>
        <v>17.910365781791135</v>
      </c>
      <c r="I423" s="11">
        <f t="shared" si="121"/>
        <v>0.26484970841855721</v>
      </c>
      <c r="J423" s="33">
        <f t="shared" si="122"/>
        <v>2.1567565832130067E-2</v>
      </c>
      <c r="K423" s="33">
        <f t="shared" si="123"/>
        <v>46.365918517807884</v>
      </c>
      <c r="L423" s="33">
        <f t="shared" si="124"/>
        <v>0.24328214258642714</v>
      </c>
      <c r="M423" s="33">
        <f t="shared" si="125"/>
        <v>0.28641727425068725</v>
      </c>
      <c r="N423" s="8">
        <v>1</v>
      </c>
      <c r="O423" s="9">
        <v>0</v>
      </c>
      <c r="P423" s="8">
        <v>0</v>
      </c>
      <c r="Q423" s="9">
        <v>0</v>
      </c>
      <c r="R423" s="9">
        <v>1</v>
      </c>
      <c r="S423" s="9">
        <v>0</v>
      </c>
      <c r="T423" s="9">
        <v>0</v>
      </c>
      <c r="U423" s="8">
        <v>2018</v>
      </c>
      <c r="V423" s="9">
        <v>18</v>
      </c>
      <c r="W423" s="9">
        <f t="shared" si="116"/>
        <v>1999</v>
      </c>
      <c r="X423" s="9">
        <f t="shared" si="126"/>
        <v>32</v>
      </c>
      <c r="Y423" s="7">
        <v>12</v>
      </c>
      <c r="Z423" s="7">
        <v>20.097000000000001</v>
      </c>
      <c r="AA423" s="9">
        <v>0</v>
      </c>
      <c r="AB423" s="9">
        <v>1</v>
      </c>
      <c r="AC423" s="9">
        <v>0</v>
      </c>
      <c r="AD423" s="9">
        <v>0</v>
      </c>
      <c r="AE423" s="9">
        <v>0</v>
      </c>
      <c r="AF423" s="9">
        <v>1</v>
      </c>
      <c r="AG423" s="8">
        <v>0</v>
      </c>
      <c r="AH423" s="9">
        <v>1</v>
      </c>
      <c r="AI423" s="30">
        <v>0</v>
      </c>
      <c r="AJ423" s="9">
        <v>1</v>
      </c>
      <c r="AK423" s="30">
        <v>0</v>
      </c>
      <c r="AL423" s="21">
        <v>2002</v>
      </c>
      <c r="AM423" s="23">
        <f t="shared" si="127"/>
        <v>7.6019019598751658</v>
      </c>
      <c r="AN423" s="33">
        <v>0.58099999999999996</v>
      </c>
      <c r="AO423" s="33">
        <v>9.0999999999999998E-2</v>
      </c>
      <c r="AP423" s="33">
        <v>0.20100000000000001</v>
      </c>
      <c r="AQ423" s="43">
        <f t="shared" si="128"/>
        <v>0.127</v>
      </c>
      <c r="AR423" s="33">
        <v>0.33</v>
      </c>
      <c r="AS423" s="43">
        <v>0.64</v>
      </c>
      <c r="AT423" s="42">
        <v>0.16</v>
      </c>
      <c r="AU423" s="18">
        <v>0.84</v>
      </c>
      <c r="AV423">
        <v>0</v>
      </c>
      <c r="AW423" s="40">
        <v>1</v>
      </c>
      <c r="AX423" t="s">
        <v>108</v>
      </c>
      <c r="AY423" s="40" t="s">
        <v>108</v>
      </c>
      <c r="AZ423">
        <v>0</v>
      </c>
      <c r="BA423" s="18">
        <v>1</v>
      </c>
      <c r="BB423">
        <f t="shared" si="129"/>
        <v>0.499</v>
      </c>
      <c r="BC423" s="18">
        <v>0.501</v>
      </c>
      <c r="BD423" s="18" t="s">
        <v>135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1</v>
      </c>
      <c r="BK423" s="18">
        <v>0</v>
      </c>
      <c r="BL423">
        <v>0</v>
      </c>
      <c r="BM423">
        <v>1</v>
      </c>
      <c r="BN423" s="18">
        <v>0</v>
      </c>
      <c r="BQ423" s="25">
        <v>32.451999999999998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1</v>
      </c>
      <c r="BX423">
        <v>0</v>
      </c>
      <c r="BY423" s="18">
        <v>0</v>
      </c>
      <c r="BZ423">
        <v>0</v>
      </c>
      <c r="CA423">
        <v>0</v>
      </c>
      <c r="CB423">
        <v>1</v>
      </c>
      <c r="CC423" s="18">
        <v>0</v>
      </c>
      <c r="CD423">
        <v>0</v>
      </c>
      <c r="CE423">
        <v>0</v>
      </c>
      <c r="CF423">
        <v>0</v>
      </c>
      <c r="CG423">
        <v>0</v>
      </c>
      <c r="CH423" s="18">
        <v>0</v>
      </c>
      <c r="CI423">
        <v>0</v>
      </c>
      <c r="CJ423">
        <v>0</v>
      </c>
      <c r="CK423">
        <v>1</v>
      </c>
      <c r="CL423">
        <v>1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1</v>
      </c>
      <c r="CS423" s="18">
        <v>1</v>
      </c>
      <c r="CU423">
        <v>83</v>
      </c>
      <c r="DD423" s="34" t="s">
        <v>110</v>
      </c>
    </row>
    <row r="424" spans="1:108" x14ac:dyDescent="0.25">
      <c r="A424">
        <v>423</v>
      </c>
      <c r="B424">
        <v>25</v>
      </c>
      <c r="C424" s="25" t="s">
        <v>152</v>
      </c>
      <c r="D424" s="12">
        <v>22.28911175196944</v>
      </c>
      <c r="E424" s="14">
        <v>1.7496904122784549</v>
      </c>
      <c r="F424" s="7">
        <v>12.738888888888891</v>
      </c>
      <c r="G424" s="7">
        <f t="shared" si="119"/>
        <v>20.539421339690985</v>
      </c>
      <c r="H424" s="16">
        <f t="shared" si="120"/>
        <v>24.038802164247894</v>
      </c>
      <c r="I424" s="11">
        <f t="shared" si="121"/>
        <v>0.27401611438895046</v>
      </c>
      <c r="J424" s="33">
        <f t="shared" si="122"/>
        <v>2.1510205228962527E-2</v>
      </c>
      <c r="K424" s="33">
        <f t="shared" si="123"/>
        <v>46.489561087662004</v>
      </c>
      <c r="L424" s="33">
        <f t="shared" si="124"/>
        <v>0.25250590915998794</v>
      </c>
      <c r="M424" s="33">
        <f t="shared" si="125"/>
        <v>0.29552631961791298</v>
      </c>
      <c r="N424" s="8">
        <v>1</v>
      </c>
      <c r="O424" s="9">
        <v>0</v>
      </c>
      <c r="P424" s="8">
        <v>0</v>
      </c>
      <c r="Q424" s="9">
        <v>0</v>
      </c>
      <c r="R424" s="9">
        <v>1</v>
      </c>
      <c r="S424" s="9">
        <v>0</v>
      </c>
      <c r="T424" s="9">
        <v>0</v>
      </c>
      <c r="U424" s="8">
        <v>2018</v>
      </c>
      <c r="V424" s="9">
        <v>18</v>
      </c>
      <c r="W424" s="9">
        <f t="shared" si="116"/>
        <v>1999</v>
      </c>
      <c r="X424" s="9">
        <f t="shared" si="126"/>
        <v>32</v>
      </c>
      <c r="Y424" s="7">
        <v>14</v>
      </c>
      <c r="Z424" s="7">
        <v>20.097000000000001</v>
      </c>
      <c r="AA424" s="9">
        <v>0</v>
      </c>
      <c r="AB424" s="9">
        <v>1</v>
      </c>
      <c r="AC424" s="9">
        <v>0</v>
      </c>
      <c r="AD424" s="9">
        <v>0</v>
      </c>
      <c r="AE424" s="9">
        <v>0</v>
      </c>
      <c r="AF424" s="9">
        <v>1</v>
      </c>
      <c r="AG424" s="8">
        <v>0</v>
      </c>
      <c r="AH424" s="9">
        <v>1</v>
      </c>
      <c r="AI424" s="30">
        <v>0</v>
      </c>
      <c r="AJ424" s="9">
        <v>1</v>
      </c>
      <c r="AK424" s="30">
        <v>0</v>
      </c>
      <c r="AL424" s="21">
        <v>2002</v>
      </c>
      <c r="AM424" s="23">
        <f t="shared" si="127"/>
        <v>7.6019019598751658</v>
      </c>
      <c r="AN424" s="33">
        <v>0.58099999999999996</v>
      </c>
      <c r="AO424" s="33">
        <v>9.0999999999999998E-2</v>
      </c>
      <c r="AP424" s="33">
        <v>0.20100000000000001</v>
      </c>
      <c r="AQ424" s="43">
        <f t="shared" si="128"/>
        <v>0.127</v>
      </c>
      <c r="AR424" s="33">
        <v>0.33</v>
      </c>
      <c r="AS424" s="43">
        <v>0.64</v>
      </c>
      <c r="AT424" s="42">
        <v>0.16</v>
      </c>
      <c r="AU424" s="18">
        <v>0.84</v>
      </c>
      <c r="AV424">
        <v>0</v>
      </c>
      <c r="AW424" s="40">
        <v>1</v>
      </c>
      <c r="AX424" t="s">
        <v>108</v>
      </c>
      <c r="AY424" s="40" t="s">
        <v>108</v>
      </c>
      <c r="AZ424">
        <v>0</v>
      </c>
      <c r="BA424" s="18">
        <v>1</v>
      </c>
      <c r="BB424">
        <f t="shared" si="129"/>
        <v>0.499</v>
      </c>
      <c r="BC424" s="18">
        <v>0.501</v>
      </c>
      <c r="BD424" s="18" t="s">
        <v>135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1</v>
      </c>
      <c r="BK424" s="18">
        <v>0</v>
      </c>
      <c r="BL424">
        <v>0</v>
      </c>
      <c r="BM424">
        <v>1</v>
      </c>
      <c r="BN424" s="18">
        <v>0</v>
      </c>
      <c r="BQ424" s="25">
        <v>32.451999999999998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0</v>
      </c>
      <c r="BY424" s="18">
        <v>0</v>
      </c>
      <c r="BZ424">
        <v>0</v>
      </c>
      <c r="CA424">
        <v>0</v>
      </c>
      <c r="CB424">
        <v>1</v>
      </c>
      <c r="CC424" s="18">
        <v>0</v>
      </c>
      <c r="CD424">
        <v>0</v>
      </c>
      <c r="CE424">
        <v>0</v>
      </c>
      <c r="CF424">
        <v>0</v>
      </c>
      <c r="CG424">
        <v>0</v>
      </c>
      <c r="CH424" s="18">
        <v>0</v>
      </c>
      <c r="CI424">
        <v>0</v>
      </c>
      <c r="CJ424">
        <v>0</v>
      </c>
      <c r="CK424">
        <v>1</v>
      </c>
      <c r="CL424">
        <v>1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1</v>
      </c>
      <c r="CS424" s="18">
        <v>1</v>
      </c>
      <c r="CU424">
        <v>83</v>
      </c>
      <c r="DD424" s="34" t="s">
        <v>110</v>
      </c>
    </row>
    <row r="425" spans="1:108" x14ac:dyDescent="0.25">
      <c r="A425">
        <v>424</v>
      </c>
      <c r="B425">
        <v>25</v>
      </c>
      <c r="C425" s="25" t="s">
        <v>152</v>
      </c>
      <c r="D425" s="12">
        <v>29.217759563620561</v>
      </c>
      <c r="E425" s="14">
        <v>2.8132643321230248</v>
      </c>
      <c r="F425" s="7">
        <v>10.385714285714281</v>
      </c>
      <c r="G425" s="7">
        <f t="shared" si="119"/>
        <v>26.404495231497535</v>
      </c>
      <c r="H425" s="16">
        <f t="shared" si="120"/>
        <v>32.031023895743587</v>
      </c>
      <c r="I425" s="11">
        <f t="shared" si="121"/>
        <v>0.22626543579702987</v>
      </c>
      <c r="J425" s="33">
        <f t="shared" si="122"/>
        <v>2.1786218027224344E-2</v>
      </c>
      <c r="K425" s="33">
        <f t="shared" si="123"/>
        <v>45.900578005342041</v>
      </c>
      <c r="L425" s="33">
        <f t="shared" si="124"/>
        <v>0.20447921776980554</v>
      </c>
      <c r="M425" s="33">
        <f t="shared" si="125"/>
        <v>0.2480516538242542</v>
      </c>
      <c r="N425" s="8">
        <v>1</v>
      </c>
      <c r="O425" s="9">
        <v>0</v>
      </c>
      <c r="P425" s="8">
        <v>0</v>
      </c>
      <c r="Q425" s="9">
        <v>0</v>
      </c>
      <c r="R425" s="9">
        <v>1</v>
      </c>
      <c r="S425" s="9">
        <v>0</v>
      </c>
      <c r="T425" s="9">
        <v>0</v>
      </c>
      <c r="U425" s="8">
        <v>2018</v>
      </c>
      <c r="V425" s="9">
        <v>18</v>
      </c>
      <c r="W425" s="9">
        <f t="shared" si="116"/>
        <v>1999</v>
      </c>
      <c r="X425" s="9">
        <f t="shared" si="126"/>
        <v>32</v>
      </c>
      <c r="Y425" s="7">
        <v>16</v>
      </c>
      <c r="Z425" s="7">
        <v>20.097000000000001</v>
      </c>
      <c r="AA425" s="9">
        <v>0</v>
      </c>
      <c r="AB425" s="9">
        <v>1</v>
      </c>
      <c r="AC425" s="9">
        <v>0</v>
      </c>
      <c r="AD425" s="9">
        <v>0</v>
      </c>
      <c r="AE425" s="9">
        <v>0</v>
      </c>
      <c r="AF425" s="9">
        <v>1</v>
      </c>
      <c r="AG425" s="8">
        <v>0</v>
      </c>
      <c r="AH425" s="9">
        <v>1</v>
      </c>
      <c r="AI425" s="30">
        <v>0</v>
      </c>
      <c r="AJ425" s="9">
        <v>1</v>
      </c>
      <c r="AK425" s="30">
        <v>0</v>
      </c>
      <c r="AL425" s="21">
        <v>2002</v>
      </c>
      <c r="AM425" s="23">
        <f t="shared" si="127"/>
        <v>7.6019019598751658</v>
      </c>
      <c r="AN425" s="33">
        <v>0.58099999999999996</v>
      </c>
      <c r="AO425" s="33">
        <v>9.0999999999999998E-2</v>
      </c>
      <c r="AP425" s="33">
        <v>0.20100000000000001</v>
      </c>
      <c r="AQ425" s="43">
        <f t="shared" si="128"/>
        <v>0.127</v>
      </c>
      <c r="AR425" s="33">
        <v>0.33</v>
      </c>
      <c r="AS425" s="43">
        <v>0.64</v>
      </c>
      <c r="AT425" s="42">
        <v>0.16</v>
      </c>
      <c r="AU425" s="18">
        <v>0.84</v>
      </c>
      <c r="AV425">
        <v>0</v>
      </c>
      <c r="AW425" s="40">
        <v>1</v>
      </c>
      <c r="AX425" t="s">
        <v>108</v>
      </c>
      <c r="AY425" s="40" t="s">
        <v>108</v>
      </c>
      <c r="AZ425">
        <v>0</v>
      </c>
      <c r="BA425" s="18">
        <v>1</v>
      </c>
      <c r="BB425">
        <f t="shared" si="129"/>
        <v>0.499</v>
      </c>
      <c r="BC425" s="18">
        <v>0.501</v>
      </c>
      <c r="BD425" s="18" t="s">
        <v>135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1</v>
      </c>
      <c r="BK425" s="18">
        <v>0</v>
      </c>
      <c r="BL425">
        <v>0</v>
      </c>
      <c r="BM425">
        <v>1</v>
      </c>
      <c r="BN425" s="18">
        <v>0</v>
      </c>
      <c r="BQ425" s="25">
        <v>32.451999999999998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1</v>
      </c>
      <c r="BX425">
        <v>0</v>
      </c>
      <c r="BY425" s="18">
        <v>0</v>
      </c>
      <c r="BZ425">
        <v>0</v>
      </c>
      <c r="CA425">
        <v>0</v>
      </c>
      <c r="CB425">
        <v>1</v>
      </c>
      <c r="CC425" s="18">
        <v>0</v>
      </c>
      <c r="CD425">
        <v>0</v>
      </c>
      <c r="CE425">
        <v>0</v>
      </c>
      <c r="CF425">
        <v>0</v>
      </c>
      <c r="CG425">
        <v>0</v>
      </c>
      <c r="CH425" s="18">
        <v>0</v>
      </c>
      <c r="CI425">
        <v>0</v>
      </c>
      <c r="CJ425">
        <v>0</v>
      </c>
      <c r="CK425">
        <v>1</v>
      </c>
      <c r="CL425">
        <v>1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1</v>
      </c>
      <c r="CS425" s="18">
        <v>1</v>
      </c>
      <c r="CU425">
        <v>83</v>
      </c>
      <c r="DD425" s="34" t="s">
        <v>110</v>
      </c>
    </row>
    <row r="426" spans="1:108" x14ac:dyDescent="0.25">
      <c r="A426">
        <v>425</v>
      </c>
      <c r="B426">
        <v>25</v>
      </c>
      <c r="C426" s="25" t="s">
        <v>152</v>
      </c>
      <c r="D426" s="12">
        <v>9.9</v>
      </c>
      <c r="E426" s="14">
        <v>1</v>
      </c>
      <c r="F426" s="7">
        <f t="shared" ref="F426:F444" si="130">D426/E426</f>
        <v>9.9</v>
      </c>
      <c r="G426" s="7">
        <f t="shared" si="119"/>
        <v>8.9</v>
      </c>
      <c r="H426" s="16">
        <f t="shared" si="120"/>
        <v>10.9</v>
      </c>
      <c r="I426" s="11">
        <f t="shared" si="121"/>
        <v>0.15200201690536094</v>
      </c>
      <c r="J426" s="33">
        <f t="shared" si="122"/>
        <v>1.535373908134959E-2</v>
      </c>
      <c r="K426" s="33">
        <f t="shared" si="123"/>
        <v>65.13071472047578</v>
      </c>
      <c r="L426" s="33">
        <f t="shared" si="124"/>
        <v>0.13664827782401134</v>
      </c>
      <c r="M426" s="33">
        <f t="shared" si="125"/>
        <v>0.16735575598671054</v>
      </c>
      <c r="N426" s="8">
        <v>1</v>
      </c>
      <c r="O426" s="9">
        <v>0</v>
      </c>
      <c r="P426" s="8">
        <v>0</v>
      </c>
      <c r="Q426" s="9">
        <v>0</v>
      </c>
      <c r="R426" s="9">
        <v>1</v>
      </c>
      <c r="S426" s="9">
        <v>0</v>
      </c>
      <c r="T426" s="9">
        <v>0</v>
      </c>
      <c r="U426" s="8">
        <v>4155</v>
      </c>
      <c r="V426" s="9">
        <v>10</v>
      </c>
      <c r="W426" s="9">
        <f t="shared" si="116"/>
        <v>4144</v>
      </c>
      <c r="X426" s="9">
        <f t="shared" si="126"/>
        <v>32</v>
      </c>
      <c r="Y426" s="7">
        <v>5.6660000000000004</v>
      </c>
      <c r="Z426" s="7">
        <v>20.492000000000001</v>
      </c>
      <c r="AA426" s="9">
        <v>1</v>
      </c>
      <c r="AB426" s="9">
        <v>0</v>
      </c>
      <c r="AC426" s="9">
        <v>0</v>
      </c>
      <c r="AD426" s="9">
        <v>0</v>
      </c>
      <c r="AE426" s="9">
        <v>0</v>
      </c>
      <c r="AF426" s="9">
        <v>1</v>
      </c>
      <c r="AG426" s="8">
        <v>0</v>
      </c>
      <c r="AH426" s="9">
        <v>1</v>
      </c>
      <c r="AI426" s="30">
        <v>0</v>
      </c>
      <c r="AJ426" s="9">
        <v>1</v>
      </c>
      <c r="AK426" s="30">
        <v>0</v>
      </c>
      <c r="AL426" s="21">
        <v>2002</v>
      </c>
      <c r="AM426" s="23">
        <f t="shared" si="127"/>
        <v>7.6019019598751658</v>
      </c>
      <c r="AN426" s="33">
        <v>0.44</v>
      </c>
      <c r="AO426" s="33">
        <v>9.7000000000000003E-2</v>
      </c>
      <c r="AP426" s="33">
        <v>0.35499999999999998</v>
      </c>
      <c r="AQ426" s="43">
        <f t="shared" si="128"/>
        <v>0.10799999999999998</v>
      </c>
      <c r="AR426" s="33">
        <v>0.64</v>
      </c>
      <c r="AS426" s="43">
        <v>0.33</v>
      </c>
      <c r="AT426" s="42">
        <v>0.57999999999999996</v>
      </c>
      <c r="AU426" s="18">
        <v>0.42</v>
      </c>
      <c r="AV426">
        <v>1</v>
      </c>
      <c r="AW426" s="40">
        <v>0</v>
      </c>
      <c r="AX426" t="s">
        <v>108</v>
      </c>
      <c r="AY426" s="40" t="s">
        <v>108</v>
      </c>
      <c r="AZ426">
        <v>0</v>
      </c>
      <c r="BA426" s="18">
        <v>1</v>
      </c>
      <c r="BB426">
        <f t="shared" si="129"/>
        <v>0.52700000000000002</v>
      </c>
      <c r="BC426" s="18">
        <v>0.47299999999999998</v>
      </c>
      <c r="BD426" s="18" t="s">
        <v>135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1</v>
      </c>
      <c r="BK426" s="18">
        <v>0</v>
      </c>
      <c r="BL426">
        <v>0</v>
      </c>
      <c r="BM426">
        <v>1</v>
      </c>
      <c r="BN426" s="18">
        <v>0</v>
      </c>
      <c r="BQ426" s="25">
        <v>33.378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 s="18">
        <v>1</v>
      </c>
      <c r="BZ426">
        <v>0</v>
      </c>
      <c r="CA426">
        <v>1</v>
      </c>
      <c r="CB426">
        <v>0</v>
      </c>
      <c r="CC426" s="18">
        <v>0</v>
      </c>
      <c r="CD426">
        <v>1</v>
      </c>
      <c r="CE426">
        <v>0</v>
      </c>
      <c r="CF426">
        <v>0</v>
      </c>
      <c r="CG426">
        <v>0</v>
      </c>
      <c r="CH426" s="18">
        <v>0</v>
      </c>
      <c r="CI426">
        <v>0</v>
      </c>
      <c r="CJ426">
        <v>0</v>
      </c>
      <c r="CK426">
        <v>1</v>
      </c>
      <c r="CL426">
        <v>1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1</v>
      </c>
      <c r="CS426" s="18">
        <v>1</v>
      </c>
      <c r="CU426">
        <v>83</v>
      </c>
      <c r="DD426" s="34" t="s">
        <v>110</v>
      </c>
    </row>
    <row r="427" spans="1:108" x14ac:dyDescent="0.25">
      <c r="A427">
        <v>426</v>
      </c>
      <c r="B427">
        <v>25</v>
      </c>
      <c r="C427" s="25" t="s">
        <v>152</v>
      </c>
      <c r="D427" s="12">
        <v>10.6</v>
      </c>
      <c r="E427" s="14">
        <v>0.5</v>
      </c>
      <c r="F427" s="7">
        <f t="shared" si="130"/>
        <v>21.2</v>
      </c>
      <c r="G427" s="7">
        <f t="shared" si="119"/>
        <v>10.1</v>
      </c>
      <c r="H427" s="16">
        <f t="shared" si="120"/>
        <v>11.1</v>
      </c>
      <c r="I427" s="11">
        <f t="shared" si="121"/>
        <v>0.27304447275129468</v>
      </c>
      <c r="J427" s="33">
        <f t="shared" si="122"/>
        <v>1.2879456261853524E-2</v>
      </c>
      <c r="K427" s="33">
        <f t="shared" si="123"/>
        <v>77.643029307208252</v>
      </c>
      <c r="L427" s="33">
        <f t="shared" si="124"/>
        <v>0.26016501648944113</v>
      </c>
      <c r="M427" s="33">
        <f t="shared" si="125"/>
        <v>0.28592392901314823</v>
      </c>
      <c r="N427" s="8">
        <v>1</v>
      </c>
      <c r="O427" s="9">
        <v>0</v>
      </c>
      <c r="P427" s="8">
        <v>0</v>
      </c>
      <c r="Q427" s="9">
        <v>0</v>
      </c>
      <c r="R427" s="9">
        <v>1</v>
      </c>
      <c r="S427" s="9">
        <v>0</v>
      </c>
      <c r="T427" s="9">
        <v>0</v>
      </c>
      <c r="U427" s="8">
        <v>5590</v>
      </c>
      <c r="V427" s="9">
        <v>10</v>
      </c>
      <c r="W427" s="9">
        <f t="shared" si="116"/>
        <v>5579</v>
      </c>
      <c r="X427" s="9">
        <f t="shared" si="126"/>
        <v>32</v>
      </c>
      <c r="Y427" s="7">
        <v>5.6660000000000004</v>
      </c>
      <c r="Z427" s="7">
        <v>20.492000000000001</v>
      </c>
      <c r="AA427" s="9">
        <v>1</v>
      </c>
      <c r="AB427" s="9">
        <v>0</v>
      </c>
      <c r="AC427" s="9">
        <v>0</v>
      </c>
      <c r="AD427" s="9">
        <v>0</v>
      </c>
      <c r="AE427" s="9">
        <v>0</v>
      </c>
      <c r="AF427" s="9">
        <v>1</v>
      </c>
      <c r="AG427" s="8">
        <v>0</v>
      </c>
      <c r="AH427" s="9">
        <v>1</v>
      </c>
      <c r="AI427" s="30">
        <v>0</v>
      </c>
      <c r="AJ427" s="9">
        <v>1</v>
      </c>
      <c r="AK427" s="30">
        <v>0</v>
      </c>
      <c r="AL427" s="21">
        <v>2002</v>
      </c>
      <c r="AM427" s="23">
        <f t="shared" si="127"/>
        <v>7.6019019598751658</v>
      </c>
      <c r="AN427" s="33">
        <v>0.44</v>
      </c>
      <c r="AO427" s="33">
        <v>9.7000000000000003E-2</v>
      </c>
      <c r="AP427" s="33">
        <v>0.35499999999999998</v>
      </c>
      <c r="AQ427" s="43">
        <f t="shared" si="128"/>
        <v>0.10799999999999998</v>
      </c>
      <c r="AR427" s="33">
        <v>0.64</v>
      </c>
      <c r="AS427" s="43">
        <v>0.33</v>
      </c>
      <c r="AT427" s="42">
        <v>0.57999999999999996</v>
      </c>
      <c r="AU427" s="18">
        <v>0.42</v>
      </c>
      <c r="AV427">
        <v>1</v>
      </c>
      <c r="AW427" s="40">
        <v>0</v>
      </c>
      <c r="AX427" t="s">
        <v>108</v>
      </c>
      <c r="AY427" s="40" t="s">
        <v>108</v>
      </c>
      <c r="AZ427">
        <v>0</v>
      </c>
      <c r="BA427" s="18">
        <v>1</v>
      </c>
      <c r="BB427">
        <f t="shared" si="129"/>
        <v>0.52700000000000002</v>
      </c>
      <c r="BC427" s="18">
        <v>0.47299999999999998</v>
      </c>
      <c r="BD427" s="18" t="s">
        <v>135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1</v>
      </c>
      <c r="BK427" s="18">
        <v>0</v>
      </c>
      <c r="BL427">
        <v>0</v>
      </c>
      <c r="BM427">
        <v>1</v>
      </c>
      <c r="BN427" s="18">
        <v>0</v>
      </c>
      <c r="BQ427" s="25">
        <v>33.378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 s="18">
        <v>1</v>
      </c>
      <c r="BZ427">
        <v>0</v>
      </c>
      <c r="CA427">
        <v>1</v>
      </c>
      <c r="CB427">
        <v>0</v>
      </c>
      <c r="CC427" s="18">
        <v>0</v>
      </c>
      <c r="CD427">
        <v>0</v>
      </c>
      <c r="CE427">
        <v>0</v>
      </c>
      <c r="CF427">
        <v>1</v>
      </c>
      <c r="CG427">
        <v>0</v>
      </c>
      <c r="CH427" s="18">
        <v>0</v>
      </c>
      <c r="CI427">
        <v>0</v>
      </c>
      <c r="CJ427">
        <v>0</v>
      </c>
      <c r="CK427">
        <v>1</v>
      </c>
      <c r="CL427">
        <v>1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1</v>
      </c>
      <c r="CS427" s="18">
        <v>1</v>
      </c>
      <c r="CU427">
        <v>83</v>
      </c>
      <c r="DD427" s="34" t="s">
        <v>110</v>
      </c>
    </row>
    <row r="428" spans="1:108" x14ac:dyDescent="0.25">
      <c r="A428">
        <v>427</v>
      </c>
      <c r="B428">
        <v>25</v>
      </c>
      <c r="C428" s="25" t="s">
        <v>152</v>
      </c>
      <c r="D428" s="12">
        <v>16.899999999999999</v>
      </c>
      <c r="E428" s="14">
        <v>3</v>
      </c>
      <c r="F428" s="7">
        <f t="shared" si="130"/>
        <v>5.6333333333333329</v>
      </c>
      <c r="G428" s="7">
        <f t="shared" si="119"/>
        <v>13.899999999999999</v>
      </c>
      <c r="H428" s="16">
        <f t="shared" si="120"/>
        <v>19.899999999999999</v>
      </c>
      <c r="I428" s="11">
        <f t="shared" si="121"/>
        <v>0.24805751063781942</v>
      </c>
      <c r="J428" s="33">
        <f t="shared" si="122"/>
        <v>4.4033877628015285E-2</v>
      </c>
      <c r="K428" s="33">
        <f t="shared" si="123"/>
        <v>22.709787415219115</v>
      </c>
      <c r="L428" s="33">
        <f t="shared" si="124"/>
        <v>0.20402363300980414</v>
      </c>
      <c r="M428" s="33">
        <f t="shared" si="125"/>
        <v>0.29209138826583469</v>
      </c>
      <c r="N428" s="8">
        <v>1</v>
      </c>
      <c r="O428" s="9">
        <v>0</v>
      </c>
      <c r="P428" s="8">
        <v>0</v>
      </c>
      <c r="Q428" s="9">
        <v>0</v>
      </c>
      <c r="R428" s="9">
        <v>1</v>
      </c>
      <c r="S428" s="9">
        <v>0</v>
      </c>
      <c r="T428" s="9">
        <v>0</v>
      </c>
      <c r="U428" s="8">
        <v>493</v>
      </c>
      <c r="V428" s="9">
        <v>8</v>
      </c>
      <c r="W428" s="9">
        <f t="shared" si="116"/>
        <v>484</v>
      </c>
      <c r="X428" s="9">
        <f t="shared" si="126"/>
        <v>32</v>
      </c>
      <c r="Y428" s="7">
        <v>4.3259999999999996</v>
      </c>
      <c r="Z428" s="7">
        <v>20.097000000000001</v>
      </c>
      <c r="AA428" s="9">
        <v>1</v>
      </c>
      <c r="AB428" s="9">
        <v>0</v>
      </c>
      <c r="AC428" s="9">
        <v>0</v>
      </c>
      <c r="AD428" s="9">
        <v>0</v>
      </c>
      <c r="AE428" s="9">
        <v>0</v>
      </c>
      <c r="AF428" s="9">
        <v>1</v>
      </c>
      <c r="AG428" s="8">
        <v>0</v>
      </c>
      <c r="AH428" s="9">
        <v>1</v>
      </c>
      <c r="AI428" s="30">
        <v>0</v>
      </c>
      <c r="AJ428" s="9">
        <v>1</v>
      </c>
      <c r="AK428" s="30">
        <v>0</v>
      </c>
      <c r="AL428" s="21">
        <v>2002</v>
      </c>
      <c r="AM428" s="23">
        <f t="shared" si="127"/>
        <v>7.6019019598751658</v>
      </c>
      <c r="AN428" s="33">
        <v>0.58099999999999996</v>
      </c>
      <c r="AO428" s="33">
        <v>9.0999999999999998E-2</v>
      </c>
      <c r="AP428" s="33">
        <v>0.20100000000000001</v>
      </c>
      <c r="AQ428" s="43">
        <f t="shared" si="128"/>
        <v>0.127</v>
      </c>
      <c r="AR428" s="33">
        <v>0.33</v>
      </c>
      <c r="AS428" s="43">
        <v>0.64</v>
      </c>
      <c r="AT428" s="42">
        <v>0.16</v>
      </c>
      <c r="AU428" s="18">
        <v>0.84</v>
      </c>
      <c r="AV428">
        <v>0</v>
      </c>
      <c r="AW428" s="40">
        <v>1</v>
      </c>
      <c r="AX428" t="s">
        <v>108</v>
      </c>
      <c r="AY428" s="40" t="s">
        <v>108</v>
      </c>
      <c r="AZ428">
        <v>0</v>
      </c>
      <c r="BA428" s="18">
        <v>1</v>
      </c>
      <c r="BB428">
        <f t="shared" si="129"/>
        <v>0.499</v>
      </c>
      <c r="BC428" s="18">
        <v>0.501</v>
      </c>
      <c r="BD428" s="18" t="s">
        <v>135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1</v>
      </c>
      <c r="BK428" s="18">
        <v>0</v>
      </c>
      <c r="BL428">
        <v>0</v>
      </c>
      <c r="BM428">
        <v>1</v>
      </c>
      <c r="BN428" s="18">
        <v>0</v>
      </c>
      <c r="BQ428" s="25">
        <v>32.451999999999998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 s="18">
        <v>1</v>
      </c>
      <c r="BZ428">
        <v>0</v>
      </c>
      <c r="CA428">
        <v>1</v>
      </c>
      <c r="CB428">
        <v>0</v>
      </c>
      <c r="CC428" s="18">
        <v>0</v>
      </c>
      <c r="CD428">
        <v>1</v>
      </c>
      <c r="CE428">
        <v>0</v>
      </c>
      <c r="CF428">
        <v>0</v>
      </c>
      <c r="CG428">
        <v>0</v>
      </c>
      <c r="CH428" s="18">
        <v>0</v>
      </c>
      <c r="CI428">
        <v>0</v>
      </c>
      <c r="CJ428">
        <v>0</v>
      </c>
      <c r="CK428">
        <v>1</v>
      </c>
      <c r="CL428">
        <v>1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1</v>
      </c>
      <c r="CS428" s="18">
        <v>1</v>
      </c>
      <c r="CU428">
        <v>83</v>
      </c>
      <c r="DD428" s="34" t="s">
        <v>110</v>
      </c>
    </row>
    <row r="429" spans="1:108" s="51" customFormat="1" x14ac:dyDescent="0.25">
      <c r="A429" s="51">
        <v>428</v>
      </c>
      <c r="B429" s="51">
        <v>25</v>
      </c>
      <c r="C429" s="52" t="s">
        <v>152</v>
      </c>
      <c r="D429" s="53">
        <v>17.600000000000001</v>
      </c>
      <c r="E429" s="54">
        <v>1</v>
      </c>
      <c r="F429" s="55">
        <f t="shared" si="130"/>
        <v>17.600000000000001</v>
      </c>
      <c r="G429" s="55">
        <f t="shared" si="119"/>
        <v>16.600000000000001</v>
      </c>
      <c r="H429" s="56">
        <f t="shared" si="120"/>
        <v>18.600000000000001</v>
      </c>
      <c r="I429" s="57">
        <f t="shared" si="121"/>
        <v>0.5074849643669247</v>
      </c>
      <c r="J429" s="58">
        <f t="shared" si="122"/>
        <v>2.8834372975393447E-2</v>
      </c>
      <c r="K429" s="58">
        <f t="shared" si="123"/>
        <v>34.680830439884218</v>
      </c>
      <c r="L429" s="58">
        <f t="shared" si="124"/>
        <v>0.47865059139153127</v>
      </c>
      <c r="M429" s="58">
        <f t="shared" si="125"/>
        <v>0.53631933734231818</v>
      </c>
      <c r="N429" s="59">
        <v>1</v>
      </c>
      <c r="O429" s="60">
        <v>0</v>
      </c>
      <c r="P429" s="59">
        <v>0</v>
      </c>
      <c r="Q429" s="60">
        <v>0</v>
      </c>
      <c r="R429" s="60">
        <v>1</v>
      </c>
      <c r="S429" s="60">
        <v>0</v>
      </c>
      <c r="T429" s="60">
        <v>0</v>
      </c>
      <c r="U429" s="59">
        <v>903</v>
      </c>
      <c r="V429" s="60">
        <v>9</v>
      </c>
      <c r="W429" s="60">
        <f t="shared" si="116"/>
        <v>893</v>
      </c>
      <c r="X429" s="60">
        <f t="shared" si="126"/>
        <v>32</v>
      </c>
      <c r="Y429" s="55">
        <v>4.3259999999999996</v>
      </c>
      <c r="Z429" s="55">
        <v>20.097000000000001</v>
      </c>
      <c r="AA429" s="60">
        <v>1</v>
      </c>
      <c r="AB429" s="60">
        <v>0</v>
      </c>
      <c r="AC429" s="60">
        <v>0</v>
      </c>
      <c r="AD429" s="60">
        <v>0</v>
      </c>
      <c r="AE429" s="60">
        <v>0</v>
      </c>
      <c r="AF429" s="60">
        <v>1</v>
      </c>
      <c r="AG429" s="59">
        <v>0</v>
      </c>
      <c r="AH429" s="60">
        <v>1</v>
      </c>
      <c r="AI429" s="61">
        <v>0</v>
      </c>
      <c r="AJ429" s="60">
        <v>1</v>
      </c>
      <c r="AK429" s="61">
        <v>0</v>
      </c>
      <c r="AL429" s="62">
        <v>2002</v>
      </c>
      <c r="AM429" s="63">
        <f t="shared" si="127"/>
        <v>7.6019019598751658</v>
      </c>
      <c r="AN429" s="58">
        <v>0.58099999999999996</v>
      </c>
      <c r="AO429" s="58">
        <v>9.0999999999999998E-2</v>
      </c>
      <c r="AP429" s="58">
        <v>0.20100000000000001</v>
      </c>
      <c r="AQ429" s="64">
        <f t="shared" si="128"/>
        <v>0.127</v>
      </c>
      <c r="AR429" s="58">
        <v>0.33</v>
      </c>
      <c r="AS429" s="64">
        <v>0.64</v>
      </c>
      <c r="AT429" s="65">
        <v>0.16</v>
      </c>
      <c r="AU429" s="66">
        <v>0.84</v>
      </c>
      <c r="AV429" s="51">
        <v>0</v>
      </c>
      <c r="AW429" s="67">
        <v>1</v>
      </c>
      <c r="AX429" s="51" t="s">
        <v>108</v>
      </c>
      <c r="AY429" s="67" t="s">
        <v>108</v>
      </c>
      <c r="AZ429">
        <v>0</v>
      </c>
      <c r="BA429" s="66">
        <v>1</v>
      </c>
      <c r="BB429" s="51">
        <f t="shared" si="129"/>
        <v>0.499</v>
      </c>
      <c r="BC429" s="66">
        <v>0.501</v>
      </c>
      <c r="BD429" s="66" t="s">
        <v>135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1</v>
      </c>
      <c r="BK429" s="66">
        <v>0</v>
      </c>
      <c r="BL429">
        <v>0</v>
      </c>
      <c r="BM429">
        <v>1</v>
      </c>
      <c r="BN429" s="66">
        <v>0</v>
      </c>
      <c r="BQ429" s="52">
        <v>32.451999999999998</v>
      </c>
      <c r="BR429" s="51">
        <v>0</v>
      </c>
      <c r="BS429" s="51">
        <v>0</v>
      </c>
      <c r="BT429" s="51">
        <v>0</v>
      </c>
      <c r="BU429" s="51">
        <v>0</v>
      </c>
      <c r="BV429" s="51">
        <v>0</v>
      </c>
      <c r="BW429" s="51">
        <v>0</v>
      </c>
      <c r="BX429" s="51">
        <v>0</v>
      </c>
      <c r="BY429" s="66">
        <v>1</v>
      </c>
      <c r="BZ429" s="51">
        <v>0</v>
      </c>
      <c r="CA429" s="51">
        <v>1</v>
      </c>
      <c r="CB429" s="51">
        <v>0</v>
      </c>
      <c r="CC429" s="66">
        <v>0</v>
      </c>
      <c r="CD429" s="51">
        <v>0</v>
      </c>
      <c r="CE429" s="51">
        <v>0</v>
      </c>
      <c r="CF429" s="51">
        <v>1</v>
      </c>
      <c r="CG429" s="51">
        <v>0</v>
      </c>
      <c r="CH429" s="66">
        <v>0</v>
      </c>
      <c r="CI429" s="51">
        <v>0</v>
      </c>
      <c r="CJ429" s="51">
        <v>0</v>
      </c>
      <c r="CK429" s="51">
        <v>1</v>
      </c>
      <c r="CL429" s="51">
        <v>1</v>
      </c>
      <c r="CM429" s="51">
        <v>0</v>
      </c>
      <c r="CN429" s="51">
        <v>0</v>
      </c>
      <c r="CO429" s="51">
        <v>0</v>
      </c>
      <c r="CP429" s="51">
        <v>0</v>
      </c>
      <c r="CQ429" s="51">
        <v>0</v>
      </c>
      <c r="CR429" s="51">
        <v>1</v>
      </c>
      <c r="CS429" s="66">
        <v>1</v>
      </c>
      <c r="CU429">
        <v>83</v>
      </c>
      <c r="CY429" s="68"/>
      <c r="DD429" s="68" t="s">
        <v>110</v>
      </c>
    </row>
    <row r="430" spans="1:108" x14ac:dyDescent="0.25">
      <c r="A430">
        <v>429</v>
      </c>
      <c r="B430">
        <v>26</v>
      </c>
      <c r="C430" s="25" t="s">
        <v>153</v>
      </c>
      <c r="D430" s="12">
        <v>8.61</v>
      </c>
      <c r="E430" s="14">
        <v>9.5899999999999999E-2</v>
      </c>
      <c r="F430" s="7">
        <f t="shared" si="130"/>
        <v>89.78102189781022</v>
      </c>
      <c r="G430" s="7">
        <f t="shared" si="119"/>
        <v>8.5140999999999991</v>
      </c>
      <c r="H430" s="16">
        <f t="shared" si="120"/>
        <v>8.7058999999999997</v>
      </c>
      <c r="I430" s="11">
        <f t="shared" si="121"/>
        <v>0.35823210569483238</v>
      </c>
      <c r="J430" s="33">
        <f t="shared" si="122"/>
        <v>3.9900649170887832E-3</v>
      </c>
      <c r="K430" s="33">
        <f t="shared" si="123"/>
        <v>250.62248880141439</v>
      </c>
      <c r="L430" s="33">
        <f t="shared" si="124"/>
        <v>0.35424204077774357</v>
      </c>
      <c r="M430" s="33">
        <f t="shared" si="125"/>
        <v>0.36222217061192119</v>
      </c>
      <c r="N430" s="8">
        <v>1</v>
      </c>
      <c r="O430" s="9">
        <v>0</v>
      </c>
      <c r="P430" s="8">
        <v>0</v>
      </c>
      <c r="Q430" s="9">
        <v>0</v>
      </c>
      <c r="R430" s="9">
        <v>0</v>
      </c>
      <c r="S430" s="9">
        <v>1</v>
      </c>
      <c r="T430" s="9">
        <v>0</v>
      </c>
      <c r="U430" s="8">
        <v>54759</v>
      </c>
      <c r="V430" s="9">
        <v>7</v>
      </c>
      <c r="W430" s="9">
        <f t="shared" si="116"/>
        <v>54751</v>
      </c>
      <c r="X430" s="9">
        <f t="shared" si="126"/>
        <v>4</v>
      </c>
      <c r="Y430" s="7">
        <v>8.5079999999999991</v>
      </c>
      <c r="Z430" s="7">
        <f>BQ430-Y430-6</f>
        <v>23.718999999999998</v>
      </c>
      <c r="AA430" s="9">
        <v>1</v>
      </c>
      <c r="AB430" s="9">
        <v>0</v>
      </c>
      <c r="AC430" s="9">
        <v>0</v>
      </c>
      <c r="AD430" s="9">
        <v>0</v>
      </c>
      <c r="AE430" s="9">
        <v>0</v>
      </c>
      <c r="AF430" s="9">
        <v>1</v>
      </c>
      <c r="AG430" s="8">
        <v>0</v>
      </c>
      <c r="AH430" s="9">
        <v>1</v>
      </c>
      <c r="AI430" s="30">
        <v>0</v>
      </c>
      <c r="AJ430" s="9">
        <v>1</v>
      </c>
      <c r="AK430" s="30">
        <v>0</v>
      </c>
      <c r="AL430" s="21">
        <v>2003</v>
      </c>
      <c r="AM430" s="23">
        <f t="shared" si="127"/>
        <v>7.6024013356658182</v>
      </c>
      <c r="AN430" s="33" t="s">
        <v>108</v>
      </c>
      <c r="AO430" s="33" t="s">
        <v>108</v>
      </c>
      <c r="AP430" s="33" t="s">
        <v>108</v>
      </c>
      <c r="AQ430" s="43" t="s">
        <v>108</v>
      </c>
      <c r="AR430" s="33" t="s">
        <v>108</v>
      </c>
      <c r="AS430" s="43" t="s">
        <v>108</v>
      </c>
      <c r="AT430" s="42" t="s">
        <v>108</v>
      </c>
      <c r="AU430" s="18" t="s">
        <v>108</v>
      </c>
      <c r="AV430">
        <v>1</v>
      </c>
      <c r="AW430" s="40">
        <v>0</v>
      </c>
      <c r="AX430" t="s">
        <v>108</v>
      </c>
      <c r="AY430" s="40" t="s">
        <v>108</v>
      </c>
      <c r="AZ430">
        <v>0</v>
      </c>
      <c r="BA430" s="18">
        <v>1</v>
      </c>
      <c r="BB430">
        <f t="shared" si="129"/>
        <v>0.66700000000000004</v>
      </c>
      <c r="BC430" s="18">
        <v>0.33300000000000002</v>
      </c>
      <c r="BD430" s="18" t="s">
        <v>154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1</v>
      </c>
      <c r="BK430" s="18">
        <v>0</v>
      </c>
      <c r="BL430">
        <v>0</v>
      </c>
      <c r="BM430">
        <v>1</v>
      </c>
      <c r="BN430" s="18">
        <v>0</v>
      </c>
      <c r="BQ430" s="25">
        <v>38.226999999999997</v>
      </c>
      <c r="BR430">
        <v>1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 s="18">
        <v>0</v>
      </c>
      <c r="BZ430">
        <v>0</v>
      </c>
      <c r="CA430">
        <v>0</v>
      </c>
      <c r="CB430">
        <v>1</v>
      </c>
      <c r="CC430" s="18">
        <v>0</v>
      </c>
      <c r="CD430">
        <v>0</v>
      </c>
      <c r="CE430">
        <v>0</v>
      </c>
      <c r="CF430">
        <v>0</v>
      </c>
      <c r="CG430">
        <v>0</v>
      </c>
      <c r="CH430" s="18">
        <v>0</v>
      </c>
      <c r="CI430">
        <v>1</v>
      </c>
      <c r="CJ430">
        <v>1</v>
      </c>
      <c r="CK430">
        <v>0</v>
      </c>
      <c r="CL430">
        <v>0</v>
      </c>
      <c r="CM430">
        <v>1</v>
      </c>
      <c r="CN430">
        <v>0</v>
      </c>
      <c r="CO430">
        <v>0</v>
      </c>
      <c r="CP430">
        <v>0</v>
      </c>
      <c r="CQ430">
        <v>0</v>
      </c>
      <c r="CR430">
        <v>1</v>
      </c>
      <c r="CS430" s="18">
        <v>0</v>
      </c>
      <c r="CU430">
        <v>39</v>
      </c>
      <c r="DD430" s="34" t="s">
        <v>110</v>
      </c>
    </row>
    <row r="431" spans="1:108" x14ac:dyDescent="0.25">
      <c r="A431">
        <v>430</v>
      </c>
      <c r="B431">
        <v>26</v>
      </c>
      <c r="C431" s="25" t="s">
        <v>153</v>
      </c>
      <c r="D431" s="12">
        <v>7.11</v>
      </c>
      <c r="E431" s="14">
        <v>2.7</v>
      </c>
      <c r="F431" s="7">
        <f t="shared" si="130"/>
        <v>2.6333333333333333</v>
      </c>
      <c r="G431" s="7">
        <f t="shared" si="119"/>
        <v>4.41</v>
      </c>
      <c r="H431" s="16">
        <f t="shared" si="120"/>
        <v>9.81</v>
      </c>
      <c r="I431" s="11">
        <f t="shared" si="121"/>
        <v>1.1253362473406978E-2</v>
      </c>
      <c r="J431" s="33">
        <f t="shared" si="122"/>
        <v>4.2734287873697381E-3</v>
      </c>
      <c r="K431" s="33">
        <f t="shared" si="123"/>
        <v>234.00413339179383</v>
      </c>
      <c r="L431" s="33">
        <f t="shared" si="124"/>
        <v>6.9799336860372398E-3</v>
      </c>
      <c r="M431" s="33">
        <f t="shared" si="125"/>
        <v>1.5526791260776716E-2</v>
      </c>
      <c r="N431" s="8">
        <v>0</v>
      </c>
      <c r="O431" s="9">
        <v>1</v>
      </c>
      <c r="P431" s="8">
        <v>0</v>
      </c>
      <c r="Q431" s="9">
        <v>0</v>
      </c>
      <c r="R431" s="9">
        <v>0</v>
      </c>
      <c r="S431" s="9">
        <v>1</v>
      </c>
      <c r="T431" s="9">
        <v>0</v>
      </c>
      <c r="U431" s="8">
        <v>54759</v>
      </c>
      <c r="V431" s="9">
        <v>7</v>
      </c>
      <c r="W431" s="9">
        <f t="shared" si="116"/>
        <v>54751</v>
      </c>
      <c r="X431" s="9">
        <f t="shared" si="126"/>
        <v>4</v>
      </c>
      <c r="Y431" s="7">
        <v>8.5079999999999991</v>
      </c>
      <c r="Z431" s="7">
        <f>BQ431-Y431-6</f>
        <v>23.718999999999998</v>
      </c>
      <c r="AA431" s="9">
        <v>1</v>
      </c>
      <c r="AB431" s="9">
        <v>0</v>
      </c>
      <c r="AC431" s="9">
        <v>0</v>
      </c>
      <c r="AD431" s="9">
        <v>0</v>
      </c>
      <c r="AE431" s="9">
        <v>0</v>
      </c>
      <c r="AF431" s="9">
        <v>1</v>
      </c>
      <c r="AG431" s="8">
        <v>0</v>
      </c>
      <c r="AH431" s="9">
        <v>1</v>
      </c>
      <c r="AI431" s="30">
        <v>0</v>
      </c>
      <c r="AJ431" s="9">
        <v>0</v>
      </c>
      <c r="AK431" s="30">
        <v>1</v>
      </c>
      <c r="AL431" s="21">
        <v>2003</v>
      </c>
      <c r="AM431" s="23">
        <f t="shared" si="127"/>
        <v>7.6024013356658182</v>
      </c>
      <c r="AN431" s="33" t="s">
        <v>108</v>
      </c>
      <c r="AO431" s="33" t="s">
        <v>108</v>
      </c>
      <c r="AP431" s="33" t="s">
        <v>108</v>
      </c>
      <c r="AQ431" s="43" t="s">
        <v>108</v>
      </c>
      <c r="AR431" s="33" t="s">
        <v>108</v>
      </c>
      <c r="AS431" s="43" t="s">
        <v>108</v>
      </c>
      <c r="AT431" s="42" t="s">
        <v>108</v>
      </c>
      <c r="AU431" s="18" t="s">
        <v>108</v>
      </c>
      <c r="AV431">
        <v>1</v>
      </c>
      <c r="AW431" s="40">
        <v>0</v>
      </c>
      <c r="AX431" t="s">
        <v>108</v>
      </c>
      <c r="AY431" s="40" t="s">
        <v>108</v>
      </c>
      <c r="AZ431">
        <v>0</v>
      </c>
      <c r="BA431" s="18">
        <v>1</v>
      </c>
      <c r="BB431">
        <f t="shared" si="129"/>
        <v>0.66700000000000004</v>
      </c>
      <c r="BC431" s="18">
        <v>0.33300000000000002</v>
      </c>
      <c r="BD431" s="18" t="s">
        <v>154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1</v>
      </c>
      <c r="BK431" s="18">
        <v>0</v>
      </c>
      <c r="BL431">
        <v>0</v>
      </c>
      <c r="BM431">
        <v>1</v>
      </c>
      <c r="BN431" s="18">
        <v>0</v>
      </c>
      <c r="BQ431" s="25">
        <v>38.226999999999997</v>
      </c>
      <c r="BR431">
        <v>0</v>
      </c>
      <c r="BS431">
        <v>0</v>
      </c>
      <c r="BT431">
        <v>0</v>
      </c>
      <c r="BU431">
        <v>1</v>
      </c>
      <c r="BV431">
        <v>0</v>
      </c>
      <c r="BW431">
        <v>0</v>
      </c>
      <c r="BX431">
        <v>0</v>
      </c>
      <c r="BY431" s="18">
        <v>0</v>
      </c>
      <c r="BZ431">
        <v>0</v>
      </c>
      <c r="CA431">
        <v>0</v>
      </c>
      <c r="CB431">
        <v>1</v>
      </c>
      <c r="CC431" s="18">
        <v>0</v>
      </c>
      <c r="CD431">
        <v>0</v>
      </c>
      <c r="CE431">
        <v>0</v>
      </c>
      <c r="CF431">
        <v>0</v>
      </c>
      <c r="CG431">
        <v>0</v>
      </c>
      <c r="CH431" s="18">
        <v>0</v>
      </c>
      <c r="CI431">
        <v>1</v>
      </c>
      <c r="CJ431">
        <v>1</v>
      </c>
      <c r="CK431">
        <v>0</v>
      </c>
      <c r="CL431">
        <v>0</v>
      </c>
      <c r="CM431">
        <v>1</v>
      </c>
      <c r="CN431">
        <v>0</v>
      </c>
      <c r="CO431">
        <v>0</v>
      </c>
      <c r="CP431">
        <v>0</v>
      </c>
      <c r="CQ431">
        <v>0</v>
      </c>
      <c r="CR431">
        <v>1</v>
      </c>
      <c r="CS431" s="18">
        <v>0</v>
      </c>
      <c r="CU431">
        <v>39</v>
      </c>
      <c r="DD431" s="34" t="s">
        <v>110</v>
      </c>
    </row>
    <row r="432" spans="1:108" x14ac:dyDescent="0.25">
      <c r="A432">
        <v>431</v>
      </c>
      <c r="B432">
        <v>26</v>
      </c>
      <c r="C432" s="25" t="s">
        <v>153</v>
      </c>
      <c r="D432" s="12">
        <v>8.5299999999999994</v>
      </c>
      <c r="E432" s="14">
        <v>3.6</v>
      </c>
      <c r="F432" s="7">
        <f t="shared" si="130"/>
        <v>2.369444444444444</v>
      </c>
      <c r="G432" s="7">
        <f t="shared" si="119"/>
        <v>4.93</v>
      </c>
      <c r="H432" s="16">
        <f t="shared" si="120"/>
        <v>12.129999999999999</v>
      </c>
      <c r="I432" s="11">
        <f t="shared" si="121"/>
        <v>1.0125774162546355E-2</v>
      </c>
      <c r="J432" s="33">
        <f t="shared" si="122"/>
        <v>4.2734803030676297E-3</v>
      </c>
      <c r="K432" s="33">
        <f t="shared" si="123"/>
        <v>234.00131253259099</v>
      </c>
      <c r="L432" s="33">
        <f t="shared" si="124"/>
        <v>5.8522938594787258E-3</v>
      </c>
      <c r="M432" s="33">
        <f t="shared" si="125"/>
        <v>1.4399254465613985E-2</v>
      </c>
      <c r="N432" s="8">
        <v>0</v>
      </c>
      <c r="O432" s="9">
        <v>1</v>
      </c>
      <c r="P432" s="8">
        <v>0</v>
      </c>
      <c r="Q432" s="9">
        <v>0</v>
      </c>
      <c r="R432" s="9">
        <v>0</v>
      </c>
      <c r="S432" s="9">
        <v>1</v>
      </c>
      <c r="T432" s="9">
        <v>0</v>
      </c>
      <c r="U432" s="8">
        <v>54759</v>
      </c>
      <c r="V432" s="9">
        <v>7</v>
      </c>
      <c r="W432" s="9">
        <f t="shared" si="116"/>
        <v>54751</v>
      </c>
      <c r="X432" s="9">
        <f t="shared" si="126"/>
        <v>4</v>
      </c>
      <c r="Y432" s="7">
        <v>8.5079999999999991</v>
      </c>
      <c r="Z432" s="7">
        <f>BQ432-Y432-6</f>
        <v>23.718999999999998</v>
      </c>
      <c r="AA432" s="9">
        <v>1</v>
      </c>
      <c r="AB432" s="9">
        <v>0</v>
      </c>
      <c r="AC432" s="9">
        <v>0</v>
      </c>
      <c r="AD432" s="9">
        <v>0</v>
      </c>
      <c r="AE432" s="9">
        <v>0</v>
      </c>
      <c r="AF432" s="9">
        <v>1</v>
      </c>
      <c r="AG432" s="8">
        <v>0</v>
      </c>
      <c r="AH432" s="9">
        <v>1</v>
      </c>
      <c r="AI432" s="30">
        <v>0</v>
      </c>
      <c r="AJ432" s="9">
        <v>0</v>
      </c>
      <c r="AK432" s="30">
        <v>1</v>
      </c>
      <c r="AL432" s="21">
        <v>2003</v>
      </c>
      <c r="AM432" s="23">
        <f t="shared" si="127"/>
        <v>7.6024013356658182</v>
      </c>
      <c r="AN432" s="33" t="s">
        <v>108</v>
      </c>
      <c r="AO432" s="33" t="s">
        <v>108</v>
      </c>
      <c r="AP432" s="33" t="s">
        <v>108</v>
      </c>
      <c r="AQ432" s="43" t="s">
        <v>108</v>
      </c>
      <c r="AR432" s="33" t="s">
        <v>108</v>
      </c>
      <c r="AS432" s="43" t="s">
        <v>108</v>
      </c>
      <c r="AT432" s="42" t="s">
        <v>108</v>
      </c>
      <c r="AU432" s="18" t="s">
        <v>108</v>
      </c>
      <c r="AV432">
        <v>1</v>
      </c>
      <c r="AW432" s="40">
        <v>0</v>
      </c>
      <c r="AX432" t="s">
        <v>108</v>
      </c>
      <c r="AY432" s="40" t="s">
        <v>108</v>
      </c>
      <c r="AZ432">
        <v>0</v>
      </c>
      <c r="BA432" s="18">
        <v>1</v>
      </c>
      <c r="BB432">
        <f t="shared" si="129"/>
        <v>0.66700000000000004</v>
      </c>
      <c r="BC432" s="18">
        <v>0.33300000000000002</v>
      </c>
      <c r="BD432" s="18" t="s">
        <v>154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1</v>
      </c>
      <c r="BK432" s="18">
        <v>0</v>
      </c>
      <c r="BL432">
        <v>0</v>
      </c>
      <c r="BM432">
        <v>1</v>
      </c>
      <c r="BN432" s="18">
        <v>0</v>
      </c>
      <c r="BQ432" s="25">
        <v>38.226999999999997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0</v>
      </c>
      <c r="BY432" s="18">
        <v>0</v>
      </c>
      <c r="BZ432">
        <v>0</v>
      </c>
      <c r="CA432">
        <v>0</v>
      </c>
      <c r="CB432">
        <v>1</v>
      </c>
      <c r="CC432" s="18">
        <v>0</v>
      </c>
      <c r="CD432">
        <v>0</v>
      </c>
      <c r="CE432">
        <v>0</v>
      </c>
      <c r="CF432">
        <v>0</v>
      </c>
      <c r="CG432">
        <v>0</v>
      </c>
      <c r="CH432" s="18">
        <v>0</v>
      </c>
      <c r="CI432">
        <v>1</v>
      </c>
      <c r="CJ432">
        <v>1</v>
      </c>
      <c r="CK432">
        <v>0</v>
      </c>
      <c r="CL432">
        <v>0</v>
      </c>
      <c r="CM432">
        <v>1</v>
      </c>
      <c r="CN432">
        <v>0</v>
      </c>
      <c r="CO432">
        <v>0</v>
      </c>
      <c r="CP432">
        <v>0</v>
      </c>
      <c r="CQ432">
        <v>0</v>
      </c>
      <c r="CR432">
        <v>1</v>
      </c>
      <c r="CS432" s="18">
        <v>0</v>
      </c>
      <c r="CU432">
        <v>39</v>
      </c>
      <c r="DD432" s="34" t="s">
        <v>110</v>
      </c>
    </row>
    <row r="433" spans="1:108" s="51" customFormat="1" x14ac:dyDescent="0.25">
      <c r="A433" s="51">
        <v>432</v>
      </c>
      <c r="B433" s="51">
        <v>26</v>
      </c>
      <c r="C433" s="52" t="s">
        <v>153</v>
      </c>
      <c r="D433" s="53">
        <v>4.4000000000000004</v>
      </c>
      <c r="E433" s="54">
        <v>0.28999999999999998</v>
      </c>
      <c r="F433" s="55">
        <f t="shared" si="130"/>
        <v>15.17241379310345</v>
      </c>
      <c r="G433" s="55">
        <f t="shared" si="119"/>
        <v>4.1100000000000003</v>
      </c>
      <c r="H433" s="56">
        <f t="shared" si="120"/>
        <v>4.6900000000000004</v>
      </c>
      <c r="I433" s="57">
        <f t="shared" si="121"/>
        <v>0.10967410775251542</v>
      </c>
      <c r="J433" s="58">
        <f t="shared" si="122"/>
        <v>7.2285207382339692E-3</v>
      </c>
      <c r="K433" s="58">
        <f t="shared" si="123"/>
        <v>138.34089106373847</v>
      </c>
      <c r="L433" s="58">
        <f t="shared" si="124"/>
        <v>0.10244558701428144</v>
      </c>
      <c r="M433" s="58">
        <f t="shared" si="125"/>
        <v>0.11690262849074939</v>
      </c>
      <c r="N433" s="59">
        <v>0</v>
      </c>
      <c r="O433" s="60">
        <v>1</v>
      </c>
      <c r="P433" s="59">
        <v>0</v>
      </c>
      <c r="Q433" s="60">
        <v>0</v>
      </c>
      <c r="R433" s="60">
        <v>0</v>
      </c>
      <c r="S433" s="60">
        <v>1</v>
      </c>
      <c r="T433" s="60">
        <v>0</v>
      </c>
      <c r="U433" s="59">
        <v>18912</v>
      </c>
      <c r="V433" s="60">
        <v>3</v>
      </c>
      <c r="W433" s="60">
        <f t="shared" si="116"/>
        <v>18908</v>
      </c>
      <c r="X433" s="60">
        <f t="shared" si="126"/>
        <v>4</v>
      </c>
      <c r="Y433" s="55">
        <v>8.5079999999999991</v>
      </c>
      <c r="Z433" s="55">
        <f>BQ433-Y433-6</f>
        <v>23.718999999999998</v>
      </c>
      <c r="AA433" s="60">
        <v>1</v>
      </c>
      <c r="AB433" s="60">
        <v>0</v>
      </c>
      <c r="AC433" s="60">
        <v>0</v>
      </c>
      <c r="AD433" s="60">
        <v>0</v>
      </c>
      <c r="AE433" s="60">
        <v>0</v>
      </c>
      <c r="AF433" s="60">
        <v>1</v>
      </c>
      <c r="AG433" s="59">
        <v>0</v>
      </c>
      <c r="AH433" s="60">
        <v>1</v>
      </c>
      <c r="AI433" s="61">
        <v>0</v>
      </c>
      <c r="AJ433" s="60">
        <v>0</v>
      </c>
      <c r="AK433" s="61">
        <v>1</v>
      </c>
      <c r="AL433" s="62">
        <v>2003</v>
      </c>
      <c r="AM433" s="63">
        <f t="shared" si="127"/>
        <v>7.6024013356658182</v>
      </c>
      <c r="AN433" s="58" t="s">
        <v>108</v>
      </c>
      <c r="AO433" s="58" t="s">
        <v>108</v>
      </c>
      <c r="AP433" s="58" t="s">
        <v>108</v>
      </c>
      <c r="AQ433" s="64" t="s">
        <v>108</v>
      </c>
      <c r="AR433" s="58" t="s">
        <v>108</v>
      </c>
      <c r="AS433" s="64" t="s">
        <v>108</v>
      </c>
      <c r="AT433" s="65" t="s">
        <v>108</v>
      </c>
      <c r="AU433" s="66" t="s">
        <v>108</v>
      </c>
      <c r="AV433" s="51">
        <v>1</v>
      </c>
      <c r="AW433" s="67">
        <v>0</v>
      </c>
      <c r="AX433" s="51" t="s">
        <v>108</v>
      </c>
      <c r="AY433" s="67" t="s">
        <v>108</v>
      </c>
      <c r="AZ433">
        <v>0</v>
      </c>
      <c r="BA433" s="66">
        <v>1</v>
      </c>
      <c r="BB433" s="51">
        <f t="shared" si="129"/>
        <v>0.66700000000000004</v>
      </c>
      <c r="BC433" s="66">
        <v>0.33300000000000002</v>
      </c>
      <c r="BD433" s="66" t="s">
        <v>154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1</v>
      </c>
      <c r="BK433" s="66">
        <v>0</v>
      </c>
      <c r="BL433">
        <v>0</v>
      </c>
      <c r="BM433">
        <v>1</v>
      </c>
      <c r="BN433" s="66">
        <v>0</v>
      </c>
      <c r="BQ433" s="52">
        <v>38.226999999999997</v>
      </c>
      <c r="BR433" s="51">
        <v>0</v>
      </c>
      <c r="BS433" s="51">
        <v>0</v>
      </c>
      <c r="BT433" s="51">
        <v>0</v>
      </c>
      <c r="BU433" s="51">
        <v>1</v>
      </c>
      <c r="BV433" s="51">
        <v>0</v>
      </c>
      <c r="BW433" s="51">
        <v>0</v>
      </c>
      <c r="BX433" s="51">
        <v>0</v>
      </c>
      <c r="BY433" s="66">
        <v>0</v>
      </c>
      <c r="BZ433" s="51">
        <v>1</v>
      </c>
      <c r="CA433" s="51">
        <v>0</v>
      </c>
      <c r="CB433" s="51">
        <v>0</v>
      </c>
      <c r="CC433" s="66">
        <v>0</v>
      </c>
      <c r="CD433" s="51">
        <v>0</v>
      </c>
      <c r="CE433" s="51">
        <v>0</v>
      </c>
      <c r="CF433" s="51">
        <v>0</v>
      </c>
      <c r="CG433" s="51">
        <v>0</v>
      </c>
      <c r="CH433" s="66">
        <v>0</v>
      </c>
      <c r="CI433" s="51">
        <v>1</v>
      </c>
      <c r="CJ433" s="51">
        <v>0</v>
      </c>
      <c r="CK433" s="51">
        <v>0</v>
      </c>
      <c r="CL433" s="51">
        <v>0</v>
      </c>
      <c r="CM433" s="51">
        <v>0</v>
      </c>
      <c r="CN433" s="51">
        <v>0</v>
      </c>
      <c r="CO433" s="51">
        <v>0</v>
      </c>
      <c r="CP433" s="51">
        <v>0</v>
      </c>
      <c r="CQ433" s="51">
        <v>0</v>
      </c>
      <c r="CR433" s="51">
        <v>1</v>
      </c>
      <c r="CS433" s="66">
        <v>0</v>
      </c>
      <c r="CU433">
        <v>39</v>
      </c>
      <c r="CY433" s="68"/>
      <c r="DD433" s="68" t="s">
        <v>110</v>
      </c>
    </row>
    <row r="434" spans="1:108" x14ac:dyDescent="0.25">
      <c r="A434">
        <v>433</v>
      </c>
      <c r="B434">
        <v>27</v>
      </c>
      <c r="C434" s="81" t="s">
        <v>155</v>
      </c>
      <c r="D434" s="12">
        <v>11.5</v>
      </c>
      <c r="E434" s="14">
        <v>0.248</v>
      </c>
      <c r="F434" s="7">
        <f t="shared" si="130"/>
        <v>46.370967741935488</v>
      </c>
      <c r="G434" s="7">
        <f t="shared" si="119"/>
        <v>11.252000000000001</v>
      </c>
      <c r="H434" s="16">
        <f t="shared" si="120"/>
        <v>11.747999999999999</v>
      </c>
      <c r="I434" s="11">
        <f t="shared" si="121"/>
        <v>0.10318445318525869</v>
      </c>
      <c r="J434" s="33">
        <f t="shared" si="122"/>
        <v>2.2251951643429699E-3</v>
      </c>
      <c r="K434" s="33">
        <f t="shared" si="123"/>
        <v>449.39878354232741</v>
      </c>
      <c r="L434" s="33">
        <f t="shared" si="124"/>
        <v>0.10095925802091572</v>
      </c>
      <c r="M434" s="33">
        <f t="shared" si="125"/>
        <v>0.10540964834960166</v>
      </c>
      <c r="N434" s="8">
        <v>0</v>
      </c>
      <c r="O434" s="9">
        <v>1</v>
      </c>
      <c r="P434" s="8">
        <v>0</v>
      </c>
      <c r="Q434" s="9">
        <v>0</v>
      </c>
      <c r="R434" s="9">
        <v>0</v>
      </c>
      <c r="S434" s="9">
        <v>1</v>
      </c>
      <c r="T434" s="9">
        <v>0</v>
      </c>
      <c r="U434" s="8">
        <v>199833</v>
      </c>
      <c r="V434" s="9">
        <v>23</v>
      </c>
      <c r="W434" s="9">
        <f t="shared" si="116"/>
        <v>199809</v>
      </c>
      <c r="X434" s="9">
        <f t="shared" si="126"/>
        <v>11</v>
      </c>
      <c r="Y434" s="7" t="s">
        <v>108</v>
      </c>
      <c r="Z434" s="7" t="s">
        <v>108</v>
      </c>
      <c r="AA434" s="9">
        <v>1</v>
      </c>
      <c r="AB434" s="9">
        <v>0</v>
      </c>
      <c r="AC434" s="9">
        <v>0</v>
      </c>
      <c r="AD434" s="9">
        <v>1</v>
      </c>
      <c r="AE434" s="9">
        <v>0</v>
      </c>
      <c r="AF434" s="9">
        <v>0</v>
      </c>
      <c r="AG434" s="8">
        <v>0</v>
      </c>
      <c r="AH434" s="9">
        <v>1</v>
      </c>
      <c r="AI434" s="30">
        <v>0</v>
      </c>
      <c r="AJ434" s="9">
        <v>1</v>
      </c>
      <c r="AK434" s="30">
        <v>0</v>
      </c>
      <c r="AL434" s="21">
        <v>1996</v>
      </c>
      <c r="AM434" s="23">
        <f t="shared" si="127"/>
        <v>7.5989004568714096</v>
      </c>
      <c r="AN434" s="33" t="s">
        <v>108</v>
      </c>
      <c r="AO434" s="33" t="s">
        <v>108</v>
      </c>
      <c r="AP434" s="33" t="s">
        <v>108</v>
      </c>
      <c r="AQ434" s="43" t="s">
        <v>108</v>
      </c>
      <c r="AR434" s="33" t="s">
        <v>108</v>
      </c>
      <c r="AS434" s="43" t="s">
        <v>108</v>
      </c>
      <c r="AT434" s="42" t="s">
        <v>108</v>
      </c>
      <c r="AU434" s="18" t="s">
        <v>108</v>
      </c>
      <c r="AV434" t="s">
        <v>108</v>
      </c>
      <c r="AW434" s="40" t="s">
        <v>108</v>
      </c>
      <c r="AX434" t="s">
        <v>108</v>
      </c>
      <c r="AY434" s="40" t="s">
        <v>108</v>
      </c>
      <c r="AZ434">
        <v>0</v>
      </c>
      <c r="BA434" s="18">
        <v>1</v>
      </c>
      <c r="BB434" t="s">
        <v>108</v>
      </c>
      <c r="BC434" s="18" t="s">
        <v>108</v>
      </c>
      <c r="BD434" s="18" t="s">
        <v>148</v>
      </c>
      <c r="BE434">
        <v>0</v>
      </c>
      <c r="BF434">
        <v>1</v>
      </c>
      <c r="BG434">
        <v>0</v>
      </c>
      <c r="BH434">
        <v>0</v>
      </c>
      <c r="BI434">
        <v>0</v>
      </c>
      <c r="BJ434">
        <v>0</v>
      </c>
      <c r="BK434" s="18">
        <v>0</v>
      </c>
      <c r="BL434">
        <v>0</v>
      </c>
      <c r="BM434">
        <v>1</v>
      </c>
      <c r="BN434" s="18">
        <v>0</v>
      </c>
      <c r="BQ434" s="25">
        <v>41.5</v>
      </c>
      <c r="BR434">
        <v>1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 s="18">
        <v>0</v>
      </c>
      <c r="BZ434">
        <v>0</v>
      </c>
      <c r="CA434">
        <v>0</v>
      </c>
      <c r="CB434">
        <v>1</v>
      </c>
      <c r="CC434" s="18">
        <v>0</v>
      </c>
      <c r="CD434">
        <v>0</v>
      </c>
      <c r="CE434">
        <v>0</v>
      </c>
      <c r="CF434">
        <v>0</v>
      </c>
      <c r="CG434">
        <v>0</v>
      </c>
      <c r="CH434" s="18">
        <v>0</v>
      </c>
      <c r="CI434">
        <v>1</v>
      </c>
      <c r="CJ434">
        <v>1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 s="18">
        <v>0</v>
      </c>
      <c r="CU434">
        <v>127</v>
      </c>
      <c r="DD434" s="34" t="s">
        <v>110</v>
      </c>
    </row>
    <row r="435" spans="1:108" x14ac:dyDescent="0.25">
      <c r="A435">
        <v>434</v>
      </c>
      <c r="B435">
        <v>27</v>
      </c>
      <c r="C435" s="25" t="s">
        <v>155</v>
      </c>
      <c r="D435" s="12">
        <v>14.5</v>
      </c>
      <c r="E435" s="14">
        <v>0.41699999999999998</v>
      </c>
      <c r="F435" s="7">
        <f t="shared" si="130"/>
        <v>34.772182254196643</v>
      </c>
      <c r="G435" s="7">
        <f t="shared" si="119"/>
        <v>14.083</v>
      </c>
      <c r="H435" s="16">
        <f t="shared" si="120"/>
        <v>14.917</v>
      </c>
      <c r="I435" s="11">
        <f t="shared" si="121"/>
        <v>7.755581398730077E-2</v>
      </c>
      <c r="J435" s="33">
        <f t="shared" si="122"/>
        <v>2.2303982367382355E-3</v>
      </c>
      <c r="K435" s="33">
        <f t="shared" si="123"/>
        <v>448.35042618326918</v>
      </c>
      <c r="L435" s="33">
        <f t="shared" si="124"/>
        <v>7.5325415750562535E-2</v>
      </c>
      <c r="M435" s="33">
        <f t="shared" si="125"/>
        <v>7.9786212224039005E-2</v>
      </c>
      <c r="N435" s="8">
        <v>0</v>
      </c>
      <c r="O435" s="9">
        <v>1</v>
      </c>
      <c r="P435" s="8">
        <v>0</v>
      </c>
      <c r="Q435" s="9">
        <v>0</v>
      </c>
      <c r="R435" s="9">
        <v>0</v>
      </c>
      <c r="S435" s="9">
        <v>1</v>
      </c>
      <c r="T435" s="9">
        <v>0</v>
      </c>
      <c r="U435" s="8">
        <v>199833</v>
      </c>
      <c r="V435" s="9">
        <v>23</v>
      </c>
      <c r="W435" s="9">
        <f t="shared" si="116"/>
        <v>199809</v>
      </c>
      <c r="X435" s="9">
        <f t="shared" si="126"/>
        <v>11</v>
      </c>
      <c r="Y435" s="7" t="s">
        <v>108</v>
      </c>
      <c r="Z435" s="7" t="s">
        <v>108</v>
      </c>
      <c r="AA435" s="9">
        <v>1</v>
      </c>
      <c r="AB435" s="9">
        <v>0</v>
      </c>
      <c r="AC435" s="9">
        <v>0</v>
      </c>
      <c r="AD435" s="9">
        <v>1</v>
      </c>
      <c r="AE435" s="9">
        <v>0</v>
      </c>
      <c r="AF435" s="9">
        <v>0</v>
      </c>
      <c r="AG435" s="8">
        <v>0</v>
      </c>
      <c r="AH435" s="9">
        <v>1</v>
      </c>
      <c r="AI435" s="30">
        <v>0</v>
      </c>
      <c r="AJ435" s="9">
        <v>0</v>
      </c>
      <c r="AK435" s="30">
        <v>1</v>
      </c>
      <c r="AL435" s="21">
        <v>1996</v>
      </c>
      <c r="AM435" s="23">
        <f t="shared" si="127"/>
        <v>7.5989004568714096</v>
      </c>
      <c r="AN435" s="33" t="s">
        <v>108</v>
      </c>
      <c r="AO435" s="33" t="s">
        <v>108</v>
      </c>
      <c r="AP435" s="33" t="s">
        <v>108</v>
      </c>
      <c r="AQ435" s="43" t="s">
        <v>108</v>
      </c>
      <c r="AR435" s="33" t="s">
        <v>108</v>
      </c>
      <c r="AS435" s="43" t="s">
        <v>108</v>
      </c>
      <c r="AT435" s="42" t="s">
        <v>108</v>
      </c>
      <c r="AU435" s="18" t="s">
        <v>108</v>
      </c>
      <c r="AV435" t="s">
        <v>108</v>
      </c>
      <c r="AW435" s="40" t="s">
        <v>108</v>
      </c>
      <c r="AX435" t="s">
        <v>108</v>
      </c>
      <c r="AY435" s="40" t="s">
        <v>108</v>
      </c>
      <c r="AZ435">
        <v>0</v>
      </c>
      <c r="BA435" s="18">
        <v>1</v>
      </c>
      <c r="BB435" t="s">
        <v>108</v>
      </c>
      <c r="BC435" s="18" t="s">
        <v>108</v>
      </c>
      <c r="BD435" s="18" t="s">
        <v>148</v>
      </c>
      <c r="BE435">
        <v>0</v>
      </c>
      <c r="BF435">
        <v>1</v>
      </c>
      <c r="BG435">
        <v>0</v>
      </c>
      <c r="BH435">
        <v>0</v>
      </c>
      <c r="BI435">
        <v>0</v>
      </c>
      <c r="BJ435">
        <v>0</v>
      </c>
      <c r="BK435" s="18">
        <v>0</v>
      </c>
      <c r="BL435">
        <v>0</v>
      </c>
      <c r="BM435">
        <v>1</v>
      </c>
      <c r="BN435" s="18">
        <v>0</v>
      </c>
      <c r="BQ435" s="25">
        <v>41.5</v>
      </c>
      <c r="BR435">
        <v>0</v>
      </c>
      <c r="BS435">
        <v>0</v>
      </c>
      <c r="BT435">
        <v>1</v>
      </c>
      <c r="BU435">
        <v>0</v>
      </c>
      <c r="BV435">
        <v>0</v>
      </c>
      <c r="BW435">
        <v>0</v>
      </c>
      <c r="BX435">
        <v>0</v>
      </c>
      <c r="BY435" s="18">
        <v>0</v>
      </c>
      <c r="BZ435">
        <v>0</v>
      </c>
      <c r="CA435">
        <v>1</v>
      </c>
      <c r="CB435">
        <v>0</v>
      </c>
      <c r="CC435" s="18">
        <v>0</v>
      </c>
      <c r="CD435">
        <v>0</v>
      </c>
      <c r="CE435">
        <v>0</v>
      </c>
      <c r="CF435">
        <v>0</v>
      </c>
      <c r="CG435">
        <v>0</v>
      </c>
      <c r="CH435" s="18">
        <v>0</v>
      </c>
      <c r="CI435">
        <v>1</v>
      </c>
      <c r="CJ435">
        <v>1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 s="18">
        <v>0</v>
      </c>
      <c r="CU435">
        <v>127</v>
      </c>
      <c r="DD435" s="34" t="s">
        <v>110</v>
      </c>
    </row>
    <row r="436" spans="1:108" x14ac:dyDescent="0.25">
      <c r="A436">
        <v>435</v>
      </c>
      <c r="B436">
        <v>27</v>
      </c>
      <c r="C436" s="25" t="s">
        <v>155</v>
      </c>
      <c r="D436" s="12">
        <v>14.9</v>
      </c>
      <c r="E436" s="14">
        <v>0.54700000000000004</v>
      </c>
      <c r="F436" s="7">
        <f t="shared" si="130"/>
        <v>27.239488117001827</v>
      </c>
      <c r="G436" s="7">
        <f t="shared" si="119"/>
        <v>14.353</v>
      </c>
      <c r="H436" s="16">
        <f t="shared" si="120"/>
        <v>15.447000000000001</v>
      </c>
      <c r="I436" s="11">
        <f t="shared" si="121"/>
        <v>6.0825619003027735E-2</v>
      </c>
      <c r="J436" s="33">
        <f t="shared" si="122"/>
        <v>2.2329942009836358E-3</v>
      </c>
      <c r="K436" s="33">
        <f t="shared" si="123"/>
        <v>447.82919703038152</v>
      </c>
      <c r="L436" s="33">
        <f t="shared" si="124"/>
        <v>5.8592624802044101E-2</v>
      </c>
      <c r="M436" s="33">
        <f t="shared" si="125"/>
        <v>6.3058613204011377E-2</v>
      </c>
      <c r="N436" s="8">
        <v>0</v>
      </c>
      <c r="O436" s="9">
        <v>1</v>
      </c>
      <c r="P436" s="8">
        <v>0</v>
      </c>
      <c r="Q436" s="9">
        <v>0</v>
      </c>
      <c r="R436" s="9">
        <v>0</v>
      </c>
      <c r="S436" s="9">
        <v>1</v>
      </c>
      <c r="T436" s="9">
        <v>0</v>
      </c>
      <c r="U436" s="8">
        <v>199833</v>
      </c>
      <c r="V436" s="9">
        <v>23</v>
      </c>
      <c r="W436" s="9">
        <f t="shared" si="116"/>
        <v>199809</v>
      </c>
      <c r="X436" s="9">
        <f t="shared" si="126"/>
        <v>11</v>
      </c>
      <c r="Y436" s="7" t="s">
        <v>108</v>
      </c>
      <c r="Z436" s="7" t="s">
        <v>108</v>
      </c>
      <c r="AA436" s="9">
        <v>1</v>
      </c>
      <c r="AB436" s="9">
        <v>0</v>
      </c>
      <c r="AC436" s="9">
        <v>0</v>
      </c>
      <c r="AD436" s="9">
        <v>1</v>
      </c>
      <c r="AE436" s="9">
        <v>0</v>
      </c>
      <c r="AF436" s="9">
        <v>0</v>
      </c>
      <c r="AG436" s="8">
        <v>0</v>
      </c>
      <c r="AH436" s="9">
        <v>1</v>
      </c>
      <c r="AI436" s="30">
        <v>0</v>
      </c>
      <c r="AJ436" s="9">
        <v>0</v>
      </c>
      <c r="AK436" s="30">
        <v>1</v>
      </c>
      <c r="AL436" s="21">
        <v>1996</v>
      </c>
      <c r="AM436" s="23">
        <f t="shared" si="127"/>
        <v>7.5989004568714096</v>
      </c>
      <c r="AN436" s="33" t="s">
        <v>108</v>
      </c>
      <c r="AO436" s="33" t="s">
        <v>108</v>
      </c>
      <c r="AP436" s="33" t="s">
        <v>108</v>
      </c>
      <c r="AQ436" s="43" t="s">
        <v>108</v>
      </c>
      <c r="AR436" s="33" t="s">
        <v>108</v>
      </c>
      <c r="AS436" s="43" t="s">
        <v>108</v>
      </c>
      <c r="AT436" s="42" t="s">
        <v>108</v>
      </c>
      <c r="AU436" s="18" t="s">
        <v>108</v>
      </c>
      <c r="AV436" t="s">
        <v>108</v>
      </c>
      <c r="AW436" s="40" t="s">
        <v>108</v>
      </c>
      <c r="AX436" t="s">
        <v>108</v>
      </c>
      <c r="AY436" s="40" t="s">
        <v>108</v>
      </c>
      <c r="AZ436">
        <v>0</v>
      </c>
      <c r="BA436" s="18">
        <v>1</v>
      </c>
      <c r="BB436" t="s">
        <v>108</v>
      </c>
      <c r="BC436" s="18" t="s">
        <v>108</v>
      </c>
      <c r="BD436" s="18" t="s">
        <v>148</v>
      </c>
      <c r="BE436">
        <v>0</v>
      </c>
      <c r="BF436">
        <v>1</v>
      </c>
      <c r="BG436">
        <v>0</v>
      </c>
      <c r="BH436">
        <v>0</v>
      </c>
      <c r="BI436">
        <v>0</v>
      </c>
      <c r="BJ436">
        <v>0</v>
      </c>
      <c r="BK436" s="18">
        <v>0</v>
      </c>
      <c r="BL436">
        <v>0</v>
      </c>
      <c r="BM436">
        <v>1</v>
      </c>
      <c r="BN436" s="18">
        <v>0</v>
      </c>
      <c r="BQ436" s="25">
        <v>41.5</v>
      </c>
      <c r="BR436">
        <v>0</v>
      </c>
      <c r="BS436">
        <v>0</v>
      </c>
      <c r="BT436">
        <v>1</v>
      </c>
      <c r="BU436">
        <v>0</v>
      </c>
      <c r="BV436">
        <v>0</v>
      </c>
      <c r="BW436">
        <v>0</v>
      </c>
      <c r="BX436">
        <v>0</v>
      </c>
      <c r="BY436" s="18">
        <v>0</v>
      </c>
      <c r="BZ436">
        <v>0</v>
      </c>
      <c r="CA436">
        <v>1</v>
      </c>
      <c r="CB436">
        <v>0</v>
      </c>
      <c r="CC436" s="18">
        <v>0</v>
      </c>
      <c r="CD436">
        <v>0</v>
      </c>
      <c r="CE436">
        <v>0</v>
      </c>
      <c r="CF436">
        <v>0</v>
      </c>
      <c r="CG436">
        <v>0</v>
      </c>
      <c r="CH436" s="18">
        <v>0</v>
      </c>
      <c r="CI436">
        <v>1</v>
      </c>
      <c r="CJ436">
        <v>1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 s="18">
        <v>0</v>
      </c>
      <c r="CU436">
        <v>127</v>
      </c>
      <c r="DD436" s="34" t="s">
        <v>110</v>
      </c>
    </row>
    <row r="437" spans="1:108" x14ac:dyDescent="0.25">
      <c r="A437">
        <v>436</v>
      </c>
      <c r="B437">
        <v>27</v>
      </c>
      <c r="C437" s="84" t="s">
        <v>155</v>
      </c>
      <c r="D437" s="12">
        <v>10.7</v>
      </c>
      <c r="E437" s="14">
        <v>3.4000000000000002E-2</v>
      </c>
      <c r="F437" s="7">
        <f t="shared" si="130"/>
        <v>314.70588235294116</v>
      </c>
      <c r="G437" s="7">
        <f t="shared" si="119"/>
        <v>10.665999999999999</v>
      </c>
      <c r="H437" s="16">
        <f t="shared" si="120"/>
        <v>10.734</v>
      </c>
      <c r="I437" s="11">
        <f t="shared" si="121"/>
        <v>0.6844104528830901</v>
      </c>
      <c r="J437" s="33">
        <f t="shared" si="122"/>
        <v>2.1747621867313142E-3</v>
      </c>
      <c r="K437" s="33">
        <f t="shared" si="123"/>
        <v>459.82039144381503</v>
      </c>
      <c r="L437" s="33">
        <f t="shared" si="124"/>
        <v>0.68223569069635881</v>
      </c>
      <c r="M437" s="33">
        <f t="shared" si="125"/>
        <v>0.6865852150698214</v>
      </c>
      <c r="N437" s="8">
        <v>0</v>
      </c>
      <c r="O437" s="9">
        <v>1</v>
      </c>
      <c r="P437" s="8">
        <v>0</v>
      </c>
      <c r="Q437" s="9">
        <v>0</v>
      </c>
      <c r="R437" s="9">
        <v>0</v>
      </c>
      <c r="S437" s="9">
        <v>1</v>
      </c>
      <c r="T437" s="9">
        <v>0</v>
      </c>
      <c r="U437" s="8">
        <v>112419</v>
      </c>
      <c r="V437" s="9">
        <v>23</v>
      </c>
      <c r="W437" s="9">
        <f t="shared" si="116"/>
        <v>112395</v>
      </c>
      <c r="X437" s="9">
        <f t="shared" si="126"/>
        <v>11</v>
      </c>
      <c r="Y437" s="7" t="s">
        <v>108</v>
      </c>
      <c r="Z437" s="7" t="s">
        <v>108</v>
      </c>
      <c r="AA437" s="9">
        <v>1</v>
      </c>
      <c r="AB437" s="9">
        <v>0</v>
      </c>
      <c r="AC437" s="9">
        <v>0</v>
      </c>
      <c r="AD437" s="9">
        <v>1</v>
      </c>
      <c r="AE437" s="9">
        <v>0</v>
      </c>
      <c r="AF437" s="9">
        <v>0</v>
      </c>
      <c r="AG437" s="8">
        <v>0</v>
      </c>
      <c r="AH437" s="9">
        <v>1</v>
      </c>
      <c r="AI437" s="30">
        <v>0</v>
      </c>
      <c r="AJ437" s="9">
        <v>1</v>
      </c>
      <c r="AK437" s="30">
        <v>0</v>
      </c>
      <c r="AL437" s="21">
        <v>1996</v>
      </c>
      <c r="AM437" s="23">
        <f t="shared" si="127"/>
        <v>7.5989004568714096</v>
      </c>
      <c r="AN437" s="33" t="s">
        <v>108</v>
      </c>
      <c r="AO437" s="33" t="s">
        <v>108</v>
      </c>
      <c r="AP437" s="33" t="s">
        <v>108</v>
      </c>
      <c r="AQ437" s="43" t="s">
        <v>108</v>
      </c>
      <c r="AR437" s="33" t="s">
        <v>108</v>
      </c>
      <c r="AS437" s="43" t="s">
        <v>108</v>
      </c>
      <c r="AT437" s="42" t="s">
        <v>108</v>
      </c>
      <c r="AU437" s="18" t="s">
        <v>108</v>
      </c>
      <c r="AV437">
        <v>1</v>
      </c>
      <c r="AW437" s="40">
        <v>0</v>
      </c>
      <c r="AX437" t="s">
        <v>108</v>
      </c>
      <c r="AY437" s="40" t="s">
        <v>108</v>
      </c>
      <c r="AZ437">
        <v>0</v>
      </c>
      <c r="BA437" s="18">
        <v>1</v>
      </c>
      <c r="BB437" t="s">
        <v>108</v>
      </c>
      <c r="BC437" s="18" t="s">
        <v>108</v>
      </c>
      <c r="BD437" s="18" t="s">
        <v>148</v>
      </c>
      <c r="BE437">
        <v>0</v>
      </c>
      <c r="BF437">
        <v>1</v>
      </c>
      <c r="BG437">
        <v>0</v>
      </c>
      <c r="BH437">
        <v>0</v>
      </c>
      <c r="BI437">
        <v>0</v>
      </c>
      <c r="BJ437">
        <v>0</v>
      </c>
      <c r="BK437" s="18">
        <v>0</v>
      </c>
      <c r="BL437">
        <v>0</v>
      </c>
      <c r="BM437">
        <v>1</v>
      </c>
      <c r="BN437" s="18">
        <v>0</v>
      </c>
      <c r="BQ437" s="25">
        <v>41.5</v>
      </c>
      <c r="BR437">
        <v>1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 s="18">
        <v>0</v>
      </c>
      <c r="BZ437">
        <v>0</v>
      </c>
      <c r="CA437">
        <v>0</v>
      </c>
      <c r="CB437">
        <v>1</v>
      </c>
      <c r="CC437" s="18">
        <v>0</v>
      </c>
      <c r="CD437">
        <v>0</v>
      </c>
      <c r="CE437">
        <v>0</v>
      </c>
      <c r="CF437">
        <v>0</v>
      </c>
      <c r="CG437">
        <v>0</v>
      </c>
      <c r="CH437" s="18">
        <v>0</v>
      </c>
      <c r="CI437">
        <v>1</v>
      </c>
      <c r="CJ437">
        <v>1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 s="18">
        <v>0</v>
      </c>
      <c r="CU437">
        <v>127</v>
      </c>
      <c r="DD437" s="34" t="s">
        <v>110</v>
      </c>
    </row>
    <row r="438" spans="1:108" x14ac:dyDescent="0.25">
      <c r="A438">
        <v>437</v>
      </c>
      <c r="B438">
        <v>27</v>
      </c>
      <c r="C438" s="25" t="s">
        <v>155</v>
      </c>
      <c r="D438" s="12">
        <v>12</v>
      </c>
      <c r="E438" s="14">
        <v>0.64800000000000002</v>
      </c>
      <c r="F438" s="7">
        <f t="shared" si="130"/>
        <v>18.518518518518519</v>
      </c>
      <c r="G438" s="7">
        <f t="shared" si="119"/>
        <v>11.352</v>
      </c>
      <c r="H438" s="16">
        <f t="shared" si="120"/>
        <v>12.648</v>
      </c>
      <c r="I438" s="11">
        <f t="shared" si="121"/>
        <v>5.5153261715128153E-2</v>
      </c>
      <c r="J438" s="33">
        <f t="shared" si="122"/>
        <v>2.9782761326169198E-3</v>
      </c>
      <c r="K438" s="33">
        <f t="shared" si="123"/>
        <v>335.76470262390706</v>
      </c>
      <c r="L438" s="33">
        <f t="shared" si="124"/>
        <v>5.2174985582511234E-2</v>
      </c>
      <c r="M438" s="33">
        <f t="shared" si="125"/>
        <v>5.8131537847745073E-2</v>
      </c>
      <c r="N438" s="8">
        <v>0</v>
      </c>
      <c r="O438" s="9">
        <v>1</v>
      </c>
      <c r="P438" s="8">
        <v>0</v>
      </c>
      <c r="Q438" s="9">
        <v>0</v>
      </c>
      <c r="R438" s="9">
        <v>0</v>
      </c>
      <c r="S438" s="9">
        <v>1</v>
      </c>
      <c r="T438" s="9">
        <v>0</v>
      </c>
      <c r="U438" s="8">
        <v>112419</v>
      </c>
      <c r="V438" s="9">
        <v>23</v>
      </c>
      <c r="W438" s="9">
        <f t="shared" si="116"/>
        <v>112395</v>
      </c>
      <c r="X438" s="9">
        <f t="shared" si="126"/>
        <v>11</v>
      </c>
      <c r="Y438" s="7" t="s">
        <v>108</v>
      </c>
      <c r="Z438" s="7" t="s">
        <v>108</v>
      </c>
      <c r="AA438" s="9">
        <v>1</v>
      </c>
      <c r="AB438" s="9">
        <v>0</v>
      </c>
      <c r="AC438" s="9">
        <v>0</v>
      </c>
      <c r="AD438" s="9">
        <v>1</v>
      </c>
      <c r="AE438" s="9">
        <v>0</v>
      </c>
      <c r="AF438" s="9">
        <v>0</v>
      </c>
      <c r="AG438" s="8">
        <v>0</v>
      </c>
      <c r="AH438" s="9">
        <v>1</v>
      </c>
      <c r="AI438" s="30">
        <v>0</v>
      </c>
      <c r="AJ438" s="9">
        <v>0</v>
      </c>
      <c r="AK438" s="30">
        <v>1</v>
      </c>
      <c r="AL438" s="21">
        <v>1996</v>
      </c>
      <c r="AM438" s="23">
        <f t="shared" si="127"/>
        <v>7.5989004568714096</v>
      </c>
      <c r="AN438" s="33" t="s">
        <v>108</v>
      </c>
      <c r="AO438" s="33" t="s">
        <v>108</v>
      </c>
      <c r="AP438" s="33" t="s">
        <v>108</v>
      </c>
      <c r="AQ438" s="43" t="s">
        <v>108</v>
      </c>
      <c r="AR438" s="33" t="s">
        <v>108</v>
      </c>
      <c r="AS438" s="43" t="s">
        <v>108</v>
      </c>
      <c r="AT438" s="42" t="s">
        <v>108</v>
      </c>
      <c r="AU438" s="18" t="s">
        <v>108</v>
      </c>
      <c r="AV438">
        <v>1</v>
      </c>
      <c r="AW438" s="40">
        <v>0</v>
      </c>
      <c r="AX438" t="s">
        <v>108</v>
      </c>
      <c r="AY438" s="40" t="s">
        <v>108</v>
      </c>
      <c r="AZ438">
        <v>0</v>
      </c>
      <c r="BA438" s="18">
        <v>1</v>
      </c>
      <c r="BB438" t="s">
        <v>108</v>
      </c>
      <c r="BC438" s="18" t="s">
        <v>108</v>
      </c>
      <c r="BD438" s="18" t="s">
        <v>148</v>
      </c>
      <c r="BE438">
        <v>0</v>
      </c>
      <c r="BF438">
        <v>1</v>
      </c>
      <c r="BG438">
        <v>0</v>
      </c>
      <c r="BH438">
        <v>0</v>
      </c>
      <c r="BI438">
        <v>0</v>
      </c>
      <c r="BJ438">
        <v>0</v>
      </c>
      <c r="BK438" s="18">
        <v>0</v>
      </c>
      <c r="BL438">
        <v>0</v>
      </c>
      <c r="BM438">
        <v>1</v>
      </c>
      <c r="BN438" s="18">
        <v>0</v>
      </c>
      <c r="BQ438" s="25">
        <v>41.5</v>
      </c>
      <c r="BR438">
        <v>0</v>
      </c>
      <c r="BS438">
        <v>0</v>
      </c>
      <c r="BT438">
        <v>1</v>
      </c>
      <c r="BU438">
        <v>0</v>
      </c>
      <c r="BV438">
        <v>0</v>
      </c>
      <c r="BW438">
        <v>0</v>
      </c>
      <c r="BX438">
        <v>0</v>
      </c>
      <c r="BY438" s="18">
        <v>0</v>
      </c>
      <c r="BZ438">
        <v>0</v>
      </c>
      <c r="CA438">
        <v>1</v>
      </c>
      <c r="CB438">
        <v>0</v>
      </c>
      <c r="CC438" s="18">
        <v>0</v>
      </c>
      <c r="CD438">
        <v>0</v>
      </c>
      <c r="CE438">
        <v>0</v>
      </c>
      <c r="CF438">
        <v>0</v>
      </c>
      <c r="CG438">
        <v>0</v>
      </c>
      <c r="CH438" s="18">
        <v>0</v>
      </c>
      <c r="CI438">
        <v>1</v>
      </c>
      <c r="CJ438">
        <v>1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 s="18">
        <v>0</v>
      </c>
      <c r="CU438">
        <v>127</v>
      </c>
      <c r="DD438" s="34" t="s">
        <v>110</v>
      </c>
    </row>
    <row r="439" spans="1:108" x14ac:dyDescent="0.25">
      <c r="A439">
        <v>438</v>
      </c>
      <c r="B439">
        <v>27</v>
      </c>
      <c r="C439" s="84" t="s">
        <v>155</v>
      </c>
      <c r="D439" s="12">
        <v>12.9</v>
      </c>
      <c r="E439" s="14">
        <v>3.5900000000000001E-2</v>
      </c>
      <c r="F439" s="7">
        <f t="shared" si="130"/>
        <v>359.33147632311977</v>
      </c>
      <c r="G439" s="7">
        <f t="shared" si="119"/>
        <v>12.864100000000001</v>
      </c>
      <c r="H439" s="16">
        <f t="shared" si="120"/>
        <v>12.9359</v>
      </c>
      <c r="I439" s="11">
        <f t="shared" si="121"/>
        <v>0.77224867968019839</v>
      </c>
      <c r="J439" s="33">
        <f t="shared" si="122"/>
        <v>2.1491261705828776E-3</v>
      </c>
      <c r="K439" s="33">
        <f t="shared" si="123"/>
        <v>465.3053942053034</v>
      </c>
      <c r="L439" s="33">
        <f t="shared" si="124"/>
        <v>0.77009955350961556</v>
      </c>
      <c r="M439" s="33">
        <f t="shared" si="125"/>
        <v>0.77439780585078122</v>
      </c>
      <c r="N439" s="8">
        <v>0</v>
      </c>
      <c r="O439" s="9">
        <v>1</v>
      </c>
      <c r="P439" s="8">
        <v>0</v>
      </c>
      <c r="Q439" s="9">
        <v>0</v>
      </c>
      <c r="R439" s="9">
        <v>0</v>
      </c>
      <c r="S439" s="9">
        <v>1</v>
      </c>
      <c r="T439" s="9">
        <v>0</v>
      </c>
      <c r="U439" s="8">
        <v>87414</v>
      </c>
      <c r="V439" s="9">
        <v>23</v>
      </c>
      <c r="W439" s="9">
        <f t="shared" ref="W439:W502" si="131">U439-V439-1</f>
        <v>87390</v>
      </c>
      <c r="X439" s="9">
        <f t="shared" si="126"/>
        <v>11</v>
      </c>
      <c r="Y439" s="7" t="s">
        <v>108</v>
      </c>
      <c r="Z439" s="7" t="s">
        <v>108</v>
      </c>
      <c r="AA439" s="9">
        <v>1</v>
      </c>
      <c r="AB439" s="9">
        <v>0</v>
      </c>
      <c r="AC439" s="9">
        <v>0</v>
      </c>
      <c r="AD439" s="9">
        <v>1</v>
      </c>
      <c r="AE439" s="9">
        <v>0</v>
      </c>
      <c r="AF439" s="9">
        <v>0</v>
      </c>
      <c r="AG439" s="8">
        <v>0</v>
      </c>
      <c r="AH439" s="9">
        <v>1</v>
      </c>
      <c r="AI439" s="30">
        <v>0</v>
      </c>
      <c r="AJ439" s="9">
        <v>1</v>
      </c>
      <c r="AK439" s="30">
        <v>0</v>
      </c>
      <c r="AL439" s="21">
        <v>1996</v>
      </c>
      <c r="AM439" s="23">
        <f t="shared" si="127"/>
        <v>7.5989004568714096</v>
      </c>
      <c r="AN439" s="33" t="s">
        <v>108</v>
      </c>
      <c r="AO439" s="33" t="s">
        <v>108</v>
      </c>
      <c r="AP439" s="33" t="s">
        <v>108</v>
      </c>
      <c r="AQ439" s="43" t="s">
        <v>108</v>
      </c>
      <c r="AR439" s="33" t="s">
        <v>108</v>
      </c>
      <c r="AS439" s="43" t="s">
        <v>108</v>
      </c>
      <c r="AT439" s="42" t="s">
        <v>108</v>
      </c>
      <c r="AU439" s="18" t="s">
        <v>108</v>
      </c>
      <c r="AV439">
        <v>0</v>
      </c>
      <c r="AW439" s="40">
        <v>1</v>
      </c>
      <c r="AX439" t="s">
        <v>108</v>
      </c>
      <c r="AY439" s="40" t="s">
        <v>108</v>
      </c>
      <c r="AZ439">
        <v>0</v>
      </c>
      <c r="BA439" s="18">
        <v>1</v>
      </c>
      <c r="BB439" t="s">
        <v>108</v>
      </c>
      <c r="BC439" s="18" t="s">
        <v>108</v>
      </c>
      <c r="BD439" s="18" t="s">
        <v>148</v>
      </c>
      <c r="BE439">
        <v>0</v>
      </c>
      <c r="BF439">
        <v>1</v>
      </c>
      <c r="BG439">
        <v>0</v>
      </c>
      <c r="BH439">
        <v>0</v>
      </c>
      <c r="BI439">
        <v>0</v>
      </c>
      <c r="BJ439">
        <v>0</v>
      </c>
      <c r="BK439" s="18">
        <v>0</v>
      </c>
      <c r="BL439">
        <v>0</v>
      </c>
      <c r="BM439">
        <v>1</v>
      </c>
      <c r="BN439" s="18">
        <v>0</v>
      </c>
      <c r="BQ439" s="25">
        <v>41.5</v>
      </c>
      <c r="BR439">
        <v>1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 s="18">
        <v>0</v>
      </c>
      <c r="BZ439">
        <v>0</v>
      </c>
      <c r="CA439">
        <v>0</v>
      </c>
      <c r="CB439">
        <v>1</v>
      </c>
      <c r="CC439" s="18">
        <v>0</v>
      </c>
      <c r="CD439">
        <v>0</v>
      </c>
      <c r="CE439">
        <v>0</v>
      </c>
      <c r="CF439">
        <v>0</v>
      </c>
      <c r="CG439">
        <v>0</v>
      </c>
      <c r="CH439" s="18">
        <v>0</v>
      </c>
      <c r="CI439">
        <v>1</v>
      </c>
      <c r="CJ439">
        <v>1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 s="18">
        <v>0</v>
      </c>
      <c r="CU439">
        <v>127</v>
      </c>
      <c r="DD439" s="34" t="s">
        <v>110</v>
      </c>
    </row>
    <row r="440" spans="1:108" x14ac:dyDescent="0.25">
      <c r="A440">
        <v>439</v>
      </c>
      <c r="B440">
        <v>27</v>
      </c>
      <c r="C440" s="25" t="s">
        <v>155</v>
      </c>
      <c r="D440" s="12">
        <v>16.7</v>
      </c>
      <c r="E440" s="14">
        <v>0.61</v>
      </c>
      <c r="F440" s="7">
        <f t="shared" si="130"/>
        <v>27.377049180327869</v>
      </c>
      <c r="G440" s="7">
        <f t="shared" si="119"/>
        <v>16.09</v>
      </c>
      <c r="H440" s="16">
        <f t="shared" si="120"/>
        <v>17.309999999999999</v>
      </c>
      <c r="I440" s="11">
        <f t="shared" si="121"/>
        <v>9.2214950598948575E-2</v>
      </c>
      <c r="J440" s="33">
        <f t="shared" si="122"/>
        <v>3.3683305308597985E-3</v>
      </c>
      <c r="K440" s="33">
        <f t="shared" si="123"/>
        <v>296.88297832954669</v>
      </c>
      <c r="L440" s="33">
        <f t="shared" si="124"/>
        <v>8.8846620068088772E-2</v>
      </c>
      <c r="M440" s="33">
        <f t="shared" si="125"/>
        <v>9.5583281129808378E-2</v>
      </c>
      <c r="N440" s="8">
        <v>0</v>
      </c>
      <c r="O440" s="9">
        <v>1</v>
      </c>
      <c r="P440" s="8">
        <v>0</v>
      </c>
      <c r="Q440" s="9">
        <v>0</v>
      </c>
      <c r="R440" s="9">
        <v>0</v>
      </c>
      <c r="S440" s="9">
        <v>1</v>
      </c>
      <c r="T440" s="9">
        <v>0</v>
      </c>
      <c r="U440" s="8">
        <v>87414</v>
      </c>
      <c r="V440" s="9">
        <v>23</v>
      </c>
      <c r="W440" s="9">
        <f t="shared" si="131"/>
        <v>87390</v>
      </c>
      <c r="X440" s="9">
        <f t="shared" si="126"/>
        <v>11</v>
      </c>
      <c r="Y440" s="7" t="s">
        <v>108</v>
      </c>
      <c r="Z440" s="7" t="s">
        <v>108</v>
      </c>
      <c r="AA440" s="9">
        <v>1</v>
      </c>
      <c r="AB440" s="9">
        <v>0</v>
      </c>
      <c r="AC440" s="9">
        <v>0</v>
      </c>
      <c r="AD440" s="9">
        <v>1</v>
      </c>
      <c r="AE440" s="9">
        <v>0</v>
      </c>
      <c r="AF440" s="9">
        <v>0</v>
      </c>
      <c r="AG440" s="8">
        <v>0</v>
      </c>
      <c r="AH440" s="9">
        <v>1</v>
      </c>
      <c r="AI440" s="30">
        <v>0</v>
      </c>
      <c r="AJ440" s="9">
        <v>0</v>
      </c>
      <c r="AK440" s="30">
        <v>1</v>
      </c>
      <c r="AL440" s="21">
        <v>1996</v>
      </c>
      <c r="AM440" s="23">
        <f t="shared" si="127"/>
        <v>7.5989004568714096</v>
      </c>
      <c r="AN440" s="33" t="s">
        <v>108</v>
      </c>
      <c r="AO440" s="33" t="s">
        <v>108</v>
      </c>
      <c r="AP440" s="33" t="s">
        <v>108</v>
      </c>
      <c r="AQ440" s="43" t="s">
        <v>108</v>
      </c>
      <c r="AR440" s="33" t="s">
        <v>108</v>
      </c>
      <c r="AS440" s="43" t="s">
        <v>108</v>
      </c>
      <c r="AT440" s="42" t="s">
        <v>108</v>
      </c>
      <c r="AU440" s="18" t="s">
        <v>108</v>
      </c>
      <c r="AV440">
        <v>0</v>
      </c>
      <c r="AW440" s="40">
        <v>1</v>
      </c>
      <c r="AX440" t="s">
        <v>108</v>
      </c>
      <c r="AY440" s="40" t="s">
        <v>108</v>
      </c>
      <c r="AZ440">
        <v>0</v>
      </c>
      <c r="BA440" s="18">
        <v>1</v>
      </c>
      <c r="BB440" t="s">
        <v>108</v>
      </c>
      <c r="BC440" s="18" t="s">
        <v>108</v>
      </c>
      <c r="BD440" s="18" t="s">
        <v>148</v>
      </c>
      <c r="BE440">
        <v>0</v>
      </c>
      <c r="BF440">
        <v>1</v>
      </c>
      <c r="BG440">
        <v>0</v>
      </c>
      <c r="BH440">
        <v>0</v>
      </c>
      <c r="BI440">
        <v>0</v>
      </c>
      <c r="BJ440">
        <v>0</v>
      </c>
      <c r="BK440" s="18">
        <v>0</v>
      </c>
      <c r="BL440">
        <v>0</v>
      </c>
      <c r="BM440">
        <v>1</v>
      </c>
      <c r="BN440" s="18">
        <v>0</v>
      </c>
      <c r="BQ440" s="25">
        <v>41.5</v>
      </c>
      <c r="BR440">
        <v>0</v>
      </c>
      <c r="BS440">
        <v>0</v>
      </c>
      <c r="BT440">
        <v>1</v>
      </c>
      <c r="BU440">
        <v>0</v>
      </c>
      <c r="BV440">
        <v>0</v>
      </c>
      <c r="BW440">
        <v>0</v>
      </c>
      <c r="BX440">
        <v>0</v>
      </c>
      <c r="BY440" s="18">
        <v>0</v>
      </c>
      <c r="BZ440">
        <v>0</v>
      </c>
      <c r="CA440">
        <v>1</v>
      </c>
      <c r="CB440">
        <v>0</v>
      </c>
      <c r="CC440" s="18">
        <v>0</v>
      </c>
      <c r="CD440">
        <v>0</v>
      </c>
      <c r="CE440">
        <v>0</v>
      </c>
      <c r="CF440">
        <v>0</v>
      </c>
      <c r="CG440">
        <v>0</v>
      </c>
      <c r="CH440" s="18">
        <v>0</v>
      </c>
      <c r="CI440">
        <v>1</v>
      </c>
      <c r="CJ440">
        <v>1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 s="18">
        <v>0</v>
      </c>
      <c r="CU440">
        <v>127</v>
      </c>
      <c r="DD440" s="34" t="s">
        <v>110</v>
      </c>
    </row>
    <row r="441" spans="1:108" x14ac:dyDescent="0.25">
      <c r="A441">
        <v>440</v>
      </c>
      <c r="B441">
        <v>27</v>
      </c>
      <c r="C441" s="84" t="s">
        <v>155</v>
      </c>
      <c r="D441" s="12">
        <v>11.5</v>
      </c>
      <c r="E441" s="14">
        <v>3.0599999999999999E-2</v>
      </c>
      <c r="F441" s="7">
        <f t="shared" si="130"/>
        <v>375.8169934640523</v>
      </c>
      <c r="G441" s="7">
        <f t="shared" si="119"/>
        <v>11.4694</v>
      </c>
      <c r="H441" s="16">
        <f t="shared" si="120"/>
        <v>11.5306</v>
      </c>
      <c r="I441" s="11">
        <f t="shared" si="121"/>
        <v>0.71475691727352053</v>
      </c>
      <c r="J441" s="33">
        <f t="shared" si="122"/>
        <v>1.9018749277017154E-3</v>
      </c>
      <c r="K441" s="33">
        <f t="shared" si="123"/>
        <v>525.79693093090566</v>
      </c>
      <c r="L441" s="33">
        <f t="shared" si="124"/>
        <v>0.71285504234581887</v>
      </c>
      <c r="M441" s="33">
        <f t="shared" si="125"/>
        <v>0.71665879220122219</v>
      </c>
      <c r="N441" s="8">
        <v>0</v>
      </c>
      <c r="O441" s="9">
        <v>1</v>
      </c>
      <c r="P441" s="8">
        <v>0</v>
      </c>
      <c r="Q441" s="9">
        <v>0</v>
      </c>
      <c r="R441" s="9">
        <v>0</v>
      </c>
      <c r="S441" s="9">
        <v>1</v>
      </c>
      <c r="T441" s="9">
        <v>0</v>
      </c>
      <c r="U441" s="8">
        <v>135248</v>
      </c>
      <c r="V441" s="9">
        <v>23</v>
      </c>
      <c r="W441" s="9">
        <f t="shared" si="131"/>
        <v>135224</v>
      </c>
      <c r="X441" s="9">
        <f t="shared" si="126"/>
        <v>11</v>
      </c>
      <c r="Y441" s="7" t="s">
        <v>108</v>
      </c>
      <c r="Z441" s="7" t="s">
        <v>108</v>
      </c>
      <c r="AA441" s="9">
        <v>1</v>
      </c>
      <c r="AB441" s="9">
        <v>0</v>
      </c>
      <c r="AC441" s="9">
        <v>0</v>
      </c>
      <c r="AD441" s="9">
        <v>1</v>
      </c>
      <c r="AE441" s="9">
        <v>0</v>
      </c>
      <c r="AF441" s="9">
        <v>0</v>
      </c>
      <c r="AG441" s="8">
        <v>0</v>
      </c>
      <c r="AH441" s="9">
        <v>1</v>
      </c>
      <c r="AI441" s="30">
        <v>0</v>
      </c>
      <c r="AJ441" s="9">
        <v>1</v>
      </c>
      <c r="AK441" s="30">
        <v>0</v>
      </c>
      <c r="AL441" s="21">
        <v>1996</v>
      </c>
      <c r="AM441" s="23">
        <f t="shared" si="127"/>
        <v>7.5989004568714096</v>
      </c>
      <c r="AN441" s="33" t="s">
        <v>108</v>
      </c>
      <c r="AO441" s="33" t="s">
        <v>108</v>
      </c>
      <c r="AP441" s="33" t="s">
        <v>108</v>
      </c>
      <c r="AQ441" s="43" t="s">
        <v>108</v>
      </c>
      <c r="AR441" s="33" t="s">
        <v>108</v>
      </c>
      <c r="AS441" s="43" t="s">
        <v>108</v>
      </c>
      <c r="AT441" s="42" t="s">
        <v>108</v>
      </c>
      <c r="AU441" s="18" t="s">
        <v>108</v>
      </c>
      <c r="AV441" t="s">
        <v>108</v>
      </c>
      <c r="AW441" s="40" t="s">
        <v>108</v>
      </c>
      <c r="AX441" t="s">
        <v>108</v>
      </c>
      <c r="AY441" s="40" t="s">
        <v>108</v>
      </c>
      <c r="AZ441">
        <v>0</v>
      </c>
      <c r="BA441" s="18">
        <v>1</v>
      </c>
      <c r="BB441">
        <v>0</v>
      </c>
      <c r="BC441" s="18">
        <v>1</v>
      </c>
      <c r="BD441" s="18" t="s">
        <v>148</v>
      </c>
      <c r="BE441">
        <v>0</v>
      </c>
      <c r="BF441">
        <v>1</v>
      </c>
      <c r="BG441">
        <v>0</v>
      </c>
      <c r="BH441">
        <v>0</v>
      </c>
      <c r="BI441">
        <v>0</v>
      </c>
      <c r="BJ441">
        <v>0</v>
      </c>
      <c r="BK441" s="18">
        <v>0</v>
      </c>
      <c r="BL441">
        <v>0</v>
      </c>
      <c r="BM441">
        <v>1</v>
      </c>
      <c r="BN441" s="18">
        <v>0</v>
      </c>
      <c r="BQ441" s="25">
        <v>41.5</v>
      </c>
      <c r="BR441">
        <v>1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 s="18">
        <v>0</v>
      </c>
      <c r="BZ441">
        <v>0</v>
      </c>
      <c r="CA441">
        <v>0</v>
      </c>
      <c r="CB441">
        <v>1</v>
      </c>
      <c r="CC441" s="18">
        <v>0</v>
      </c>
      <c r="CD441">
        <v>0</v>
      </c>
      <c r="CE441">
        <v>0</v>
      </c>
      <c r="CF441">
        <v>0</v>
      </c>
      <c r="CG441">
        <v>0</v>
      </c>
      <c r="CH441" s="18">
        <v>0</v>
      </c>
      <c r="CI441">
        <v>1</v>
      </c>
      <c r="CJ441">
        <v>1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 s="18">
        <v>0</v>
      </c>
      <c r="CU441">
        <v>127</v>
      </c>
      <c r="DD441" s="34" t="s">
        <v>110</v>
      </c>
    </row>
    <row r="442" spans="1:108" x14ac:dyDescent="0.25">
      <c r="A442">
        <v>441</v>
      </c>
      <c r="B442">
        <v>27</v>
      </c>
      <c r="C442" s="25" t="s">
        <v>155</v>
      </c>
      <c r="D442" s="12">
        <v>14.6</v>
      </c>
      <c r="E442" s="14">
        <v>0.60099999999999998</v>
      </c>
      <c r="F442" s="7">
        <f t="shared" si="130"/>
        <v>24.292845257903494</v>
      </c>
      <c r="G442" s="7">
        <f t="shared" si="119"/>
        <v>13.998999999999999</v>
      </c>
      <c r="H442" s="16">
        <f t="shared" si="120"/>
        <v>15.201000000000001</v>
      </c>
      <c r="I442" s="11">
        <f t="shared" si="121"/>
        <v>6.5918282922566435E-2</v>
      </c>
      <c r="J442" s="33">
        <f t="shared" si="122"/>
        <v>2.7134854819494815E-3</v>
      </c>
      <c r="K442" s="33">
        <f t="shared" si="123"/>
        <v>368.52970345784132</v>
      </c>
      <c r="L442" s="33">
        <f t="shared" si="124"/>
        <v>6.3204797440616953E-2</v>
      </c>
      <c r="M442" s="33">
        <f t="shared" si="125"/>
        <v>6.8631768404515917E-2</v>
      </c>
      <c r="N442" s="8">
        <v>0</v>
      </c>
      <c r="O442" s="9">
        <v>1</v>
      </c>
      <c r="P442" s="8">
        <v>0</v>
      </c>
      <c r="Q442" s="9">
        <v>0</v>
      </c>
      <c r="R442" s="9">
        <v>0</v>
      </c>
      <c r="S442" s="9">
        <v>1</v>
      </c>
      <c r="T442" s="9">
        <v>0</v>
      </c>
      <c r="U442" s="8">
        <v>135248</v>
      </c>
      <c r="V442" s="9">
        <v>23</v>
      </c>
      <c r="W442" s="9">
        <f t="shared" si="131"/>
        <v>135224</v>
      </c>
      <c r="X442" s="9">
        <f t="shared" si="126"/>
        <v>11</v>
      </c>
      <c r="Y442" s="7" t="s">
        <v>108</v>
      </c>
      <c r="Z442" s="7" t="s">
        <v>108</v>
      </c>
      <c r="AA442" s="9">
        <v>1</v>
      </c>
      <c r="AB442" s="9">
        <v>0</v>
      </c>
      <c r="AC442" s="9">
        <v>0</v>
      </c>
      <c r="AD442" s="9">
        <v>1</v>
      </c>
      <c r="AE442" s="9">
        <v>0</v>
      </c>
      <c r="AF442" s="9">
        <v>0</v>
      </c>
      <c r="AG442" s="8">
        <v>0</v>
      </c>
      <c r="AH442" s="9">
        <v>1</v>
      </c>
      <c r="AI442" s="30">
        <v>0</v>
      </c>
      <c r="AJ442" s="9">
        <v>0</v>
      </c>
      <c r="AK442" s="30">
        <v>1</v>
      </c>
      <c r="AL442" s="21">
        <v>1996</v>
      </c>
      <c r="AM442" s="23">
        <f t="shared" si="127"/>
        <v>7.5989004568714096</v>
      </c>
      <c r="AN442" s="33" t="s">
        <v>108</v>
      </c>
      <c r="AO442" s="33" t="s">
        <v>108</v>
      </c>
      <c r="AP442" s="33" t="s">
        <v>108</v>
      </c>
      <c r="AQ442" s="43" t="s">
        <v>108</v>
      </c>
      <c r="AR442" s="33" t="s">
        <v>108</v>
      </c>
      <c r="AS442" s="43" t="s">
        <v>108</v>
      </c>
      <c r="AT442" s="42" t="s">
        <v>108</v>
      </c>
      <c r="AU442" s="18" t="s">
        <v>108</v>
      </c>
      <c r="AV442" t="s">
        <v>108</v>
      </c>
      <c r="AW442" s="40" t="s">
        <v>108</v>
      </c>
      <c r="AX442" t="s">
        <v>108</v>
      </c>
      <c r="AY442" s="40" t="s">
        <v>108</v>
      </c>
      <c r="AZ442">
        <v>0</v>
      </c>
      <c r="BA442" s="18">
        <v>1</v>
      </c>
      <c r="BB442">
        <v>0</v>
      </c>
      <c r="BC442" s="18">
        <v>1</v>
      </c>
      <c r="BD442" s="18" t="s">
        <v>148</v>
      </c>
      <c r="BE442">
        <v>0</v>
      </c>
      <c r="BF442">
        <v>1</v>
      </c>
      <c r="BG442">
        <v>0</v>
      </c>
      <c r="BH442">
        <v>0</v>
      </c>
      <c r="BI442">
        <v>0</v>
      </c>
      <c r="BJ442">
        <v>0</v>
      </c>
      <c r="BK442" s="18">
        <v>0</v>
      </c>
      <c r="BL442">
        <v>0</v>
      </c>
      <c r="BM442">
        <v>1</v>
      </c>
      <c r="BN442" s="18">
        <v>0</v>
      </c>
      <c r="BQ442" s="25">
        <v>41.5</v>
      </c>
      <c r="BR442">
        <v>0</v>
      </c>
      <c r="BS442">
        <v>0</v>
      </c>
      <c r="BT442">
        <v>1</v>
      </c>
      <c r="BU442">
        <v>0</v>
      </c>
      <c r="BV442">
        <v>0</v>
      </c>
      <c r="BW442">
        <v>0</v>
      </c>
      <c r="BX442">
        <v>0</v>
      </c>
      <c r="BY442" s="18">
        <v>0</v>
      </c>
      <c r="BZ442">
        <v>0</v>
      </c>
      <c r="CA442">
        <v>1</v>
      </c>
      <c r="CB442">
        <v>0</v>
      </c>
      <c r="CC442" s="18">
        <v>0</v>
      </c>
      <c r="CD442">
        <v>0</v>
      </c>
      <c r="CE442">
        <v>0</v>
      </c>
      <c r="CF442">
        <v>0</v>
      </c>
      <c r="CG442">
        <v>0</v>
      </c>
      <c r="CH442" s="18">
        <v>0</v>
      </c>
      <c r="CI442">
        <v>1</v>
      </c>
      <c r="CJ442">
        <v>1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 s="18">
        <v>0</v>
      </c>
      <c r="CU442">
        <v>127</v>
      </c>
      <c r="DD442" s="34" t="s">
        <v>110</v>
      </c>
    </row>
    <row r="443" spans="1:108" x14ac:dyDescent="0.25">
      <c r="A443">
        <v>442</v>
      </c>
      <c r="B443">
        <v>27</v>
      </c>
      <c r="C443" s="84" t="s">
        <v>155</v>
      </c>
      <c r="D443" s="12">
        <v>11.4</v>
      </c>
      <c r="E443" s="14">
        <v>4.2999999999999997E-2</v>
      </c>
      <c r="F443" s="7">
        <f t="shared" si="130"/>
        <v>265.11627906976747</v>
      </c>
      <c r="G443" s="7">
        <f t="shared" si="119"/>
        <v>11.357000000000001</v>
      </c>
      <c r="H443" s="16">
        <f t="shared" si="120"/>
        <v>11.443</v>
      </c>
      <c r="I443" s="11">
        <f t="shared" si="121"/>
        <v>0.7219626300596641</v>
      </c>
      <c r="J443" s="33">
        <f t="shared" si="122"/>
        <v>2.7231923765408382E-3</v>
      </c>
      <c r="K443" s="33">
        <f t="shared" si="123"/>
        <v>367.21606913069428</v>
      </c>
      <c r="L443" s="33">
        <f t="shared" si="124"/>
        <v>0.71923943768312326</v>
      </c>
      <c r="M443" s="33">
        <f t="shared" si="125"/>
        <v>0.72468582243620494</v>
      </c>
      <c r="N443" s="8">
        <v>0</v>
      </c>
      <c r="O443" s="9">
        <v>1</v>
      </c>
      <c r="P443" s="8">
        <v>0</v>
      </c>
      <c r="Q443" s="9">
        <v>0</v>
      </c>
      <c r="R443" s="9">
        <v>0</v>
      </c>
      <c r="S443" s="9">
        <v>1</v>
      </c>
      <c r="T443" s="9">
        <v>0</v>
      </c>
      <c r="U443" s="8">
        <v>64585</v>
      </c>
      <c r="V443" s="9">
        <v>23</v>
      </c>
      <c r="W443" s="9">
        <f t="shared" si="131"/>
        <v>64561</v>
      </c>
      <c r="X443" s="9">
        <f t="shared" si="126"/>
        <v>11</v>
      </c>
      <c r="Y443" s="7" t="s">
        <v>108</v>
      </c>
      <c r="Z443" s="7" t="s">
        <v>108</v>
      </c>
      <c r="AA443" s="9">
        <v>1</v>
      </c>
      <c r="AB443" s="9">
        <v>0</v>
      </c>
      <c r="AC443" s="9">
        <v>0</v>
      </c>
      <c r="AD443" s="9">
        <v>1</v>
      </c>
      <c r="AE443" s="9">
        <v>0</v>
      </c>
      <c r="AF443" s="9">
        <v>0</v>
      </c>
      <c r="AG443" s="8">
        <v>0</v>
      </c>
      <c r="AH443" s="9">
        <v>1</v>
      </c>
      <c r="AI443" s="30">
        <v>0</v>
      </c>
      <c r="AJ443" s="9">
        <v>1</v>
      </c>
      <c r="AK443" s="30">
        <v>0</v>
      </c>
      <c r="AL443" s="21">
        <v>1996</v>
      </c>
      <c r="AM443" s="23">
        <f t="shared" si="127"/>
        <v>7.5989004568714096</v>
      </c>
      <c r="AN443" s="33" t="s">
        <v>108</v>
      </c>
      <c r="AO443" s="33" t="s">
        <v>108</v>
      </c>
      <c r="AP443" s="33" t="s">
        <v>108</v>
      </c>
      <c r="AQ443" s="43" t="s">
        <v>108</v>
      </c>
      <c r="AR443" s="33" t="s">
        <v>108</v>
      </c>
      <c r="AS443" s="43" t="s">
        <v>108</v>
      </c>
      <c r="AT443" s="42" t="s">
        <v>108</v>
      </c>
      <c r="AU443" s="18" t="s">
        <v>108</v>
      </c>
      <c r="AV443" t="s">
        <v>108</v>
      </c>
      <c r="AW443" s="40" t="s">
        <v>108</v>
      </c>
      <c r="AX443" t="s">
        <v>108</v>
      </c>
      <c r="AY443" s="40" t="s">
        <v>108</v>
      </c>
      <c r="AZ443">
        <v>0</v>
      </c>
      <c r="BA443" s="18">
        <v>1</v>
      </c>
      <c r="BB443">
        <v>1</v>
      </c>
      <c r="BC443" s="18">
        <v>0</v>
      </c>
      <c r="BD443" s="18" t="s">
        <v>148</v>
      </c>
      <c r="BE443">
        <v>0</v>
      </c>
      <c r="BF443">
        <v>1</v>
      </c>
      <c r="BG443">
        <v>0</v>
      </c>
      <c r="BH443">
        <v>0</v>
      </c>
      <c r="BI443">
        <v>0</v>
      </c>
      <c r="BJ443">
        <v>0</v>
      </c>
      <c r="BK443" s="18">
        <v>0</v>
      </c>
      <c r="BL443">
        <v>0</v>
      </c>
      <c r="BM443">
        <v>1</v>
      </c>
      <c r="BN443" s="18">
        <v>0</v>
      </c>
      <c r="BQ443" s="25">
        <v>41.5</v>
      </c>
      <c r="BR443">
        <v>1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 s="18">
        <v>0</v>
      </c>
      <c r="BZ443">
        <v>0</v>
      </c>
      <c r="CA443">
        <v>0</v>
      </c>
      <c r="CB443">
        <v>1</v>
      </c>
      <c r="CC443" s="18">
        <v>0</v>
      </c>
      <c r="CD443">
        <v>0</v>
      </c>
      <c r="CE443">
        <v>0</v>
      </c>
      <c r="CF443">
        <v>0</v>
      </c>
      <c r="CG443">
        <v>0</v>
      </c>
      <c r="CH443" s="18">
        <v>0</v>
      </c>
      <c r="CI443">
        <v>1</v>
      </c>
      <c r="CJ443">
        <v>1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 s="18">
        <v>0</v>
      </c>
      <c r="CU443">
        <v>127</v>
      </c>
      <c r="DD443" s="34" t="s">
        <v>110</v>
      </c>
    </row>
    <row r="444" spans="1:108" s="51" customFormat="1" x14ac:dyDescent="0.25">
      <c r="A444" s="51">
        <v>443</v>
      </c>
      <c r="B444" s="51">
        <v>27</v>
      </c>
      <c r="C444" s="52" t="s">
        <v>155</v>
      </c>
      <c r="D444" s="53">
        <v>14.1</v>
      </c>
      <c r="E444" s="54">
        <v>0.57799999999999996</v>
      </c>
      <c r="F444" s="55">
        <f t="shared" si="130"/>
        <v>24.394463667820069</v>
      </c>
      <c r="G444" s="55">
        <f t="shared" si="119"/>
        <v>13.522</v>
      </c>
      <c r="H444" s="56">
        <f t="shared" si="120"/>
        <v>14.677999999999999</v>
      </c>
      <c r="I444" s="57">
        <f t="shared" si="121"/>
        <v>9.5568279478523185E-2</v>
      </c>
      <c r="J444" s="58">
        <f t="shared" si="122"/>
        <v>3.9176216694032911E-3</v>
      </c>
      <c r="K444" s="58">
        <f t="shared" si="123"/>
        <v>255.25690951988074</v>
      </c>
      <c r="L444" s="58">
        <f t="shared" si="124"/>
        <v>9.1650657809119893E-2</v>
      </c>
      <c r="M444" s="58">
        <f t="shared" si="125"/>
        <v>9.9485901147926478E-2</v>
      </c>
      <c r="N444" s="59">
        <v>0</v>
      </c>
      <c r="O444" s="60">
        <v>1</v>
      </c>
      <c r="P444" s="59">
        <v>0</v>
      </c>
      <c r="Q444" s="60">
        <v>0</v>
      </c>
      <c r="R444" s="60">
        <v>0</v>
      </c>
      <c r="S444" s="60">
        <v>1</v>
      </c>
      <c r="T444" s="60">
        <v>0</v>
      </c>
      <c r="U444" s="59">
        <v>64585</v>
      </c>
      <c r="V444" s="60">
        <v>23</v>
      </c>
      <c r="W444" s="60">
        <f t="shared" si="131"/>
        <v>64561</v>
      </c>
      <c r="X444" s="60">
        <f t="shared" si="126"/>
        <v>11</v>
      </c>
      <c r="Y444" s="55" t="s">
        <v>108</v>
      </c>
      <c r="Z444" s="55" t="s">
        <v>108</v>
      </c>
      <c r="AA444" s="60">
        <v>1</v>
      </c>
      <c r="AB444" s="60">
        <v>0</v>
      </c>
      <c r="AC444" s="60">
        <v>0</v>
      </c>
      <c r="AD444" s="60">
        <v>1</v>
      </c>
      <c r="AE444" s="60">
        <v>0</v>
      </c>
      <c r="AF444" s="60">
        <v>0</v>
      </c>
      <c r="AG444" s="59">
        <v>0</v>
      </c>
      <c r="AH444" s="60">
        <v>1</v>
      </c>
      <c r="AI444" s="61">
        <v>0</v>
      </c>
      <c r="AJ444" s="60">
        <v>0</v>
      </c>
      <c r="AK444" s="61">
        <v>1</v>
      </c>
      <c r="AL444" s="62">
        <v>1996</v>
      </c>
      <c r="AM444" s="63">
        <f t="shared" si="127"/>
        <v>7.5989004568714096</v>
      </c>
      <c r="AN444" s="58" t="s">
        <v>108</v>
      </c>
      <c r="AO444" s="58" t="s">
        <v>108</v>
      </c>
      <c r="AP444" s="58" t="s">
        <v>108</v>
      </c>
      <c r="AQ444" s="64" t="s">
        <v>108</v>
      </c>
      <c r="AR444" s="58" t="s">
        <v>108</v>
      </c>
      <c r="AS444" s="64" t="s">
        <v>108</v>
      </c>
      <c r="AT444" s="65" t="s">
        <v>108</v>
      </c>
      <c r="AU444" s="66" t="s">
        <v>108</v>
      </c>
      <c r="AV444" s="51" t="s">
        <v>108</v>
      </c>
      <c r="AW444" s="67" t="s">
        <v>108</v>
      </c>
      <c r="AX444" s="51" t="s">
        <v>108</v>
      </c>
      <c r="AY444" s="67" t="s">
        <v>108</v>
      </c>
      <c r="AZ444">
        <v>0</v>
      </c>
      <c r="BA444" s="66">
        <v>1</v>
      </c>
      <c r="BB444" s="51">
        <v>1</v>
      </c>
      <c r="BC444" s="66">
        <v>0</v>
      </c>
      <c r="BD444" s="66" t="s">
        <v>148</v>
      </c>
      <c r="BE444">
        <v>0</v>
      </c>
      <c r="BF444">
        <v>1</v>
      </c>
      <c r="BG444">
        <v>0</v>
      </c>
      <c r="BH444">
        <v>0</v>
      </c>
      <c r="BI444">
        <v>0</v>
      </c>
      <c r="BJ444">
        <v>0</v>
      </c>
      <c r="BK444" s="66">
        <v>0</v>
      </c>
      <c r="BL444">
        <v>0</v>
      </c>
      <c r="BM444">
        <v>1</v>
      </c>
      <c r="BN444" s="66">
        <v>0</v>
      </c>
      <c r="BQ444" s="52">
        <v>41.5</v>
      </c>
      <c r="BR444" s="51">
        <v>0</v>
      </c>
      <c r="BS444" s="51">
        <v>0</v>
      </c>
      <c r="BT444" s="51">
        <v>1</v>
      </c>
      <c r="BU444" s="51">
        <v>0</v>
      </c>
      <c r="BV444" s="51">
        <v>0</v>
      </c>
      <c r="BW444" s="51">
        <v>0</v>
      </c>
      <c r="BX444" s="51">
        <v>0</v>
      </c>
      <c r="BY444" s="66">
        <v>0</v>
      </c>
      <c r="BZ444" s="51">
        <v>0</v>
      </c>
      <c r="CA444" s="51">
        <v>1</v>
      </c>
      <c r="CB444" s="51">
        <v>0</v>
      </c>
      <c r="CC444" s="66">
        <v>0</v>
      </c>
      <c r="CD444" s="51">
        <v>0</v>
      </c>
      <c r="CE444" s="51">
        <v>0</v>
      </c>
      <c r="CF444" s="51">
        <v>0</v>
      </c>
      <c r="CG444" s="51">
        <v>0</v>
      </c>
      <c r="CH444" s="66">
        <v>0</v>
      </c>
      <c r="CI444" s="51">
        <v>1</v>
      </c>
      <c r="CJ444" s="51">
        <v>1</v>
      </c>
      <c r="CK444" s="51">
        <v>0</v>
      </c>
      <c r="CL444" s="51">
        <v>0</v>
      </c>
      <c r="CM444" s="51">
        <v>0</v>
      </c>
      <c r="CN444" s="51">
        <v>0</v>
      </c>
      <c r="CO444" s="51">
        <v>0</v>
      </c>
      <c r="CP444" s="51">
        <v>0</v>
      </c>
      <c r="CQ444" s="51">
        <v>0</v>
      </c>
      <c r="CR444" s="51">
        <v>0</v>
      </c>
      <c r="CS444" s="66">
        <v>0</v>
      </c>
      <c r="CU444">
        <v>127</v>
      </c>
      <c r="CY444" s="68"/>
      <c r="DD444" s="68" t="s">
        <v>110</v>
      </c>
    </row>
    <row r="445" spans="1:108" x14ac:dyDescent="0.25">
      <c r="A445">
        <v>444</v>
      </c>
      <c r="B445">
        <v>28</v>
      </c>
      <c r="C445" s="25" t="s">
        <v>156</v>
      </c>
      <c r="D445" s="12">
        <v>4.5999999999999996</v>
      </c>
      <c r="E445" s="14">
        <f t="shared" ref="E445:E452" si="132">D445/F445</f>
        <v>0.13855421686746985</v>
      </c>
      <c r="F445" s="7">
        <v>33.200000000000003</v>
      </c>
      <c r="G445" s="7">
        <f t="shared" si="119"/>
        <v>4.4614457831325298</v>
      </c>
      <c r="H445" s="16">
        <f t="shared" si="120"/>
        <v>4.7385542168674695</v>
      </c>
      <c r="I445" s="11">
        <f t="shared" si="121"/>
        <v>0.3293553550615026</v>
      </c>
      <c r="J445" s="33">
        <f t="shared" si="122"/>
        <v>9.9203420199247758E-3</v>
      </c>
      <c r="K445" s="33">
        <f t="shared" si="123"/>
        <v>100.80297614654044</v>
      </c>
      <c r="L445" s="33">
        <f t="shared" si="124"/>
        <v>0.31943501304157784</v>
      </c>
      <c r="M445" s="33">
        <f t="shared" si="125"/>
        <v>0.33927569708142735</v>
      </c>
      <c r="N445" s="8">
        <v>0</v>
      </c>
      <c r="O445" s="9">
        <v>1</v>
      </c>
      <c r="P445" s="8">
        <v>0</v>
      </c>
      <c r="Q445" s="9">
        <v>0</v>
      </c>
      <c r="R445" s="9">
        <v>0</v>
      </c>
      <c r="S445" s="9">
        <v>1</v>
      </c>
      <c r="T445" s="9">
        <v>0</v>
      </c>
      <c r="U445" s="8">
        <v>9065</v>
      </c>
      <c r="V445" s="9">
        <v>5</v>
      </c>
      <c r="W445" s="9">
        <f t="shared" si="131"/>
        <v>9059</v>
      </c>
      <c r="X445" s="9">
        <f t="shared" si="126"/>
        <v>8</v>
      </c>
      <c r="Y445" s="7">
        <v>5.19</v>
      </c>
      <c r="Z445" s="7">
        <v>18.3</v>
      </c>
      <c r="AA445" s="9">
        <v>1</v>
      </c>
      <c r="AB445" s="9">
        <v>0</v>
      </c>
      <c r="AC445" s="9">
        <v>0</v>
      </c>
      <c r="AD445" s="9">
        <v>1</v>
      </c>
      <c r="AE445" s="9">
        <v>0</v>
      </c>
      <c r="AF445" s="9">
        <v>0</v>
      </c>
      <c r="AG445" s="8">
        <v>0</v>
      </c>
      <c r="AH445" s="9">
        <v>1</v>
      </c>
      <c r="AI445" s="30">
        <v>0</v>
      </c>
      <c r="AJ445" s="9">
        <v>0</v>
      </c>
      <c r="AK445" s="30">
        <v>1</v>
      </c>
      <c r="AL445" s="21">
        <v>1998</v>
      </c>
      <c r="AM445" s="23">
        <f t="shared" si="127"/>
        <v>7.5999019592084984</v>
      </c>
      <c r="AN445" s="33">
        <v>0.11</v>
      </c>
      <c r="AO445" s="33">
        <v>0.52</v>
      </c>
      <c r="AP445" s="33">
        <v>0.31</v>
      </c>
      <c r="AQ445" s="43">
        <v>0.06</v>
      </c>
      <c r="AR445" s="33" t="s">
        <v>108</v>
      </c>
      <c r="AS445" s="43" t="s">
        <v>108</v>
      </c>
      <c r="AT445" s="42">
        <v>1</v>
      </c>
      <c r="AU445" s="18">
        <v>0</v>
      </c>
      <c r="AV445">
        <v>1</v>
      </c>
      <c r="AW445" s="40">
        <v>0</v>
      </c>
      <c r="AX445" t="s">
        <v>108</v>
      </c>
      <c r="AY445" s="40" t="s">
        <v>108</v>
      </c>
      <c r="AZ445">
        <v>0</v>
      </c>
      <c r="BA445" s="18">
        <v>1</v>
      </c>
      <c r="BB445" t="s">
        <v>108</v>
      </c>
      <c r="BC445" s="18" t="s">
        <v>108</v>
      </c>
      <c r="BD445" s="18" t="s">
        <v>119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 s="18">
        <v>1</v>
      </c>
      <c r="BL445">
        <v>0</v>
      </c>
      <c r="BM445">
        <v>1</v>
      </c>
      <c r="BN445" s="18">
        <v>0</v>
      </c>
      <c r="BQ445" s="25">
        <v>34.03</v>
      </c>
      <c r="BR445">
        <v>1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 s="18">
        <v>0</v>
      </c>
      <c r="BZ445">
        <v>0</v>
      </c>
      <c r="CA445">
        <v>0</v>
      </c>
      <c r="CB445">
        <v>1</v>
      </c>
      <c r="CC445" s="18">
        <v>0</v>
      </c>
      <c r="CD445">
        <v>0</v>
      </c>
      <c r="CE445">
        <v>0</v>
      </c>
      <c r="CF445">
        <v>0</v>
      </c>
      <c r="CG445">
        <v>0</v>
      </c>
      <c r="CH445" s="18">
        <v>0</v>
      </c>
      <c r="CI445">
        <v>0</v>
      </c>
      <c r="CJ445">
        <v>0</v>
      </c>
      <c r="CK445">
        <v>1</v>
      </c>
      <c r="CL445">
        <v>1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 s="18">
        <v>0</v>
      </c>
      <c r="CU445">
        <v>58</v>
      </c>
      <c r="DD445" s="34" t="s">
        <v>110</v>
      </c>
    </row>
    <row r="446" spans="1:108" x14ac:dyDescent="0.25">
      <c r="A446">
        <v>445</v>
      </c>
      <c r="B446">
        <v>28</v>
      </c>
      <c r="C446" s="25" t="s">
        <v>156</v>
      </c>
      <c r="D446" s="12">
        <v>5.3</v>
      </c>
      <c r="E446" s="14">
        <f t="shared" si="132"/>
        <v>0.2264957264957265</v>
      </c>
      <c r="F446" s="7">
        <v>23.4</v>
      </c>
      <c r="G446" s="7">
        <f t="shared" si="119"/>
        <v>5.0735042735042732</v>
      </c>
      <c r="H446" s="16">
        <f t="shared" si="120"/>
        <v>5.5264957264957264</v>
      </c>
      <c r="I446" s="11">
        <f t="shared" si="121"/>
        <v>0.38591799382353975</v>
      </c>
      <c r="J446" s="33">
        <f t="shared" si="122"/>
        <v>1.6492221958270933E-2</v>
      </c>
      <c r="K446" s="33">
        <f t="shared" si="123"/>
        <v>60.634643562900564</v>
      </c>
      <c r="L446" s="33">
        <f t="shared" si="124"/>
        <v>0.36942577186526881</v>
      </c>
      <c r="M446" s="33">
        <f t="shared" si="125"/>
        <v>0.40241021578181069</v>
      </c>
      <c r="N446" s="8">
        <v>0</v>
      </c>
      <c r="O446" s="9">
        <v>1</v>
      </c>
      <c r="P446" s="8">
        <v>0</v>
      </c>
      <c r="Q446" s="9">
        <v>0</v>
      </c>
      <c r="R446" s="9">
        <v>0</v>
      </c>
      <c r="S446" s="9">
        <v>1</v>
      </c>
      <c r="T446" s="9">
        <v>0</v>
      </c>
      <c r="U446" s="8">
        <v>3135</v>
      </c>
      <c r="V446" s="9">
        <v>5</v>
      </c>
      <c r="W446" s="9">
        <f t="shared" si="131"/>
        <v>3129</v>
      </c>
      <c r="X446" s="9">
        <f t="shared" si="126"/>
        <v>8</v>
      </c>
      <c r="Y446" s="7">
        <v>3.53</v>
      </c>
      <c r="Z446" s="7">
        <v>16.399999999999999</v>
      </c>
      <c r="AA446" s="9">
        <v>1</v>
      </c>
      <c r="AB446" s="9">
        <v>0</v>
      </c>
      <c r="AC446" s="9">
        <v>0</v>
      </c>
      <c r="AD446" s="9">
        <v>1</v>
      </c>
      <c r="AE446" s="9">
        <v>0</v>
      </c>
      <c r="AF446" s="9">
        <v>0</v>
      </c>
      <c r="AG446" s="8">
        <v>0</v>
      </c>
      <c r="AH446" s="9">
        <v>1</v>
      </c>
      <c r="AI446" s="30">
        <v>0</v>
      </c>
      <c r="AJ446" s="9">
        <v>0</v>
      </c>
      <c r="AK446" s="30">
        <v>1</v>
      </c>
      <c r="AL446" s="21">
        <v>1998</v>
      </c>
      <c r="AM446" s="23">
        <f t="shared" si="127"/>
        <v>7.5999019592084984</v>
      </c>
      <c r="AN446" s="33">
        <v>0.26</v>
      </c>
      <c r="AO446" s="33">
        <v>0.47</v>
      </c>
      <c r="AP446" s="33">
        <v>0.247</v>
      </c>
      <c r="AQ446" s="43">
        <v>2.3E-2</v>
      </c>
      <c r="AR446" s="33" t="s">
        <v>108</v>
      </c>
      <c r="AS446" s="43" t="s">
        <v>108</v>
      </c>
      <c r="AT446" s="42">
        <v>1</v>
      </c>
      <c r="AU446" s="18">
        <v>0</v>
      </c>
      <c r="AV446">
        <v>0</v>
      </c>
      <c r="AW446" s="40">
        <v>1</v>
      </c>
      <c r="AX446" t="s">
        <v>108</v>
      </c>
      <c r="AY446" s="40" t="s">
        <v>108</v>
      </c>
      <c r="AZ446">
        <v>0</v>
      </c>
      <c r="BA446" s="18">
        <v>1</v>
      </c>
      <c r="BB446" t="s">
        <v>108</v>
      </c>
      <c r="BC446" s="18" t="s">
        <v>108</v>
      </c>
      <c r="BD446" s="18" t="s">
        <v>119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 s="18">
        <v>1</v>
      </c>
      <c r="BL446">
        <v>0</v>
      </c>
      <c r="BM446">
        <v>1</v>
      </c>
      <c r="BN446" s="18">
        <v>0</v>
      </c>
      <c r="BQ446" s="25">
        <v>31.8</v>
      </c>
      <c r="BR446">
        <v>1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 s="18">
        <v>0</v>
      </c>
      <c r="BZ446">
        <v>0</v>
      </c>
      <c r="CA446">
        <v>0</v>
      </c>
      <c r="CB446">
        <v>1</v>
      </c>
      <c r="CC446" s="18">
        <v>0</v>
      </c>
      <c r="CD446">
        <v>0</v>
      </c>
      <c r="CE446">
        <v>0</v>
      </c>
      <c r="CF446">
        <v>0</v>
      </c>
      <c r="CG446">
        <v>0</v>
      </c>
      <c r="CH446" s="18">
        <v>0</v>
      </c>
      <c r="CI446">
        <v>0</v>
      </c>
      <c r="CJ446">
        <v>0</v>
      </c>
      <c r="CK446">
        <v>1</v>
      </c>
      <c r="CL446">
        <v>1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 s="18">
        <v>0</v>
      </c>
      <c r="CU446">
        <v>58</v>
      </c>
      <c r="DD446" s="34" t="s">
        <v>110</v>
      </c>
    </row>
    <row r="447" spans="1:108" x14ac:dyDescent="0.25">
      <c r="A447">
        <v>446</v>
      </c>
      <c r="B447">
        <v>28</v>
      </c>
      <c r="C447" s="25" t="s">
        <v>156</v>
      </c>
      <c r="D447" s="12">
        <v>3.6</v>
      </c>
      <c r="E447" s="14">
        <f t="shared" si="132"/>
        <v>6.4285714285714293E-2</v>
      </c>
      <c r="F447" s="7">
        <v>56</v>
      </c>
      <c r="G447" s="7">
        <f t="shared" si="119"/>
        <v>3.5357142857142856</v>
      </c>
      <c r="H447" s="16">
        <f t="shared" si="120"/>
        <v>3.6642857142857146</v>
      </c>
      <c r="I447" s="11">
        <f t="shared" si="121"/>
        <v>0.23199795227200942</v>
      </c>
      <c r="J447" s="33">
        <f t="shared" si="122"/>
        <v>4.1428205762858829E-3</v>
      </c>
      <c r="K447" s="33">
        <f t="shared" si="123"/>
        <v>241.38144087729691</v>
      </c>
      <c r="L447" s="33">
        <f t="shared" si="124"/>
        <v>0.22785513169572355</v>
      </c>
      <c r="M447" s="33">
        <f t="shared" si="125"/>
        <v>0.23614077284829529</v>
      </c>
      <c r="N447" s="8">
        <v>0</v>
      </c>
      <c r="O447" s="9">
        <v>1</v>
      </c>
      <c r="P447" s="8">
        <v>0</v>
      </c>
      <c r="Q447" s="9">
        <v>0</v>
      </c>
      <c r="R447" s="9">
        <v>0</v>
      </c>
      <c r="S447" s="9">
        <v>1</v>
      </c>
      <c r="T447" s="9">
        <v>0</v>
      </c>
      <c r="U447" s="8">
        <v>55135</v>
      </c>
      <c r="V447" s="9">
        <v>5</v>
      </c>
      <c r="W447" s="9">
        <f t="shared" si="131"/>
        <v>55129</v>
      </c>
      <c r="X447" s="9">
        <f t="shared" si="126"/>
        <v>8</v>
      </c>
      <c r="Y447" s="7">
        <v>5.19</v>
      </c>
      <c r="Z447" s="7">
        <v>18.3</v>
      </c>
      <c r="AA447" s="9">
        <v>1</v>
      </c>
      <c r="AB447" s="9">
        <v>0</v>
      </c>
      <c r="AC447" s="9">
        <v>0</v>
      </c>
      <c r="AD447" s="9">
        <v>1</v>
      </c>
      <c r="AE447" s="9">
        <v>0</v>
      </c>
      <c r="AF447" s="9">
        <v>0</v>
      </c>
      <c r="AG447" s="8">
        <v>0</v>
      </c>
      <c r="AH447" s="9">
        <v>1</v>
      </c>
      <c r="AI447" s="30">
        <v>0</v>
      </c>
      <c r="AJ447" s="9">
        <v>0</v>
      </c>
      <c r="AK447" s="30">
        <v>1</v>
      </c>
      <c r="AL447" s="21">
        <v>1998</v>
      </c>
      <c r="AM447" s="23">
        <f t="shared" si="127"/>
        <v>7.5999019592084984</v>
      </c>
      <c r="AN447" s="33">
        <v>0.11</v>
      </c>
      <c r="AO447" s="33">
        <v>0.52</v>
      </c>
      <c r="AP447" s="33">
        <v>0.31</v>
      </c>
      <c r="AQ447" s="43">
        <v>0.06</v>
      </c>
      <c r="AR447" s="33" t="s">
        <v>108</v>
      </c>
      <c r="AS447" s="43" t="s">
        <v>108</v>
      </c>
      <c r="AT447" s="42">
        <v>0</v>
      </c>
      <c r="AU447" s="18">
        <v>1</v>
      </c>
      <c r="AV447">
        <v>1</v>
      </c>
      <c r="AW447" s="40">
        <v>0</v>
      </c>
      <c r="AX447" t="s">
        <v>108</v>
      </c>
      <c r="AY447" s="40" t="s">
        <v>108</v>
      </c>
      <c r="AZ447">
        <v>0</v>
      </c>
      <c r="BA447" s="18">
        <v>1</v>
      </c>
      <c r="BB447" t="s">
        <v>108</v>
      </c>
      <c r="BC447" s="18" t="s">
        <v>108</v>
      </c>
      <c r="BD447" s="18" t="s">
        <v>119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 s="18">
        <v>1</v>
      </c>
      <c r="BL447">
        <v>0</v>
      </c>
      <c r="BM447">
        <v>1</v>
      </c>
      <c r="BN447" s="18">
        <v>0</v>
      </c>
      <c r="BQ447" s="25">
        <v>34.03</v>
      </c>
      <c r="BR447">
        <v>1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 s="18">
        <v>0</v>
      </c>
      <c r="BZ447">
        <v>0</v>
      </c>
      <c r="CA447">
        <v>0</v>
      </c>
      <c r="CB447">
        <v>1</v>
      </c>
      <c r="CC447" s="18">
        <v>0</v>
      </c>
      <c r="CD447">
        <v>0</v>
      </c>
      <c r="CE447">
        <v>0</v>
      </c>
      <c r="CF447">
        <v>0</v>
      </c>
      <c r="CG447">
        <v>0</v>
      </c>
      <c r="CH447" s="18">
        <v>0</v>
      </c>
      <c r="CI447">
        <v>0</v>
      </c>
      <c r="CJ447">
        <v>0</v>
      </c>
      <c r="CK447">
        <v>1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 s="18">
        <v>0</v>
      </c>
      <c r="CU447">
        <v>58</v>
      </c>
      <c r="DD447" s="34" t="s">
        <v>110</v>
      </c>
    </row>
    <row r="448" spans="1:108" x14ac:dyDescent="0.25">
      <c r="A448">
        <v>447</v>
      </c>
      <c r="B448">
        <v>28</v>
      </c>
      <c r="C448" s="25" t="s">
        <v>156</v>
      </c>
      <c r="D448" s="12">
        <v>2.8</v>
      </c>
      <c r="E448" s="14">
        <f t="shared" si="132"/>
        <v>9.3023255813953473E-2</v>
      </c>
      <c r="F448" s="7">
        <v>30.1</v>
      </c>
      <c r="G448" s="7">
        <f t="shared" si="119"/>
        <v>2.7069767441860462</v>
      </c>
      <c r="H448" s="16">
        <f t="shared" si="120"/>
        <v>2.8930232558139535</v>
      </c>
      <c r="I448" s="11">
        <f t="shared" si="121"/>
        <v>0.18766370166751487</v>
      </c>
      <c r="J448" s="33">
        <f t="shared" si="122"/>
        <v>6.2346744740038162E-3</v>
      </c>
      <c r="K448" s="33">
        <f t="shared" si="123"/>
        <v>160.39329786496691</v>
      </c>
      <c r="L448" s="33">
        <f t="shared" si="124"/>
        <v>0.18142902719351106</v>
      </c>
      <c r="M448" s="33">
        <f t="shared" si="125"/>
        <v>0.19389837614151867</v>
      </c>
      <c r="N448" s="8">
        <v>0</v>
      </c>
      <c r="O448" s="9">
        <v>1</v>
      </c>
      <c r="P448" s="8">
        <v>0</v>
      </c>
      <c r="Q448" s="9">
        <v>0</v>
      </c>
      <c r="R448" s="9">
        <v>0</v>
      </c>
      <c r="S448" s="9">
        <v>1</v>
      </c>
      <c r="T448" s="9">
        <v>0</v>
      </c>
      <c r="U448" s="8">
        <v>24826</v>
      </c>
      <c r="V448" s="9">
        <v>5</v>
      </c>
      <c r="W448" s="9">
        <f t="shared" si="131"/>
        <v>24820</v>
      </c>
      <c r="X448" s="9">
        <f t="shared" si="126"/>
        <v>8</v>
      </c>
      <c r="Y448" s="7">
        <v>3.53</v>
      </c>
      <c r="Z448" s="7">
        <v>16.399999999999999</v>
      </c>
      <c r="AA448" s="9">
        <v>1</v>
      </c>
      <c r="AB448" s="9">
        <v>0</v>
      </c>
      <c r="AC448" s="9">
        <v>0</v>
      </c>
      <c r="AD448" s="9">
        <v>1</v>
      </c>
      <c r="AE448" s="9">
        <v>0</v>
      </c>
      <c r="AF448" s="9">
        <v>0</v>
      </c>
      <c r="AG448" s="8">
        <v>0</v>
      </c>
      <c r="AH448" s="9">
        <v>1</v>
      </c>
      <c r="AI448" s="30">
        <v>0</v>
      </c>
      <c r="AJ448" s="9">
        <v>0</v>
      </c>
      <c r="AK448" s="30">
        <v>1</v>
      </c>
      <c r="AL448" s="21">
        <v>1998</v>
      </c>
      <c r="AM448" s="23">
        <f t="shared" si="127"/>
        <v>7.5999019592084984</v>
      </c>
      <c r="AN448" s="33">
        <v>0.26</v>
      </c>
      <c r="AO448" s="33">
        <v>0.47</v>
      </c>
      <c r="AP448" s="33">
        <v>0.247</v>
      </c>
      <c r="AQ448" s="43">
        <v>2.3E-2</v>
      </c>
      <c r="AR448" s="33" t="s">
        <v>108</v>
      </c>
      <c r="AS448" s="43" t="s">
        <v>108</v>
      </c>
      <c r="AT448" s="42">
        <v>0</v>
      </c>
      <c r="AU448" s="18">
        <v>1</v>
      </c>
      <c r="AV448">
        <v>0</v>
      </c>
      <c r="AW448" s="40">
        <v>1</v>
      </c>
      <c r="AX448" t="s">
        <v>108</v>
      </c>
      <c r="AY448" s="40" t="s">
        <v>108</v>
      </c>
      <c r="AZ448">
        <v>0</v>
      </c>
      <c r="BA448" s="18">
        <v>1</v>
      </c>
      <c r="BB448" t="s">
        <v>108</v>
      </c>
      <c r="BC448" s="18" t="s">
        <v>108</v>
      </c>
      <c r="BD448" s="18" t="s">
        <v>119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 s="18">
        <v>1</v>
      </c>
      <c r="BL448">
        <v>0</v>
      </c>
      <c r="BM448">
        <v>1</v>
      </c>
      <c r="BN448" s="18">
        <v>0</v>
      </c>
      <c r="BQ448" s="25">
        <v>31.8</v>
      </c>
      <c r="BR448">
        <v>1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 s="18">
        <v>0</v>
      </c>
      <c r="BZ448">
        <v>0</v>
      </c>
      <c r="CA448">
        <v>0</v>
      </c>
      <c r="CB448">
        <v>1</v>
      </c>
      <c r="CC448" s="18">
        <v>0</v>
      </c>
      <c r="CD448">
        <v>0</v>
      </c>
      <c r="CE448">
        <v>0</v>
      </c>
      <c r="CF448">
        <v>0</v>
      </c>
      <c r="CG448">
        <v>0</v>
      </c>
      <c r="CH448" s="18">
        <v>0</v>
      </c>
      <c r="CI448">
        <v>0</v>
      </c>
      <c r="CJ448">
        <v>0</v>
      </c>
      <c r="CK448">
        <v>1</v>
      </c>
      <c r="CL448">
        <v>1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 s="18">
        <v>0</v>
      </c>
      <c r="CU448">
        <v>58</v>
      </c>
      <c r="DD448" s="34" t="s">
        <v>110</v>
      </c>
    </row>
    <row r="449" spans="1:108" x14ac:dyDescent="0.25">
      <c r="A449">
        <v>448</v>
      </c>
      <c r="B449">
        <v>28</v>
      </c>
      <c r="C449" s="25" t="s">
        <v>156</v>
      </c>
      <c r="D449" s="12">
        <v>2.5</v>
      </c>
      <c r="E449" s="14">
        <f t="shared" si="132"/>
        <v>0.39936102236421728</v>
      </c>
      <c r="F449" s="7">
        <v>6.26</v>
      </c>
      <c r="G449" s="7">
        <f t="shared" si="119"/>
        <v>2.1006389776357826</v>
      </c>
      <c r="H449" s="16">
        <f t="shared" si="120"/>
        <v>2.8993610223642174</v>
      </c>
      <c r="I449" s="11">
        <f t="shared" si="121"/>
        <v>6.5629166615310958E-2</v>
      </c>
      <c r="J449" s="33">
        <f t="shared" si="122"/>
        <v>1.0483892430560858E-2</v>
      </c>
      <c r="K449" s="33">
        <f t="shared" si="123"/>
        <v>95.384420111462646</v>
      </c>
      <c r="L449" s="33">
        <f t="shared" si="124"/>
        <v>5.5145274184750098E-2</v>
      </c>
      <c r="M449" s="33">
        <f t="shared" si="125"/>
        <v>7.6113059045871817E-2</v>
      </c>
      <c r="N449" s="8">
        <v>0</v>
      </c>
      <c r="O449" s="9">
        <v>1</v>
      </c>
      <c r="P449" s="8">
        <v>0</v>
      </c>
      <c r="Q449" s="9">
        <v>0</v>
      </c>
      <c r="R449" s="9">
        <v>0</v>
      </c>
      <c r="S449" s="9">
        <v>1</v>
      </c>
      <c r="T449" s="9">
        <v>0</v>
      </c>
      <c r="U449" s="8">
        <v>9065</v>
      </c>
      <c r="V449" s="9">
        <v>5</v>
      </c>
      <c r="W449" s="9">
        <f t="shared" si="131"/>
        <v>9059</v>
      </c>
      <c r="X449" s="9">
        <f t="shared" si="126"/>
        <v>8</v>
      </c>
      <c r="Y449" s="7">
        <v>5.19</v>
      </c>
      <c r="Z449" s="7">
        <v>18.3</v>
      </c>
      <c r="AA449" s="9">
        <v>1</v>
      </c>
      <c r="AB449" s="9">
        <v>0</v>
      </c>
      <c r="AC449" s="9">
        <v>0</v>
      </c>
      <c r="AD449" s="9">
        <v>1</v>
      </c>
      <c r="AE449" s="9">
        <v>0</v>
      </c>
      <c r="AF449" s="9">
        <v>0</v>
      </c>
      <c r="AG449" s="8">
        <v>0</v>
      </c>
      <c r="AH449" s="9">
        <v>1</v>
      </c>
      <c r="AI449" s="30">
        <v>0</v>
      </c>
      <c r="AJ449" s="9">
        <v>0</v>
      </c>
      <c r="AK449" s="30">
        <v>1</v>
      </c>
      <c r="AL449" s="21">
        <v>1998</v>
      </c>
      <c r="AM449" s="23">
        <f t="shared" si="127"/>
        <v>7.5999019592084984</v>
      </c>
      <c r="AN449" s="33">
        <v>0.11</v>
      </c>
      <c r="AO449" s="33">
        <v>0.52</v>
      </c>
      <c r="AP449" s="33">
        <v>0.31</v>
      </c>
      <c r="AQ449" s="43">
        <v>0.06</v>
      </c>
      <c r="AR449" s="33" t="s">
        <v>108</v>
      </c>
      <c r="AS449" s="43" t="s">
        <v>108</v>
      </c>
      <c r="AT449" s="42">
        <v>1</v>
      </c>
      <c r="AU449" s="18">
        <v>0</v>
      </c>
      <c r="AV449">
        <v>1</v>
      </c>
      <c r="AW449" s="40">
        <v>0</v>
      </c>
      <c r="AX449" t="s">
        <v>108</v>
      </c>
      <c r="AY449" s="40" t="s">
        <v>108</v>
      </c>
      <c r="AZ449">
        <v>0</v>
      </c>
      <c r="BA449" s="18">
        <v>1</v>
      </c>
      <c r="BB449" t="s">
        <v>108</v>
      </c>
      <c r="BC449" s="18" t="s">
        <v>108</v>
      </c>
      <c r="BD449" s="18" t="s">
        <v>119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 s="18">
        <v>1</v>
      </c>
      <c r="BL449">
        <v>0</v>
      </c>
      <c r="BM449">
        <v>1</v>
      </c>
      <c r="BN449" s="18">
        <v>0</v>
      </c>
      <c r="BQ449" s="25">
        <v>34.03</v>
      </c>
      <c r="BR449">
        <v>1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 s="18">
        <v>0</v>
      </c>
      <c r="BZ449">
        <v>0</v>
      </c>
      <c r="CA449">
        <v>0</v>
      </c>
      <c r="CB449">
        <v>1</v>
      </c>
      <c r="CC449" s="18">
        <v>0</v>
      </c>
      <c r="CD449">
        <v>0</v>
      </c>
      <c r="CE449">
        <v>0</v>
      </c>
      <c r="CF449">
        <v>0</v>
      </c>
      <c r="CG449">
        <v>0</v>
      </c>
      <c r="CH449" s="18">
        <v>0</v>
      </c>
      <c r="CI449">
        <v>0</v>
      </c>
      <c r="CJ449">
        <v>0</v>
      </c>
      <c r="CK449">
        <v>1</v>
      </c>
      <c r="CL449">
        <v>1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 s="18">
        <v>0</v>
      </c>
      <c r="CU449">
        <v>58</v>
      </c>
      <c r="DD449" s="34" t="s">
        <v>110</v>
      </c>
    </row>
    <row r="450" spans="1:108" x14ac:dyDescent="0.25">
      <c r="A450">
        <v>449</v>
      </c>
      <c r="B450">
        <v>28</v>
      </c>
      <c r="C450" s="25" t="s">
        <v>156</v>
      </c>
      <c r="D450" s="12">
        <v>2.4</v>
      </c>
      <c r="E450" s="14">
        <f t="shared" si="132"/>
        <v>0.69364161849710981</v>
      </c>
      <c r="F450" s="7">
        <v>3.46</v>
      </c>
      <c r="G450" s="7">
        <f t="shared" ref="G450:G513" si="133">D450-E450</f>
        <v>1.70635838150289</v>
      </c>
      <c r="H450" s="16">
        <f t="shared" ref="H450:H513" si="134">D450+E450</f>
        <v>3.0936416184971098</v>
      </c>
      <c r="I450" s="11">
        <f t="shared" ref="I450:I513" si="135">IFERROR(F450/SQRT(F450^2+W450), "X")</f>
        <v>6.173679701695501E-2</v>
      </c>
      <c r="J450" s="33">
        <f t="shared" ref="J450:J513" si="136">IFERROR(SQRT((1-I450^2)/W450), "X")</f>
        <v>1.7843004918195092E-2</v>
      </c>
      <c r="K450" s="33">
        <f t="shared" ref="K450:K513" si="137">IFERROR(1/J450, "X")</f>
        <v>56.044371706711097</v>
      </c>
      <c r="L450" s="33">
        <f t="shared" ref="L450:L513" si="138">IFERROR(I450-J450, "X")</f>
        <v>4.3893792098759918E-2</v>
      </c>
      <c r="M450" s="33">
        <f t="shared" ref="M450:M513" si="139">IFERROR(I450+J450, "X")</f>
        <v>7.9579801935150102E-2</v>
      </c>
      <c r="N450" s="8">
        <v>0</v>
      </c>
      <c r="O450" s="9">
        <v>1</v>
      </c>
      <c r="P450" s="8">
        <v>0</v>
      </c>
      <c r="Q450" s="9">
        <v>0</v>
      </c>
      <c r="R450" s="9">
        <v>0</v>
      </c>
      <c r="S450" s="9">
        <v>1</v>
      </c>
      <c r="T450" s="9">
        <v>0</v>
      </c>
      <c r="U450" s="8">
        <v>3135</v>
      </c>
      <c r="V450" s="9">
        <v>5</v>
      </c>
      <c r="W450" s="9">
        <f t="shared" si="131"/>
        <v>3129</v>
      </c>
      <c r="X450" s="9">
        <f t="shared" ref="X450:X513" si="140">COUNTIF(B:B,B450)</f>
        <v>8</v>
      </c>
      <c r="Y450" s="7">
        <v>3.53</v>
      </c>
      <c r="Z450" s="7">
        <v>16.399999999999999</v>
      </c>
      <c r="AA450" s="9">
        <v>1</v>
      </c>
      <c r="AB450" s="9">
        <v>0</v>
      </c>
      <c r="AC450" s="9">
        <v>0</v>
      </c>
      <c r="AD450" s="9">
        <v>1</v>
      </c>
      <c r="AE450" s="9">
        <v>0</v>
      </c>
      <c r="AF450" s="9">
        <v>0</v>
      </c>
      <c r="AG450" s="8">
        <v>0</v>
      </c>
      <c r="AH450" s="9">
        <v>1</v>
      </c>
      <c r="AI450" s="30">
        <v>0</v>
      </c>
      <c r="AJ450" s="9">
        <v>0</v>
      </c>
      <c r="AK450" s="30">
        <v>1</v>
      </c>
      <c r="AL450" s="21">
        <v>1998</v>
      </c>
      <c r="AM450" s="23">
        <f t="shared" ref="AM450:AM513" si="141">LN(AL450)</f>
        <v>7.5999019592084984</v>
      </c>
      <c r="AN450" s="33">
        <v>0.26</v>
      </c>
      <c r="AO450" s="33">
        <v>0.47</v>
      </c>
      <c r="AP450" s="33">
        <v>0.247</v>
      </c>
      <c r="AQ450" s="43">
        <v>2.3E-2</v>
      </c>
      <c r="AR450" s="33" t="s">
        <v>108</v>
      </c>
      <c r="AS450" s="43" t="s">
        <v>108</v>
      </c>
      <c r="AT450" s="42">
        <v>1</v>
      </c>
      <c r="AU450" s="18">
        <v>0</v>
      </c>
      <c r="AV450">
        <v>0</v>
      </c>
      <c r="AW450" s="40">
        <v>1</v>
      </c>
      <c r="AX450" t="s">
        <v>108</v>
      </c>
      <c r="AY450" s="40" t="s">
        <v>108</v>
      </c>
      <c r="AZ450">
        <v>0</v>
      </c>
      <c r="BA450" s="18">
        <v>1</v>
      </c>
      <c r="BB450" t="s">
        <v>108</v>
      </c>
      <c r="BC450" s="18" t="s">
        <v>108</v>
      </c>
      <c r="BD450" s="18" t="s">
        <v>119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 s="18">
        <v>1</v>
      </c>
      <c r="BL450">
        <v>0</v>
      </c>
      <c r="BM450">
        <v>1</v>
      </c>
      <c r="BN450" s="18">
        <v>0</v>
      </c>
      <c r="BQ450" s="25">
        <v>31.8</v>
      </c>
      <c r="BR450">
        <v>1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 s="18">
        <v>0</v>
      </c>
      <c r="BZ450">
        <v>0</v>
      </c>
      <c r="CA450">
        <v>0</v>
      </c>
      <c r="CB450">
        <v>1</v>
      </c>
      <c r="CC450" s="18">
        <v>0</v>
      </c>
      <c r="CD450">
        <v>0</v>
      </c>
      <c r="CE450">
        <v>0</v>
      </c>
      <c r="CF450">
        <v>0</v>
      </c>
      <c r="CG450">
        <v>0</v>
      </c>
      <c r="CH450" s="18">
        <v>0</v>
      </c>
      <c r="CI450">
        <v>0</v>
      </c>
      <c r="CJ450">
        <v>0</v>
      </c>
      <c r="CK450">
        <v>1</v>
      </c>
      <c r="CL450">
        <v>1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 s="18">
        <v>0</v>
      </c>
      <c r="CU450">
        <v>58</v>
      </c>
      <c r="DD450" s="34" t="s">
        <v>110</v>
      </c>
    </row>
    <row r="451" spans="1:108" x14ac:dyDescent="0.25">
      <c r="A451">
        <v>450</v>
      </c>
      <c r="B451">
        <v>28</v>
      </c>
      <c r="C451" s="25" t="s">
        <v>156</v>
      </c>
      <c r="D451" s="12">
        <v>3.2</v>
      </c>
      <c r="E451" s="14">
        <f t="shared" si="132"/>
        <v>0.11228070175438597</v>
      </c>
      <c r="F451" s="7">
        <v>28.5</v>
      </c>
      <c r="G451" s="7">
        <f t="shared" si="133"/>
        <v>3.0877192982456143</v>
      </c>
      <c r="H451" s="16">
        <f t="shared" si="134"/>
        <v>3.312280701754386</v>
      </c>
      <c r="I451" s="11">
        <f t="shared" si="135"/>
        <v>0.12049770538708542</v>
      </c>
      <c r="J451" s="33">
        <f t="shared" si="136"/>
        <v>4.2279896627047519E-3</v>
      </c>
      <c r="K451" s="33">
        <f t="shared" si="137"/>
        <v>236.51902671878216</v>
      </c>
      <c r="L451" s="33">
        <f t="shared" si="138"/>
        <v>0.11626971572438066</v>
      </c>
      <c r="M451" s="33">
        <f t="shared" si="139"/>
        <v>0.12472569504979017</v>
      </c>
      <c r="N451" s="8">
        <v>0</v>
      </c>
      <c r="O451" s="9">
        <v>1</v>
      </c>
      <c r="P451" s="8">
        <v>0</v>
      </c>
      <c r="Q451" s="9">
        <v>0</v>
      </c>
      <c r="R451" s="9">
        <v>0</v>
      </c>
      <c r="S451" s="9">
        <v>1</v>
      </c>
      <c r="T451" s="9">
        <v>0</v>
      </c>
      <c r="U451" s="8">
        <v>55135</v>
      </c>
      <c r="V451" s="9">
        <v>5</v>
      </c>
      <c r="W451" s="9">
        <f t="shared" si="131"/>
        <v>55129</v>
      </c>
      <c r="X451" s="9">
        <f t="shared" si="140"/>
        <v>8</v>
      </c>
      <c r="Y451" s="7">
        <v>5.19</v>
      </c>
      <c r="Z451" s="7">
        <v>18.3</v>
      </c>
      <c r="AA451" s="9">
        <v>1</v>
      </c>
      <c r="AB451" s="9">
        <v>0</v>
      </c>
      <c r="AC451" s="9">
        <v>0</v>
      </c>
      <c r="AD451" s="9">
        <v>1</v>
      </c>
      <c r="AE451" s="9">
        <v>0</v>
      </c>
      <c r="AF451" s="9">
        <v>0</v>
      </c>
      <c r="AG451" s="8">
        <v>0</v>
      </c>
      <c r="AH451" s="9">
        <v>1</v>
      </c>
      <c r="AI451" s="30">
        <v>0</v>
      </c>
      <c r="AJ451" s="9">
        <v>0</v>
      </c>
      <c r="AK451" s="30">
        <v>1</v>
      </c>
      <c r="AL451" s="21">
        <v>1998</v>
      </c>
      <c r="AM451" s="23">
        <f t="shared" si="141"/>
        <v>7.5999019592084984</v>
      </c>
      <c r="AN451" s="33">
        <v>0.11</v>
      </c>
      <c r="AO451" s="33">
        <v>0.52</v>
      </c>
      <c r="AP451" s="33">
        <v>0.31</v>
      </c>
      <c r="AQ451" s="43">
        <v>0.06</v>
      </c>
      <c r="AR451" s="33" t="s">
        <v>108</v>
      </c>
      <c r="AS451" s="43" t="s">
        <v>108</v>
      </c>
      <c r="AT451" s="42">
        <v>0</v>
      </c>
      <c r="AU451" s="18">
        <v>1</v>
      </c>
      <c r="AV451">
        <v>1</v>
      </c>
      <c r="AW451" s="40">
        <v>0</v>
      </c>
      <c r="AX451" t="s">
        <v>108</v>
      </c>
      <c r="AY451" s="40" t="s">
        <v>108</v>
      </c>
      <c r="AZ451">
        <v>0</v>
      </c>
      <c r="BA451" s="18">
        <v>1</v>
      </c>
      <c r="BB451" t="s">
        <v>108</v>
      </c>
      <c r="BC451" s="18" t="s">
        <v>108</v>
      </c>
      <c r="BD451" s="18" t="s">
        <v>119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 s="18">
        <v>1</v>
      </c>
      <c r="BL451">
        <v>0</v>
      </c>
      <c r="BM451">
        <v>1</v>
      </c>
      <c r="BN451" s="18">
        <v>0</v>
      </c>
      <c r="BQ451" s="25">
        <v>34.03</v>
      </c>
      <c r="BR451">
        <v>1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 s="18">
        <v>0</v>
      </c>
      <c r="BZ451">
        <v>0</v>
      </c>
      <c r="CA451">
        <v>0</v>
      </c>
      <c r="CB451">
        <v>1</v>
      </c>
      <c r="CC451" s="18">
        <v>0</v>
      </c>
      <c r="CD451">
        <v>0</v>
      </c>
      <c r="CE451">
        <v>0</v>
      </c>
      <c r="CF451">
        <v>0</v>
      </c>
      <c r="CG451">
        <v>0</v>
      </c>
      <c r="CH451" s="18">
        <v>0</v>
      </c>
      <c r="CI451">
        <v>0</v>
      </c>
      <c r="CJ451">
        <v>0</v>
      </c>
      <c r="CK451">
        <v>1</v>
      </c>
      <c r="CL451">
        <v>1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 s="18">
        <v>0</v>
      </c>
      <c r="CU451">
        <v>58</v>
      </c>
      <c r="DD451" s="34" t="s">
        <v>110</v>
      </c>
    </row>
    <row r="452" spans="1:108" s="51" customFormat="1" x14ac:dyDescent="0.25">
      <c r="A452" s="51">
        <v>451</v>
      </c>
      <c r="B452" s="51">
        <v>28</v>
      </c>
      <c r="C452" s="52" t="s">
        <v>156</v>
      </c>
      <c r="D452" s="53">
        <v>1.9</v>
      </c>
      <c r="E452" s="54">
        <f t="shared" si="132"/>
        <v>0.14843749999999997</v>
      </c>
      <c r="F452" s="55">
        <v>12.8</v>
      </c>
      <c r="G452" s="55">
        <f t="shared" si="133"/>
        <v>1.7515624999999999</v>
      </c>
      <c r="H452" s="56">
        <f t="shared" si="134"/>
        <v>2.0484374999999999</v>
      </c>
      <c r="I452" s="57">
        <f t="shared" si="135"/>
        <v>8.0980485224041943E-2</v>
      </c>
      <c r="J452" s="58">
        <f t="shared" si="136"/>
        <v>6.3266004081282768E-3</v>
      </c>
      <c r="K452" s="58">
        <f t="shared" si="137"/>
        <v>158.06277234061156</v>
      </c>
      <c r="L452" s="58">
        <f t="shared" si="138"/>
        <v>7.465388481591366E-2</v>
      </c>
      <c r="M452" s="58">
        <f t="shared" si="139"/>
        <v>8.7307085632170225E-2</v>
      </c>
      <c r="N452" s="59">
        <v>0</v>
      </c>
      <c r="O452" s="60">
        <v>1</v>
      </c>
      <c r="P452" s="59">
        <v>0</v>
      </c>
      <c r="Q452" s="60">
        <v>0</v>
      </c>
      <c r="R452" s="60">
        <v>0</v>
      </c>
      <c r="S452" s="60">
        <v>1</v>
      </c>
      <c r="T452" s="60">
        <v>0</v>
      </c>
      <c r="U452" s="59">
        <v>24826</v>
      </c>
      <c r="V452" s="60">
        <v>5</v>
      </c>
      <c r="W452" s="60">
        <f t="shared" si="131"/>
        <v>24820</v>
      </c>
      <c r="X452" s="60">
        <f t="shared" si="140"/>
        <v>8</v>
      </c>
      <c r="Y452" s="55">
        <v>3.53</v>
      </c>
      <c r="Z452" s="55">
        <v>16.399999999999999</v>
      </c>
      <c r="AA452" s="60">
        <v>1</v>
      </c>
      <c r="AB452" s="60">
        <v>0</v>
      </c>
      <c r="AC452" s="60">
        <v>0</v>
      </c>
      <c r="AD452" s="60">
        <v>1</v>
      </c>
      <c r="AE452" s="60">
        <v>0</v>
      </c>
      <c r="AF452" s="60">
        <v>0</v>
      </c>
      <c r="AG452" s="59">
        <v>0</v>
      </c>
      <c r="AH452" s="60">
        <v>1</v>
      </c>
      <c r="AI452" s="61">
        <v>0</v>
      </c>
      <c r="AJ452" s="60">
        <v>0</v>
      </c>
      <c r="AK452" s="61">
        <v>1</v>
      </c>
      <c r="AL452" s="62">
        <v>1998</v>
      </c>
      <c r="AM452" s="63">
        <f t="shared" si="141"/>
        <v>7.5999019592084984</v>
      </c>
      <c r="AN452" s="58">
        <v>0.26</v>
      </c>
      <c r="AO452" s="58">
        <v>0.47</v>
      </c>
      <c r="AP452" s="58">
        <v>0.247</v>
      </c>
      <c r="AQ452" s="64">
        <v>2.3E-2</v>
      </c>
      <c r="AR452" s="58" t="s">
        <v>108</v>
      </c>
      <c r="AS452" s="64" t="s">
        <v>108</v>
      </c>
      <c r="AT452" s="65">
        <v>0</v>
      </c>
      <c r="AU452" s="66">
        <v>1</v>
      </c>
      <c r="AV452" s="51">
        <v>0</v>
      </c>
      <c r="AW452" s="67">
        <v>1</v>
      </c>
      <c r="AX452" s="51" t="s">
        <v>108</v>
      </c>
      <c r="AY452" s="67" t="s">
        <v>108</v>
      </c>
      <c r="AZ452">
        <v>0</v>
      </c>
      <c r="BA452" s="66">
        <v>1</v>
      </c>
      <c r="BB452" s="51" t="s">
        <v>108</v>
      </c>
      <c r="BC452" s="66" t="s">
        <v>108</v>
      </c>
      <c r="BD452" s="66" t="s">
        <v>119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 s="66">
        <v>1</v>
      </c>
      <c r="BL452">
        <v>0</v>
      </c>
      <c r="BM452">
        <v>1</v>
      </c>
      <c r="BN452" s="66">
        <v>0</v>
      </c>
      <c r="BQ452" s="52">
        <v>31.8</v>
      </c>
      <c r="BR452" s="51">
        <v>1</v>
      </c>
      <c r="BS452" s="51">
        <v>0</v>
      </c>
      <c r="BT452" s="51">
        <v>0</v>
      </c>
      <c r="BU452" s="51">
        <v>0</v>
      </c>
      <c r="BV452" s="51">
        <v>0</v>
      </c>
      <c r="BW452" s="51">
        <v>0</v>
      </c>
      <c r="BX452" s="51">
        <v>0</v>
      </c>
      <c r="BY452" s="66">
        <v>0</v>
      </c>
      <c r="BZ452" s="51">
        <v>0</v>
      </c>
      <c r="CA452" s="51">
        <v>0</v>
      </c>
      <c r="CB452" s="51">
        <v>1</v>
      </c>
      <c r="CC452" s="66">
        <v>0</v>
      </c>
      <c r="CD452" s="51">
        <v>0</v>
      </c>
      <c r="CE452" s="51">
        <v>0</v>
      </c>
      <c r="CF452" s="51">
        <v>0</v>
      </c>
      <c r="CG452" s="51">
        <v>0</v>
      </c>
      <c r="CH452" s="66">
        <v>0</v>
      </c>
      <c r="CI452" s="51">
        <v>0</v>
      </c>
      <c r="CJ452" s="51">
        <v>0</v>
      </c>
      <c r="CK452" s="51">
        <v>1</v>
      </c>
      <c r="CL452" s="51">
        <v>1</v>
      </c>
      <c r="CM452" s="51">
        <v>0</v>
      </c>
      <c r="CN452" s="51">
        <v>0</v>
      </c>
      <c r="CO452" s="51">
        <v>0</v>
      </c>
      <c r="CP452" s="51">
        <v>0</v>
      </c>
      <c r="CQ452" s="51">
        <v>0</v>
      </c>
      <c r="CR452" s="51">
        <v>0</v>
      </c>
      <c r="CS452" s="66">
        <v>0</v>
      </c>
      <c r="CU452">
        <v>58</v>
      </c>
      <c r="CY452" s="68"/>
      <c r="DD452" s="68" t="s">
        <v>110</v>
      </c>
    </row>
    <row r="453" spans="1:108" x14ac:dyDescent="0.25">
      <c r="A453">
        <v>452</v>
      </c>
      <c r="B453">
        <v>29</v>
      </c>
      <c r="C453" s="25" t="s">
        <v>157</v>
      </c>
      <c r="D453" s="12">
        <v>4.8</v>
      </c>
      <c r="E453" s="14">
        <v>0.3</v>
      </c>
      <c r="F453" s="7">
        <f t="shared" ref="F453:F461" si="142">D453/E453</f>
        <v>16</v>
      </c>
      <c r="G453" s="7">
        <f t="shared" si="133"/>
        <v>4.5</v>
      </c>
      <c r="H453" s="16">
        <f t="shared" si="134"/>
        <v>5.0999999999999996</v>
      </c>
      <c r="I453" s="11">
        <f t="shared" si="135"/>
        <v>0.36891438072857313</v>
      </c>
      <c r="J453" s="33">
        <f t="shared" si="136"/>
        <v>2.3057148795535824E-2</v>
      </c>
      <c r="K453" s="33">
        <f t="shared" si="137"/>
        <v>43.370496884402876</v>
      </c>
      <c r="L453" s="33">
        <f t="shared" si="138"/>
        <v>0.3458572319330373</v>
      </c>
      <c r="M453" s="33">
        <f t="shared" si="139"/>
        <v>0.39197152952410896</v>
      </c>
      <c r="N453" s="8">
        <v>1</v>
      </c>
      <c r="O453" s="9">
        <v>0</v>
      </c>
      <c r="P453" s="8">
        <v>0</v>
      </c>
      <c r="Q453" s="9">
        <v>0</v>
      </c>
      <c r="R453" s="9">
        <v>0</v>
      </c>
      <c r="S453" s="9">
        <v>0</v>
      </c>
      <c r="T453" s="9">
        <v>1</v>
      </c>
      <c r="U453" s="8">
        <v>1629</v>
      </c>
      <c r="V453" s="9">
        <v>3</v>
      </c>
      <c r="W453" s="9">
        <f t="shared" si="131"/>
        <v>1625</v>
      </c>
      <c r="X453" s="9">
        <f t="shared" si="140"/>
        <v>27</v>
      </c>
      <c r="Y453" s="7">
        <v>7.96</v>
      </c>
      <c r="Z453" s="7">
        <v>19.91</v>
      </c>
      <c r="AA453" s="9">
        <v>1</v>
      </c>
      <c r="AB453" s="9">
        <v>0</v>
      </c>
      <c r="AC453" s="9">
        <v>0</v>
      </c>
      <c r="AD453" s="9">
        <v>1</v>
      </c>
      <c r="AE453" s="9">
        <v>0</v>
      </c>
      <c r="AF453" s="9">
        <v>0</v>
      </c>
      <c r="AG453" s="8">
        <v>0</v>
      </c>
      <c r="AH453" s="9">
        <v>1</v>
      </c>
      <c r="AI453" s="30">
        <v>0</v>
      </c>
      <c r="AJ453" s="9">
        <v>0</v>
      </c>
      <c r="AK453" s="30">
        <v>1</v>
      </c>
      <c r="AL453" s="21">
        <v>1988</v>
      </c>
      <c r="AM453" s="23">
        <f t="shared" si="141"/>
        <v>7.5948843872165197</v>
      </c>
      <c r="AN453" s="33">
        <v>0.3407</v>
      </c>
      <c r="AO453" s="33">
        <v>7.7300000000000008E-2</v>
      </c>
      <c r="AP453" s="33">
        <v>0.35670000000000002</v>
      </c>
      <c r="AQ453" s="43">
        <v>0.2253</v>
      </c>
      <c r="AR453" s="33">
        <v>0.51586901563501386</v>
      </c>
      <c r="AS453" s="43">
        <v>0.48413098436498608</v>
      </c>
      <c r="AT453" s="42">
        <v>1</v>
      </c>
      <c r="AU453" s="18">
        <v>0</v>
      </c>
      <c r="AV453">
        <v>1</v>
      </c>
      <c r="AW453" s="40">
        <v>0</v>
      </c>
      <c r="AX453" s="39">
        <f t="shared" ref="AX453:AX484" si="143">1-AY453</f>
        <v>0.36770000000000003</v>
      </c>
      <c r="AY453" s="40">
        <v>0.63229999999999997</v>
      </c>
      <c r="AZ453">
        <v>0</v>
      </c>
      <c r="BA453" s="18">
        <v>1</v>
      </c>
      <c r="BB453">
        <v>0</v>
      </c>
      <c r="BC453" s="18">
        <v>1</v>
      </c>
      <c r="BD453" s="18" t="s">
        <v>158</v>
      </c>
      <c r="BE453">
        <v>0</v>
      </c>
      <c r="BF453">
        <v>0</v>
      </c>
      <c r="BG453">
        <v>0</v>
      </c>
      <c r="BH453">
        <v>0</v>
      </c>
      <c r="BI453">
        <v>1</v>
      </c>
      <c r="BJ453">
        <v>0</v>
      </c>
      <c r="BK453" s="18">
        <v>0</v>
      </c>
      <c r="BL453">
        <v>0</v>
      </c>
      <c r="BM453">
        <v>1</v>
      </c>
      <c r="BN453" s="18">
        <v>0</v>
      </c>
      <c r="BQ453" s="25">
        <v>35.659999999999997</v>
      </c>
      <c r="BR453">
        <v>1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 s="18">
        <v>0</v>
      </c>
      <c r="BZ453">
        <v>0</v>
      </c>
      <c r="CA453">
        <v>0</v>
      </c>
      <c r="CB453">
        <v>1</v>
      </c>
      <c r="CC453" s="18">
        <v>0</v>
      </c>
      <c r="CD453">
        <v>0</v>
      </c>
      <c r="CE453">
        <v>0</v>
      </c>
      <c r="CF453">
        <v>0</v>
      </c>
      <c r="CG453">
        <v>0</v>
      </c>
      <c r="CH453" s="18">
        <v>0</v>
      </c>
      <c r="CI453">
        <v>0</v>
      </c>
      <c r="CJ453">
        <v>0</v>
      </c>
      <c r="CK453">
        <v>1</v>
      </c>
      <c r="CL453">
        <v>1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 s="18">
        <v>0</v>
      </c>
      <c r="CU453">
        <v>97</v>
      </c>
      <c r="DD453" s="34" t="s">
        <v>110</v>
      </c>
    </row>
    <row r="454" spans="1:108" x14ac:dyDescent="0.25">
      <c r="A454">
        <v>453</v>
      </c>
      <c r="B454">
        <v>29</v>
      </c>
      <c r="C454" s="25" t="s">
        <v>157</v>
      </c>
      <c r="D454" s="12">
        <v>4.5999999999999996</v>
      </c>
      <c r="E454" s="14">
        <v>0.3</v>
      </c>
      <c r="F454" s="7">
        <f t="shared" si="142"/>
        <v>15.333333333333332</v>
      </c>
      <c r="G454" s="7">
        <f t="shared" si="133"/>
        <v>4.3</v>
      </c>
      <c r="H454" s="16">
        <f t="shared" si="134"/>
        <v>4.8999999999999995</v>
      </c>
      <c r="I454" s="11">
        <f t="shared" si="135"/>
        <v>0.32167832167832161</v>
      </c>
      <c r="J454" s="33">
        <f t="shared" si="136"/>
        <v>2.097902097902098E-2</v>
      </c>
      <c r="K454" s="33">
        <f t="shared" si="137"/>
        <v>47.666666666666664</v>
      </c>
      <c r="L454" s="33">
        <f t="shared" si="138"/>
        <v>0.30069930069930062</v>
      </c>
      <c r="M454" s="33">
        <f t="shared" si="139"/>
        <v>0.3426573426573426</v>
      </c>
      <c r="N454" s="8">
        <v>1</v>
      </c>
      <c r="O454" s="9">
        <v>0</v>
      </c>
      <c r="P454" s="8">
        <v>0</v>
      </c>
      <c r="Q454" s="9">
        <v>0</v>
      </c>
      <c r="R454" s="9">
        <v>0</v>
      </c>
      <c r="S454" s="9">
        <v>0</v>
      </c>
      <c r="T454" s="9">
        <v>1</v>
      </c>
      <c r="U454" s="8">
        <v>2041</v>
      </c>
      <c r="V454" s="9">
        <v>3</v>
      </c>
      <c r="W454" s="9">
        <f t="shared" si="131"/>
        <v>2037</v>
      </c>
      <c r="X454" s="9">
        <f t="shared" si="140"/>
        <v>27</v>
      </c>
      <c r="Y454" s="7">
        <v>10.15</v>
      </c>
      <c r="Z454" s="7">
        <v>19.170000000000002</v>
      </c>
      <c r="AA454" s="9">
        <v>1</v>
      </c>
      <c r="AB454" s="9">
        <v>0</v>
      </c>
      <c r="AC454" s="9">
        <v>0</v>
      </c>
      <c r="AD454" s="9">
        <v>1</v>
      </c>
      <c r="AE454" s="9">
        <v>0</v>
      </c>
      <c r="AF454" s="9">
        <v>0</v>
      </c>
      <c r="AG454" s="8">
        <v>0</v>
      </c>
      <c r="AH454" s="9">
        <v>1</v>
      </c>
      <c r="AI454" s="30">
        <v>0</v>
      </c>
      <c r="AJ454" s="9">
        <v>0</v>
      </c>
      <c r="AK454" s="30">
        <v>1</v>
      </c>
      <c r="AL454" s="21">
        <v>1998</v>
      </c>
      <c r="AM454" s="23">
        <f t="shared" si="141"/>
        <v>7.5999019592084984</v>
      </c>
      <c r="AN454" s="33">
        <v>0.19259999999999999</v>
      </c>
      <c r="AO454" s="33">
        <v>0.11459999999999999</v>
      </c>
      <c r="AP454" s="33">
        <v>0.44299999999999989</v>
      </c>
      <c r="AQ454" s="43">
        <v>0.24990000000000001</v>
      </c>
      <c r="AR454" s="33">
        <v>0.46650659646909842</v>
      </c>
      <c r="AS454" s="43">
        <v>0.53349340353090169</v>
      </c>
      <c r="AT454" s="42">
        <v>1</v>
      </c>
      <c r="AU454" s="18">
        <v>0</v>
      </c>
      <c r="AV454">
        <v>1</v>
      </c>
      <c r="AW454" s="40">
        <v>0</v>
      </c>
      <c r="AX454" s="39">
        <f t="shared" si="143"/>
        <v>0.44810000000000005</v>
      </c>
      <c r="AY454" s="40">
        <v>0.55189999999999995</v>
      </c>
      <c r="AZ454">
        <v>0</v>
      </c>
      <c r="BA454" s="18">
        <v>1</v>
      </c>
      <c r="BB454">
        <v>0</v>
      </c>
      <c r="BC454" s="18">
        <v>1</v>
      </c>
      <c r="BD454" s="18" t="s">
        <v>158</v>
      </c>
      <c r="BE454">
        <v>0</v>
      </c>
      <c r="BF454">
        <v>0</v>
      </c>
      <c r="BG454">
        <v>0</v>
      </c>
      <c r="BH454">
        <v>0</v>
      </c>
      <c r="BI454">
        <v>1</v>
      </c>
      <c r="BJ454">
        <v>0</v>
      </c>
      <c r="BK454" s="18">
        <v>0</v>
      </c>
      <c r="BL454">
        <v>0</v>
      </c>
      <c r="BM454">
        <v>1</v>
      </c>
      <c r="BN454" s="18">
        <v>0</v>
      </c>
      <c r="BQ454" s="25">
        <v>36.31</v>
      </c>
      <c r="BR454">
        <v>1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 s="18">
        <v>0</v>
      </c>
      <c r="BZ454">
        <v>0</v>
      </c>
      <c r="CA454">
        <v>0</v>
      </c>
      <c r="CB454">
        <v>1</v>
      </c>
      <c r="CC454" s="18">
        <v>0</v>
      </c>
      <c r="CD454">
        <v>0</v>
      </c>
      <c r="CE454">
        <v>0</v>
      </c>
      <c r="CF454">
        <v>0</v>
      </c>
      <c r="CG454">
        <v>0</v>
      </c>
      <c r="CH454" s="18">
        <v>0</v>
      </c>
      <c r="CI454">
        <v>0</v>
      </c>
      <c r="CJ454">
        <v>0</v>
      </c>
      <c r="CK454">
        <v>1</v>
      </c>
      <c r="CL454">
        <v>1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 s="18">
        <v>0</v>
      </c>
      <c r="CU454">
        <v>97</v>
      </c>
      <c r="DD454" s="34" t="s">
        <v>110</v>
      </c>
    </row>
    <row r="455" spans="1:108" x14ac:dyDescent="0.25">
      <c r="A455">
        <v>454</v>
      </c>
      <c r="B455">
        <v>29</v>
      </c>
      <c r="C455" s="25" t="s">
        <v>157</v>
      </c>
      <c r="D455" s="12">
        <v>5.3</v>
      </c>
      <c r="E455" s="14">
        <v>0.3</v>
      </c>
      <c r="F455" s="7">
        <f t="shared" si="142"/>
        <v>17.666666666666668</v>
      </c>
      <c r="G455" s="7">
        <f t="shared" si="133"/>
        <v>5</v>
      </c>
      <c r="H455" s="16">
        <f t="shared" si="134"/>
        <v>5.6</v>
      </c>
      <c r="I455" s="11">
        <f t="shared" si="135"/>
        <v>0.30955535968034781</v>
      </c>
      <c r="J455" s="33">
        <f t="shared" si="136"/>
        <v>1.7522001491340439E-2</v>
      </c>
      <c r="K455" s="33">
        <f t="shared" si="137"/>
        <v>57.071105746350419</v>
      </c>
      <c r="L455" s="33">
        <f t="shared" si="138"/>
        <v>0.29203335818900739</v>
      </c>
      <c r="M455" s="33">
        <f t="shared" si="139"/>
        <v>0.32707736117168823</v>
      </c>
      <c r="N455" s="8">
        <v>1</v>
      </c>
      <c r="O455" s="9">
        <v>0</v>
      </c>
      <c r="P455" s="8">
        <v>0</v>
      </c>
      <c r="Q455" s="9">
        <v>0</v>
      </c>
      <c r="R455" s="9">
        <v>0</v>
      </c>
      <c r="S455" s="9">
        <v>0</v>
      </c>
      <c r="T455" s="9">
        <v>1</v>
      </c>
      <c r="U455" s="8">
        <v>2949</v>
      </c>
      <c r="V455" s="9">
        <v>3</v>
      </c>
      <c r="W455" s="9">
        <f t="shared" si="131"/>
        <v>2945</v>
      </c>
      <c r="X455" s="9">
        <f t="shared" si="140"/>
        <v>27</v>
      </c>
      <c r="Y455" s="7">
        <v>10.9</v>
      </c>
      <c r="Z455" s="7">
        <v>17.3</v>
      </c>
      <c r="AA455" s="9">
        <v>1</v>
      </c>
      <c r="AB455" s="9">
        <v>0</v>
      </c>
      <c r="AC455" s="9">
        <v>0</v>
      </c>
      <c r="AD455" s="9">
        <v>1</v>
      </c>
      <c r="AE455" s="9">
        <v>0</v>
      </c>
      <c r="AF455" s="9">
        <v>0</v>
      </c>
      <c r="AG455" s="8">
        <v>0</v>
      </c>
      <c r="AH455" s="9">
        <v>1</v>
      </c>
      <c r="AI455" s="30">
        <v>0</v>
      </c>
      <c r="AJ455" s="9">
        <v>0</v>
      </c>
      <c r="AK455" s="30">
        <v>1</v>
      </c>
      <c r="AL455" s="21">
        <v>2006</v>
      </c>
      <c r="AM455" s="23">
        <f t="shared" si="141"/>
        <v>7.6038979685218813</v>
      </c>
      <c r="AN455" s="33">
        <v>0.13969999999999999</v>
      </c>
      <c r="AO455" s="33">
        <v>9.8699999999999996E-2</v>
      </c>
      <c r="AP455" s="33">
        <v>0.48859999999999998</v>
      </c>
      <c r="AQ455" s="43">
        <v>0.27300000000000002</v>
      </c>
      <c r="AR455" s="33">
        <v>0.43550776972755101</v>
      </c>
      <c r="AS455" s="43">
        <v>0.56449223027244899</v>
      </c>
      <c r="AT455" s="42">
        <v>1</v>
      </c>
      <c r="AU455" s="18">
        <v>0</v>
      </c>
      <c r="AV455">
        <v>1</v>
      </c>
      <c r="AW455" s="40">
        <v>0</v>
      </c>
      <c r="AX455" s="39">
        <f t="shared" si="143"/>
        <v>0.56109999999999993</v>
      </c>
      <c r="AY455" s="40">
        <v>0.43890000000000001</v>
      </c>
      <c r="AZ455">
        <v>0</v>
      </c>
      <c r="BA455" s="18">
        <v>1</v>
      </c>
      <c r="BB455">
        <v>0</v>
      </c>
      <c r="BC455" s="18">
        <v>1</v>
      </c>
      <c r="BD455" s="18" t="s">
        <v>158</v>
      </c>
      <c r="BE455">
        <v>0</v>
      </c>
      <c r="BF455">
        <v>0</v>
      </c>
      <c r="BG455">
        <v>0</v>
      </c>
      <c r="BH455">
        <v>0</v>
      </c>
      <c r="BI455">
        <v>1</v>
      </c>
      <c r="BJ455">
        <v>0</v>
      </c>
      <c r="BK455" s="18">
        <v>0</v>
      </c>
      <c r="BL455">
        <v>0</v>
      </c>
      <c r="BM455">
        <v>1</v>
      </c>
      <c r="BN455" s="18">
        <v>0</v>
      </c>
      <c r="BQ455" s="25">
        <v>34.93</v>
      </c>
      <c r="BR455">
        <v>1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 s="18">
        <v>0</v>
      </c>
      <c r="BZ455">
        <v>0</v>
      </c>
      <c r="CA455">
        <v>0</v>
      </c>
      <c r="CB455">
        <v>1</v>
      </c>
      <c r="CC455" s="18">
        <v>0</v>
      </c>
      <c r="CD455">
        <v>0</v>
      </c>
      <c r="CE455">
        <v>0</v>
      </c>
      <c r="CF455">
        <v>0</v>
      </c>
      <c r="CG455">
        <v>0</v>
      </c>
      <c r="CH455" s="18">
        <v>0</v>
      </c>
      <c r="CI455">
        <v>0</v>
      </c>
      <c r="CJ455">
        <v>0</v>
      </c>
      <c r="CK455">
        <v>1</v>
      </c>
      <c r="CL455">
        <v>1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 s="18">
        <v>0</v>
      </c>
      <c r="CU455">
        <v>97</v>
      </c>
      <c r="DD455" s="34" t="s">
        <v>110</v>
      </c>
    </row>
    <row r="456" spans="1:108" x14ac:dyDescent="0.25">
      <c r="A456">
        <v>455</v>
      </c>
      <c r="B456">
        <v>29</v>
      </c>
      <c r="C456" s="25" t="s">
        <v>157</v>
      </c>
      <c r="D456" s="12">
        <v>7</v>
      </c>
      <c r="E456" s="14">
        <v>0.6</v>
      </c>
      <c r="F456" s="7">
        <f t="shared" si="142"/>
        <v>11.666666666666668</v>
      </c>
      <c r="G456" s="7">
        <f t="shared" si="133"/>
        <v>6.4</v>
      </c>
      <c r="H456" s="16">
        <f t="shared" si="134"/>
        <v>7.6</v>
      </c>
      <c r="I456" s="11">
        <f t="shared" si="135"/>
        <v>0.28395287839479089</v>
      </c>
      <c r="J456" s="33">
        <f t="shared" si="136"/>
        <v>2.4338818148124934E-2</v>
      </c>
      <c r="K456" s="33">
        <f t="shared" si="137"/>
        <v>41.08662934716245</v>
      </c>
      <c r="L456" s="33">
        <f t="shared" si="138"/>
        <v>0.25961406024666595</v>
      </c>
      <c r="M456" s="33">
        <f t="shared" si="139"/>
        <v>0.30829169654291583</v>
      </c>
      <c r="N456" s="8">
        <v>1</v>
      </c>
      <c r="O456" s="9">
        <v>0</v>
      </c>
      <c r="P456" s="8">
        <v>0</v>
      </c>
      <c r="Q456" s="9">
        <v>0</v>
      </c>
      <c r="R456" s="9">
        <v>0</v>
      </c>
      <c r="S456" s="9">
        <v>0</v>
      </c>
      <c r="T456" s="9">
        <v>1</v>
      </c>
      <c r="U456" s="8">
        <v>1556</v>
      </c>
      <c r="V456" s="9">
        <v>3</v>
      </c>
      <c r="W456" s="9">
        <f t="shared" si="131"/>
        <v>1552</v>
      </c>
      <c r="X456" s="9">
        <f t="shared" si="140"/>
        <v>27</v>
      </c>
      <c r="Y456" s="7">
        <v>6.49</v>
      </c>
      <c r="Z456" s="7">
        <v>18.21</v>
      </c>
      <c r="AA456" s="9">
        <v>1</v>
      </c>
      <c r="AB456" s="9">
        <v>0</v>
      </c>
      <c r="AC456" s="9">
        <v>0</v>
      </c>
      <c r="AD456" s="9">
        <v>1</v>
      </c>
      <c r="AE456" s="9">
        <v>0</v>
      </c>
      <c r="AF456" s="9">
        <v>0</v>
      </c>
      <c r="AG456" s="8">
        <v>0</v>
      </c>
      <c r="AH456" s="9">
        <v>1</v>
      </c>
      <c r="AI456" s="30">
        <v>0</v>
      </c>
      <c r="AJ456" s="9">
        <v>0</v>
      </c>
      <c r="AK456" s="30">
        <v>1</v>
      </c>
      <c r="AL456" s="21">
        <v>1988</v>
      </c>
      <c r="AM456" s="23">
        <f t="shared" si="141"/>
        <v>7.5948843872165197</v>
      </c>
      <c r="AN456" s="33">
        <v>0.28729999999999989</v>
      </c>
      <c r="AO456" s="33">
        <v>0.25640000000000002</v>
      </c>
      <c r="AP456" s="33">
        <v>0.43580000000000002</v>
      </c>
      <c r="AQ456" s="43">
        <v>2.06E-2</v>
      </c>
      <c r="AR456" s="33">
        <v>0.62153235807182938</v>
      </c>
      <c r="AS456" s="43">
        <v>0.37846764192817062</v>
      </c>
      <c r="AT456" s="42">
        <v>1</v>
      </c>
      <c r="AU456" s="18">
        <v>0</v>
      </c>
      <c r="AV456">
        <v>1</v>
      </c>
      <c r="AW456" s="40">
        <v>0</v>
      </c>
      <c r="AX456" s="39">
        <f t="shared" si="143"/>
        <v>0.33290000000000008</v>
      </c>
      <c r="AY456" s="40">
        <v>0.66709999999999992</v>
      </c>
      <c r="AZ456">
        <v>0</v>
      </c>
      <c r="BA456" s="18">
        <v>1</v>
      </c>
      <c r="BB456">
        <v>0</v>
      </c>
      <c r="BC456" s="18">
        <v>1</v>
      </c>
      <c r="BD456" s="18" t="s">
        <v>159</v>
      </c>
      <c r="BE456">
        <v>0</v>
      </c>
      <c r="BF456">
        <v>0</v>
      </c>
      <c r="BG456">
        <v>0</v>
      </c>
      <c r="BH456">
        <v>0</v>
      </c>
      <c r="BI456">
        <v>1</v>
      </c>
      <c r="BJ456">
        <v>0</v>
      </c>
      <c r="BK456" s="18">
        <v>0</v>
      </c>
      <c r="BL456">
        <v>0</v>
      </c>
      <c r="BM456">
        <v>1</v>
      </c>
      <c r="BN456" s="18">
        <v>0</v>
      </c>
      <c r="BQ456" s="25">
        <v>32.450000000000003</v>
      </c>
      <c r="BR456">
        <v>1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 s="18">
        <v>0</v>
      </c>
      <c r="BZ456">
        <v>0</v>
      </c>
      <c r="CA456">
        <v>0</v>
      </c>
      <c r="CB456">
        <v>1</v>
      </c>
      <c r="CC456" s="18">
        <v>0</v>
      </c>
      <c r="CD456">
        <v>0</v>
      </c>
      <c r="CE456">
        <v>0</v>
      </c>
      <c r="CF456">
        <v>0</v>
      </c>
      <c r="CG456">
        <v>0</v>
      </c>
      <c r="CH456" s="18">
        <v>0</v>
      </c>
      <c r="CI456">
        <v>0</v>
      </c>
      <c r="CJ456">
        <v>0</v>
      </c>
      <c r="CK456">
        <v>1</v>
      </c>
      <c r="CL456">
        <v>1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 s="18">
        <v>0</v>
      </c>
      <c r="CU456">
        <v>97</v>
      </c>
      <c r="DD456" s="34" t="s">
        <v>110</v>
      </c>
    </row>
    <row r="457" spans="1:108" x14ac:dyDescent="0.25">
      <c r="A457">
        <v>456</v>
      </c>
      <c r="B457">
        <v>29</v>
      </c>
      <c r="C457" s="25" t="s">
        <v>157</v>
      </c>
      <c r="D457" s="12">
        <v>9.1</v>
      </c>
      <c r="E457" s="14">
        <v>0.4</v>
      </c>
      <c r="F457" s="7">
        <f t="shared" si="142"/>
        <v>22.749999999999996</v>
      </c>
      <c r="G457" s="7">
        <f t="shared" si="133"/>
        <v>8.6999999999999993</v>
      </c>
      <c r="H457" s="16">
        <f t="shared" si="134"/>
        <v>9.5</v>
      </c>
      <c r="I457" s="11">
        <f t="shared" si="135"/>
        <v>0.44230554911311321</v>
      </c>
      <c r="J457" s="33">
        <f t="shared" si="136"/>
        <v>1.9442002158818167E-2</v>
      </c>
      <c r="K457" s="33">
        <f t="shared" si="137"/>
        <v>51.435031836288388</v>
      </c>
      <c r="L457" s="33">
        <f t="shared" si="138"/>
        <v>0.42286354695429507</v>
      </c>
      <c r="M457" s="33">
        <f t="shared" si="139"/>
        <v>0.46174755127193134</v>
      </c>
      <c r="N457" s="8">
        <v>1</v>
      </c>
      <c r="O457" s="9">
        <v>0</v>
      </c>
      <c r="P457" s="8">
        <v>0</v>
      </c>
      <c r="Q457" s="9">
        <v>0</v>
      </c>
      <c r="R457" s="9">
        <v>0</v>
      </c>
      <c r="S457" s="9">
        <v>0</v>
      </c>
      <c r="T457" s="9">
        <v>1</v>
      </c>
      <c r="U457" s="8">
        <v>2132</v>
      </c>
      <c r="V457" s="9">
        <v>3</v>
      </c>
      <c r="W457" s="9">
        <f t="shared" si="131"/>
        <v>2128</v>
      </c>
      <c r="X457" s="9">
        <f t="shared" si="140"/>
        <v>27</v>
      </c>
      <c r="Y457" s="7">
        <v>8.89</v>
      </c>
      <c r="Z457" s="7">
        <v>19.36</v>
      </c>
      <c r="AA457" s="9">
        <v>1</v>
      </c>
      <c r="AB457" s="9">
        <v>0</v>
      </c>
      <c r="AC457" s="9">
        <v>0</v>
      </c>
      <c r="AD457" s="9">
        <v>1</v>
      </c>
      <c r="AE457" s="9">
        <v>0</v>
      </c>
      <c r="AF457" s="9">
        <v>0</v>
      </c>
      <c r="AG457" s="8">
        <v>0</v>
      </c>
      <c r="AH457" s="9">
        <v>1</v>
      </c>
      <c r="AI457" s="30">
        <v>0</v>
      </c>
      <c r="AJ457" s="9">
        <v>0</v>
      </c>
      <c r="AK457" s="30">
        <v>1</v>
      </c>
      <c r="AL457" s="21">
        <v>1998</v>
      </c>
      <c r="AM457" s="23">
        <f t="shared" si="141"/>
        <v>7.5999019592084984</v>
      </c>
      <c r="AN457" s="33">
        <v>0.1116</v>
      </c>
      <c r="AO457" s="33">
        <v>0.20399999999999999</v>
      </c>
      <c r="AP457" s="33">
        <v>0.62340000000000007</v>
      </c>
      <c r="AQ457" s="43">
        <v>6.0999999999999999E-2</v>
      </c>
      <c r="AR457" s="33">
        <v>0.51158818833382491</v>
      </c>
      <c r="AS457" s="43">
        <v>0.48841181166617509</v>
      </c>
      <c r="AT457" s="42">
        <v>1</v>
      </c>
      <c r="AU457" s="18">
        <v>0</v>
      </c>
      <c r="AV457">
        <v>1</v>
      </c>
      <c r="AW457" s="40">
        <v>0</v>
      </c>
      <c r="AX457" s="39">
        <f t="shared" si="143"/>
        <v>0.51</v>
      </c>
      <c r="AY457" s="40">
        <v>0.49</v>
      </c>
      <c r="AZ457">
        <v>0</v>
      </c>
      <c r="BA457" s="18">
        <v>1</v>
      </c>
      <c r="BB457">
        <v>0</v>
      </c>
      <c r="BC457" s="18">
        <v>1</v>
      </c>
      <c r="BD457" s="18" t="s">
        <v>159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0</v>
      </c>
      <c r="BK457" s="18">
        <v>0</v>
      </c>
      <c r="BL457">
        <v>0</v>
      </c>
      <c r="BM457">
        <v>1</v>
      </c>
      <c r="BN457" s="18">
        <v>0</v>
      </c>
      <c r="BQ457" s="25">
        <v>34.99</v>
      </c>
      <c r="BR457">
        <v>1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 s="18">
        <v>0</v>
      </c>
      <c r="BZ457">
        <v>0</v>
      </c>
      <c r="CA457">
        <v>0</v>
      </c>
      <c r="CB457">
        <v>1</v>
      </c>
      <c r="CC457" s="18">
        <v>0</v>
      </c>
      <c r="CD457">
        <v>0</v>
      </c>
      <c r="CE457">
        <v>0</v>
      </c>
      <c r="CF457">
        <v>0</v>
      </c>
      <c r="CG457">
        <v>0</v>
      </c>
      <c r="CH457" s="18">
        <v>0</v>
      </c>
      <c r="CI457">
        <v>0</v>
      </c>
      <c r="CJ457">
        <v>0</v>
      </c>
      <c r="CK457">
        <v>1</v>
      </c>
      <c r="CL457">
        <v>1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 s="18">
        <v>0</v>
      </c>
      <c r="CU457">
        <v>97</v>
      </c>
      <c r="DD457" s="34" t="s">
        <v>110</v>
      </c>
    </row>
    <row r="458" spans="1:108" x14ac:dyDescent="0.25">
      <c r="A458">
        <v>457</v>
      </c>
      <c r="B458">
        <v>29</v>
      </c>
      <c r="C458" s="25" t="s">
        <v>157</v>
      </c>
      <c r="D458" s="12">
        <v>8.1</v>
      </c>
      <c r="E458" s="14">
        <v>0.2</v>
      </c>
      <c r="F458" s="7">
        <f t="shared" si="142"/>
        <v>40.499999999999993</v>
      </c>
      <c r="G458" s="7">
        <f t="shared" si="133"/>
        <v>7.8999999999999995</v>
      </c>
      <c r="H458" s="16">
        <f t="shared" si="134"/>
        <v>8.2999999999999989</v>
      </c>
      <c r="I458" s="11">
        <f t="shared" si="135"/>
        <v>0.42586185739690013</v>
      </c>
      <c r="J458" s="33">
        <f t="shared" si="136"/>
        <v>1.051510759004692E-2</v>
      </c>
      <c r="K458" s="33">
        <f t="shared" si="137"/>
        <v>95.101261821281838</v>
      </c>
      <c r="L458" s="33">
        <f t="shared" si="138"/>
        <v>0.41534674980685321</v>
      </c>
      <c r="M458" s="33">
        <f t="shared" si="139"/>
        <v>0.43637696498694706</v>
      </c>
      <c r="N458" s="8">
        <v>1</v>
      </c>
      <c r="O458" s="9">
        <v>0</v>
      </c>
      <c r="P458" s="8">
        <v>0</v>
      </c>
      <c r="Q458" s="9">
        <v>0</v>
      </c>
      <c r="R458" s="9">
        <v>0</v>
      </c>
      <c r="S458" s="9">
        <v>0</v>
      </c>
      <c r="T458" s="9">
        <v>1</v>
      </c>
      <c r="U458" s="8">
        <v>7408</v>
      </c>
      <c r="V458" s="9">
        <v>3</v>
      </c>
      <c r="W458" s="9">
        <f t="shared" si="131"/>
        <v>7404</v>
      </c>
      <c r="X458" s="9">
        <f t="shared" si="140"/>
        <v>27</v>
      </c>
      <c r="Y458" s="7">
        <v>9.08</v>
      </c>
      <c r="Z458" s="7">
        <v>18.649999999999999</v>
      </c>
      <c r="AA458" s="9">
        <v>1</v>
      </c>
      <c r="AB458" s="9">
        <v>0</v>
      </c>
      <c r="AC458" s="9">
        <v>0</v>
      </c>
      <c r="AD458" s="9">
        <v>1</v>
      </c>
      <c r="AE458" s="9">
        <v>0</v>
      </c>
      <c r="AF458" s="9">
        <v>0</v>
      </c>
      <c r="AG458" s="8">
        <v>0</v>
      </c>
      <c r="AH458" s="9">
        <v>1</v>
      </c>
      <c r="AI458" s="30">
        <v>0</v>
      </c>
      <c r="AJ458" s="9">
        <v>0</v>
      </c>
      <c r="AK458" s="30">
        <v>1</v>
      </c>
      <c r="AL458" s="21">
        <v>2006</v>
      </c>
      <c r="AM458" s="23">
        <f t="shared" si="141"/>
        <v>7.6038979685218813</v>
      </c>
      <c r="AN458" s="33">
        <v>0.1016</v>
      </c>
      <c r="AO458" s="33">
        <v>0.22159999999999999</v>
      </c>
      <c r="AP458" s="33">
        <v>0.54919999999999991</v>
      </c>
      <c r="AQ458" s="43">
        <v>0.12759999999999999</v>
      </c>
      <c r="AR458" s="33">
        <v>0.46264810380035248</v>
      </c>
      <c r="AS458" s="43">
        <v>0.53735189619964752</v>
      </c>
      <c r="AT458" s="42">
        <v>1</v>
      </c>
      <c r="AU458" s="18">
        <v>0</v>
      </c>
      <c r="AV458">
        <v>1</v>
      </c>
      <c r="AW458" s="40">
        <v>0</v>
      </c>
      <c r="AX458" s="39">
        <f t="shared" si="143"/>
        <v>0.64929999999999999</v>
      </c>
      <c r="AY458" s="40">
        <v>0.35070000000000001</v>
      </c>
      <c r="AZ458">
        <v>0</v>
      </c>
      <c r="BA458" s="18">
        <v>1</v>
      </c>
      <c r="BB458">
        <v>0</v>
      </c>
      <c r="BC458" s="18">
        <v>1</v>
      </c>
      <c r="BD458" s="18" t="s">
        <v>159</v>
      </c>
      <c r="BE458">
        <v>0</v>
      </c>
      <c r="BF458">
        <v>0</v>
      </c>
      <c r="BG458">
        <v>0</v>
      </c>
      <c r="BH458">
        <v>0</v>
      </c>
      <c r="BI458">
        <v>1</v>
      </c>
      <c r="BJ458">
        <v>0</v>
      </c>
      <c r="BK458" s="18">
        <v>0</v>
      </c>
      <c r="BL458">
        <v>0</v>
      </c>
      <c r="BM458">
        <v>1</v>
      </c>
      <c r="BN458" s="18">
        <v>0</v>
      </c>
      <c r="BQ458" s="25">
        <v>34.47</v>
      </c>
      <c r="BR458">
        <v>1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 s="18">
        <v>0</v>
      </c>
      <c r="BZ458">
        <v>0</v>
      </c>
      <c r="CA458">
        <v>0</v>
      </c>
      <c r="CB458">
        <v>1</v>
      </c>
      <c r="CC458" s="18">
        <v>0</v>
      </c>
      <c r="CD458">
        <v>0</v>
      </c>
      <c r="CE458">
        <v>0</v>
      </c>
      <c r="CF458">
        <v>0</v>
      </c>
      <c r="CG458">
        <v>0</v>
      </c>
      <c r="CH458" s="18">
        <v>0</v>
      </c>
      <c r="CI458">
        <v>0</v>
      </c>
      <c r="CJ458">
        <v>0</v>
      </c>
      <c r="CK458">
        <v>1</v>
      </c>
      <c r="CL458">
        <v>1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 s="18">
        <v>0</v>
      </c>
      <c r="CU458">
        <v>97</v>
      </c>
      <c r="DD458" s="34" t="s">
        <v>110</v>
      </c>
    </row>
    <row r="459" spans="1:108" x14ac:dyDescent="0.25">
      <c r="A459">
        <v>458</v>
      </c>
      <c r="B459">
        <v>29</v>
      </c>
      <c r="C459" s="25" t="s">
        <v>157</v>
      </c>
      <c r="D459" s="12">
        <v>6.5</v>
      </c>
      <c r="E459" s="14">
        <v>0.2</v>
      </c>
      <c r="F459" s="7">
        <f t="shared" si="142"/>
        <v>32.5</v>
      </c>
      <c r="G459" s="7">
        <f t="shared" si="133"/>
        <v>6.3</v>
      </c>
      <c r="H459" s="16">
        <f t="shared" si="134"/>
        <v>6.7</v>
      </c>
      <c r="I459" s="11">
        <f t="shared" si="135"/>
        <v>0.34632820004060327</v>
      </c>
      <c r="J459" s="33">
        <f t="shared" si="136"/>
        <v>1.0656252308941638E-2</v>
      </c>
      <c r="K459" s="33">
        <f t="shared" si="137"/>
        <v>93.841621895617294</v>
      </c>
      <c r="L459" s="33">
        <f t="shared" si="138"/>
        <v>0.33567194773166165</v>
      </c>
      <c r="M459" s="33">
        <f t="shared" si="139"/>
        <v>0.3569844523495449</v>
      </c>
      <c r="N459" s="8">
        <v>1</v>
      </c>
      <c r="O459" s="9">
        <v>0</v>
      </c>
      <c r="P459" s="8">
        <v>0</v>
      </c>
      <c r="Q459" s="9">
        <v>0</v>
      </c>
      <c r="R459" s="9">
        <v>0</v>
      </c>
      <c r="S459" s="9">
        <v>0</v>
      </c>
      <c r="T459" s="9">
        <v>1</v>
      </c>
      <c r="U459" s="8">
        <v>7754</v>
      </c>
      <c r="V459" s="9">
        <v>3</v>
      </c>
      <c r="W459" s="9">
        <f t="shared" si="131"/>
        <v>7750</v>
      </c>
      <c r="X459" s="9">
        <f t="shared" si="140"/>
        <v>27</v>
      </c>
      <c r="Y459" s="7">
        <v>7</v>
      </c>
      <c r="Z459" s="7">
        <v>19.7</v>
      </c>
      <c r="AA459" s="9">
        <v>1</v>
      </c>
      <c r="AB459" s="9">
        <v>0</v>
      </c>
      <c r="AC459" s="9">
        <v>0</v>
      </c>
      <c r="AD459" s="9">
        <v>1</v>
      </c>
      <c r="AE459" s="9">
        <v>0</v>
      </c>
      <c r="AF459" s="9">
        <v>0</v>
      </c>
      <c r="AG459" s="8">
        <v>0</v>
      </c>
      <c r="AH459" s="9">
        <v>1</v>
      </c>
      <c r="AI459" s="30">
        <v>0</v>
      </c>
      <c r="AJ459" s="9">
        <v>0</v>
      </c>
      <c r="AK459" s="30">
        <v>1</v>
      </c>
      <c r="AL459" s="21">
        <v>1988</v>
      </c>
      <c r="AM459" s="23">
        <f t="shared" si="141"/>
        <v>7.5948843872165197</v>
      </c>
      <c r="AN459" s="33">
        <v>0.1018</v>
      </c>
      <c r="AO459" s="33">
        <v>0.53220000000000001</v>
      </c>
      <c r="AP459" s="33">
        <v>0.2636</v>
      </c>
      <c r="AQ459" s="43">
        <v>0.1024</v>
      </c>
      <c r="AR459" s="33">
        <v>0.48948427725124299</v>
      </c>
      <c r="AS459" s="43">
        <v>0.51051572274875689</v>
      </c>
      <c r="AT459" s="42">
        <v>1</v>
      </c>
      <c r="AU459" s="18">
        <v>0</v>
      </c>
      <c r="AV459">
        <v>1</v>
      </c>
      <c r="AW459" s="40">
        <v>0</v>
      </c>
      <c r="AX459" s="39">
        <f t="shared" si="143"/>
        <v>0.77629999999999999</v>
      </c>
      <c r="AY459" s="40">
        <v>0.22370000000000001</v>
      </c>
      <c r="AZ459">
        <v>0</v>
      </c>
      <c r="BA459" s="18">
        <v>1</v>
      </c>
      <c r="BB459">
        <v>0</v>
      </c>
      <c r="BC459" s="18">
        <v>1</v>
      </c>
      <c r="BD459" s="18" t="s">
        <v>141</v>
      </c>
      <c r="BE459">
        <v>0</v>
      </c>
      <c r="BF459">
        <v>0</v>
      </c>
      <c r="BG459">
        <v>1</v>
      </c>
      <c r="BH459">
        <v>0</v>
      </c>
      <c r="BI459">
        <v>0</v>
      </c>
      <c r="BJ459">
        <v>0</v>
      </c>
      <c r="BK459" s="18">
        <v>0</v>
      </c>
      <c r="BL459">
        <v>0</v>
      </c>
      <c r="BM459">
        <v>1</v>
      </c>
      <c r="BN459" s="18">
        <v>0</v>
      </c>
      <c r="BQ459" s="25">
        <v>33.72</v>
      </c>
      <c r="BR459">
        <v>1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 s="18">
        <v>0</v>
      </c>
      <c r="BZ459">
        <v>0</v>
      </c>
      <c r="CA459">
        <v>0</v>
      </c>
      <c r="CB459">
        <v>1</v>
      </c>
      <c r="CC459" s="18">
        <v>0</v>
      </c>
      <c r="CD459">
        <v>0</v>
      </c>
      <c r="CE459">
        <v>0</v>
      </c>
      <c r="CF459">
        <v>0</v>
      </c>
      <c r="CG459">
        <v>0</v>
      </c>
      <c r="CH459" s="18">
        <v>0</v>
      </c>
      <c r="CI459">
        <v>0</v>
      </c>
      <c r="CJ459">
        <v>0</v>
      </c>
      <c r="CK459">
        <v>1</v>
      </c>
      <c r="CL459">
        <v>1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 s="18">
        <v>0</v>
      </c>
      <c r="CU459">
        <v>97</v>
      </c>
      <c r="DD459" s="34" t="s">
        <v>110</v>
      </c>
    </row>
    <row r="460" spans="1:108" x14ac:dyDescent="0.25">
      <c r="A460">
        <v>459</v>
      </c>
      <c r="B460">
        <v>29</v>
      </c>
      <c r="C460" s="25" t="s">
        <v>157</v>
      </c>
      <c r="D460" s="12">
        <v>9.3000000000000007</v>
      </c>
      <c r="E460" s="14">
        <v>0.3</v>
      </c>
      <c r="F460" s="7">
        <f t="shared" si="142"/>
        <v>31.000000000000004</v>
      </c>
      <c r="G460" s="7">
        <f t="shared" si="133"/>
        <v>9</v>
      </c>
      <c r="H460" s="16">
        <f t="shared" si="134"/>
        <v>9.6000000000000014</v>
      </c>
      <c r="I460" s="11">
        <f t="shared" si="135"/>
        <v>0.2861186337195587</v>
      </c>
      <c r="J460" s="33">
        <f t="shared" si="136"/>
        <v>9.2296333457922153E-3</v>
      </c>
      <c r="K460" s="33">
        <f t="shared" si="137"/>
        <v>108.34666584625482</v>
      </c>
      <c r="L460" s="33">
        <f t="shared" si="138"/>
        <v>0.27688900037376651</v>
      </c>
      <c r="M460" s="33">
        <f t="shared" si="139"/>
        <v>0.29534826706535089</v>
      </c>
      <c r="N460" s="8">
        <v>1</v>
      </c>
      <c r="O460" s="9">
        <v>0</v>
      </c>
      <c r="P460" s="8">
        <v>0</v>
      </c>
      <c r="Q460" s="9">
        <v>0</v>
      </c>
      <c r="R460" s="9">
        <v>0</v>
      </c>
      <c r="S460" s="9">
        <v>0</v>
      </c>
      <c r="T460" s="9">
        <v>1</v>
      </c>
      <c r="U460" s="8">
        <v>10782</v>
      </c>
      <c r="V460" s="9">
        <v>3</v>
      </c>
      <c r="W460" s="9">
        <f t="shared" si="131"/>
        <v>10778</v>
      </c>
      <c r="X460" s="9">
        <f t="shared" si="140"/>
        <v>27</v>
      </c>
      <c r="Y460" s="7">
        <v>7.73</v>
      </c>
      <c r="Z460" s="7">
        <v>20.350000000000001</v>
      </c>
      <c r="AA460" s="9">
        <v>1</v>
      </c>
      <c r="AB460" s="9">
        <v>0</v>
      </c>
      <c r="AC460" s="9">
        <v>0</v>
      </c>
      <c r="AD460" s="9">
        <v>1</v>
      </c>
      <c r="AE460" s="9">
        <v>0</v>
      </c>
      <c r="AF460" s="9">
        <v>0</v>
      </c>
      <c r="AG460" s="8">
        <v>0</v>
      </c>
      <c r="AH460" s="9">
        <v>1</v>
      </c>
      <c r="AI460" s="30">
        <v>0</v>
      </c>
      <c r="AJ460" s="9">
        <v>0</v>
      </c>
      <c r="AK460" s="30">
        <v>1</v>
      </c>
      <c r="AL460" s="21">
        <v>1998</v>
      </c>
      <c r="AM460" s="23">
        <f t="shared" si="141"/>
        <v>7.5999019592084984</v>
      </c>
      <c r="AN460" s="33">
        <v>4.2699999999999988E-2</v>
      </c>
      <c r="AO460" s="33">
        <v>0.50719999999999998</v>
      </c>
      <c r="AP460" s="33">
        <v>0.33500000000000002</v>
      </c>
      <c r="AQ460" s="43">
        <v>0.1152</v>
      </c>
      <c r="AR460" s="33">
        <v>0.43074865236748022</v>
      </c>
      <c r="AS460" s="43">
        <v>0.56925134763251983</v>
      </c>
      <c r="AT460" s="42">
        <v>1</v>
      </c>
      <c r="AU460" s="18">
        <v>0</v>
      </c>
      <c r="AV460">
        <v>1</v>
      </c>
      <c r="AW460" s="40">
        <v>0</v>
      </c>
      <c r="AX460" s="39">
        <f t="shared" si="143"/>
        <v>0.80569999999999997</v>
      </c>
      <c r="AY460" s="40">
        <v>0.1943</v>
      </c>
      <c r="AZ460">
        <v>0</v>
      </c>
      <c r="BA460" s="18">
        <v>1</v>
      </c>
      <c r="BB460">
        <v>0</v>
      </c>
      <c r="BC460" s="18">
        <v>1</v>
      </c>
      <c r="BD460" s="18" t="s">
        <v>141</v>
      </c>
      <c r="BE460">
        <v>0</v>
      </c>
      <c r="BF460">
        <v>0</v>
      </c>
      <c r="BG460">
        <v>1</v>
      </c>
      <c r="BH460">
        <v>0</v>
      </c>
      <c r="BI460">
        <v>0</v>
      </c>
      <c r="BJ460">
        <v>0</v>
      </c>
      <c r="BK460" s="18">
        <v>0</v>
      </c>
      <c r="BL460">
        <v>0</v>
      </c>
      <c r="BM460">
        <v>1</v>
      </c>
      <c r="BN460" s="18">
        <v>0</v>
      </c>
      <c r="BQ460" s="25">
        <v>34.79</v>
      </c>
      <c r="BR460">
        <v>1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 s="18">
        <v>0</v>
      </c>
      <c r="BZ460">
        <v>0</v>
      </c>
      <c r="CA460">
        <v>0</v>
      </c>
      <c r="CB460">
        <v>1</v>
      </c>
      <c r="CC460" s="18">
        <v>0</v>
      </c>
      <c r="CD460">
        <v>0</v>
      </c>
      <c r="CE460">
        <v>0</v>
      </c>
      <c r="CF460">
        <v>0</v>
      </c>
      <c r="CG460">
        <v>0</v>
      </c>
      <c r="CH460" s="18">
        <v>0</v>
      </c>
      <c r="CI460">
        <v>0</v>
      </c>
      <c r="CJ460">
        <v>0</v>
      </c>
      <c r="CK460">
        <v>1</v>
      </c>
      <c r="CL460">
        <v>1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 s="18">
        <v>0</v>
      </c>
      <c r="CU460">
        <v>97</v>
      </c>
      <c r="DD460" s="34" t="s">
        <v>110</v>
      </c>
    </row>
    <row r="461" spans="1:108" x14ac:dyDescent="0.25">
      <c r="A461">
        <v>460</v>
      </c>
      <c r="B461">
        <v>29</v>
      </c>
      <c r="C461" s="25" t="s">
        <v>157</v>
      </c>
      <c r="D461" s="12">
        <v>11.6</v>
      </c>
      <c r="E461" s="14">
        <v>0.3</v>
      </c>
      <c r="F461" s="7">
        <f t="shared" si="142"/>
        <v>38.666666666666664</v>
      </c>
      <c r="G461" s="7">
        <f t="shared" si="133"/>
        <v>11.299999999999999</v>
      </c>
      <c r="H461" s="16">
        <f t="shared" si="134"/>
        <v>11.9</v>
      </c>
      <c r="I461" s="11">
        <f t="shared" si="135"/>
        <v>0.49193630773042418</v>
      </c>
      <c r="J461" s="33">
        <f t="shared" si="136"/>
        <v>1.2722490717166144E-2</v>
      </c>
      <c r="K461" s="33">
        <f t="shared" si="137"/>
        <v>78.60096126073212</v>
      </c>
      <c r="L461" s="33">
        <f t="shared" si="138"/>
        <v>0.47921381701325805</v>
      </c>
      <c r="M461" s="33">
        <f t="shared" si="139"/>
        <v>0.50465879844759032</v>
      </c>
      <c r="N461" s="8">
        <v>1</v>
      </c>
      <c r="O461" s="9">
        <v>0</v>
      </c>
      <c r="P461" s="8">
        <v>0</v>
      </c>
      <c r="Q461" s="9">
        <v>0</v>
      </c>
      <c r="R461" s="9">
        <v>0</v>
      </c>
      <c r="S461" s="9">
        <v>0</v>
      </c>
      <c r="T461" s="9">
        <v>1</v>
      </c>
      <c r="U461" s="8">
        <v>4687</v>
      </c>
      <c r="V461" s="9">
        <v>3</v>
      </c>
      <c r="W461" s="9">
        <f t="shared" si="131"/>
        <v>4683</v>
      </c>
      <c r="X461" s="9">
        <f t="shared" si="140"/>
        <v>27</v>
      </c>
      <c r="Y461" s="7">
        <v>8.3000000000000007</v>
      </c>
      <c r="Z461" s="7">
        <v>20.41</v>
      </c>
      <c r="AA461" s="9">
        <v>1</v>
      </c>
      <c r="AB461" s="9">
        <v>0</v>
      </c>
      <c r="AC461" s="9">
        <v>0</v>
      </c>
      <c r="AD461" s="9">
        <v>1</v>
      </c>
      <c r="AE461" s="9">
        <v>0</v>
      </c>
      <c r="AF461" s="9">
        <v>0</v>
      </c>
      <c r="AG461" s="8">
        <v>0</v>
      </c>
      <c r="AH461" s="9">
        <v>1</v>
      </c>
      <c r="AI461" s="30">
        <v>0</v>
      </c>
      <c r="AJ461" s="9">
        <v>0</v>
      </c>
      <c r="AK461" s="30">
        <v>1</v>
      </c>
      <c r="AL461" s="21">
        <v>2006</v>
      </c>
      <c r="AM461" s="23">
        <f t="shared" si="141"/>
        <v>7.6038979685218813</v>
      </c>
      <c r="AN461" s="33">
        <v>3.5000000000000003E-2</v>
      </c>
      <c r="AO461" s="33">
        <v>0.44450000000000001</v>
      </c>
      <c r="AP461" s="33">
        <v>0.37890000000000001</v>
      </c>
      <c r="AQ461" s="43">
        <v>0.14149999999999999</v>
      </c>
      <c r="AR461" s="33">
        <v>0.4185962674287485</v>
      </c>
      <c r="AS461" s="43">
        <v>0.58140373257125155</v>
      </c>
      <c r="AT461" s="42">
        <v>1</v>
      </c>
      <c r="AU461" s="18">
        <v>0</v>
      </c>
      <c r="AV461">
        <v>1</v>
      </c>
      <c r="AW461" s="40">
        <v>0</v>
      </c>
      <c r="AX461" s="39">
        <f t="shared" si="143"/>
        <v>0.72070000000000001</v>
      </c>
      <c r="AY461" s="40">
        <v>0.27929999999999999</v>
      </c>
      <c r="AZ461">
        <v>0</v>
      </c>
      <c r="BA461" s="18">
        <v>1</v>
      </c>
      <c r="BB461">
        <v>0</v>
      </c>
      <c r="BC461" s="18">
        <v>1</v>
      </c>
      <c r="BD461" s="18" t="s">
        <v>141</v>
      </c>
      <c r="BE461">
        <v>0</v>
      </c>
      <c r="BF461">
        <v>0</v>
      </c>
      <c r="BG461">
        <v>1</v>
      </c>
      <c r="BH461">
        <v>0</v>
      </c>
      <c r="BI461">
        <v>0</v>
      </c>
      <c r="BJ461">
        <v>0</v>
      </c>
      <c r="BK461" s="18">
        <v>0</v>
      </c>
      <c r="BL461">
        <v>0</v>
      </c>
      <c r="BM461">
        <v>1</v>
      </c>
      <c r="BN461" s="18">
        <v>0</v>
      </c>
      <c r="BQ461" s="25">
        <v>35.299999999999997</v>
      </c>
      <c r="BR461">
        <v>1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 s="18">
        <v>0</v>
      </c>
      <c r="BZ461">
        <v>0</v>
      </c>
      <c r="CA461">
        <v>0</v>
      </c>
      <c r="CB461">
        <v>1</v>
      </c>
      <c r="CC461" s="18">
        <v>0</v>
      </c>
      <c r="CD461">
        <v>0</v>
      </c>
      <c r="CE461">
        <v>0</v>
      </c>
      <c r="CF461">
        <v>0</v>
      </c>
      <c r="CG461">
        <v>0</v>
      </c>
      <c r="CH461" s="18">
        <v>0</v>
      </c>
      <c r="CI461">
        <v>0</v>
      </c>
      <c r="CJ461">
        <v>0</v>
      </c>
      <c r="CK461">
        <v>1</v>
      </c>
      <c r="CL461">
        <v>1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 s="18">
        <v>0</v>
      </c>
      <c r="CU461">
        <v>97</v>
      </c>
      <c r="DD461" s="34" t="s">
        <v>110</v>
      </c>
    </row>
    <row r="462" spans="1:108" x14ac:dyDescent="0.25">
      <c r="A462">
        <v>461</v>
      </c>
      <c r="B462">
        <v>29</v>
      </c>
      <c r="C462" s="25" t="s">
        <v>157</v>
      </c>
      <c r="D462" s="12">
        <v>0.53426072862545748</v>
      </c>
      <c r="E462" s="14">
        <v>0.93000941649616686</v>
      </c>
      <c r="F462" s="7">
        <v>0.57446808510638292</v>
      </c>
      <c r="G462" s="7">
        <f t="shared" si="133"/>
        <v>-0.39574868787070938</v>
      </c>
      <c r="H462" s="16">
        <f t="shared" si="134"/>
        <v>1.4642701451216245</v>
      </c>
      <c r="I462" s="11">
        <f t="shared" si="135"/>
        <v>1.3980967807515428E-2</v>
      </c>
      <c r="J462" s="33">
        <f t="shared" si="136"/>
        <v>2.4337240257526857E-2</v>
      </c>
      <c r="K462" s="33">
        <f t="shared" si="137"/>
        <v>41.089293174509663</v>
      </c>
      <c r="L462" s="33">
        <f t="shared" si="138"/>
        <v>-1.0356272450011429E-2</v>
      </c>
      <c r="M462" s="33">
        <f t="shared" si="139"/>
        <v>3.8318208065042283E-2</v>
      </c>
      <c r="N462" s="8">
        <v>1</v>
      </c>
      <c r="O462" s="9">
        <v>0</v>
      </c>
      <c r="P462" s="8">
        <v>0</v>
      </c>
      <c r="Q462" s="9">
        <v>0</v>
      </c>
      <c r="R462" s="9">
        <v>0</v>
      </c>
      <c r="S462" s="9">
        <v>0</v>
      </c>
      <c r="T462" s="9">
        <v>1</v>
      </c>
      <c r="U462" s="8">
        <v>1695</v>
      </c>
      <c r="V462" s="9">
        <v>6</v>
      </c>
      <c r="W462" s="9">
        <f t="shared" si="131"/>
        <v>1688</v>
      </c>
      <c r="X462" s="9">
        <f t="shared" si="140"/>
        <v>27</v>
      </c>
      <c r="Y462" s="7">
        <v>7.96</v>
      </c>
      <c r="Z462" s="7">
        <v>19.91</v>
      </c>
      <c r="AA462" s="9">
        <v>0</v>
      </c>
      <c r="AB462" s="9">
        <v>1</v>
      </c>
      <c r="AC462" s="9">
        <v>0</v>
      </c>
      <c r="AD462" s="9">
        <v>1</v>
      </c>
      <c r="AE462" s="9">
        <v>0</v>
      </c>
      <c r="AF462" s="9">
        <v>0</v>
      </c>
      <c r="AG462" s="8">
        <v>0</v>
      </c>
      <c r="AH462" s="9">
        <v>1</v>
      </c>
      <c r="AI462" s="30">
        <v>0</v>
      </c>
      <c r="AJ462" s="9">
        <v>0</v>
      </c>
      <c r="AK462" s="30">
        <v>1</v>
      </c>
      <c r="AL462" s="21">
        <v>1988</v>
      </c>
      <c r="AM462" s="23">
        <f t="shared" si="141"/>
        <v>7.5948843872165197</v>
      </c>
      <c r="AN462" s="33">
        <v>0.3407</v>
      </c>
      <c r="AO462" s="33">
        <v>7.7300000000000008E-2</v>
      </c>
      <c r="AP462" s="33">
        <v>0.35670000000000002</v>
      </c>
      <c r="AQ462" s="43">
        <v>0.2253</v>
      </c>
      <c r="AR462" s="33">
        <v>0.51586901563501386</v>
      </c>
      <c r="AS462" s="43">
        <v>0.48413098436498608</v>
      </c>
      <c r="AT462" s="42">
        <v>1</v>
      </c>
      <c r="AU462" s="18">
        <v>0</v>
      </c>
      <c r="AV462">
        <v>1</v>
      </c>
      <c r="AW462" s="40">
        <v>0</v>
      </c>
      <c r="AX462" s="39">
        <f t="shared" si="143"/>
        <v>0.36770000000000003</v>
      </c>
      <c r="AY462" s="40">
        <v>0.63229999999999997</v>
      </c>
      <c r="AZ462">
        <v>0</v>
      </c>
      <c r="BA462" s="18">
        <v>1</v>
      </c>
      <c r="BB462">
        <v>0</v>
      </c>
      <c r="BC462" s="18">
        <v>1</v>
      </c>
      <c r="BD462" s="18" t="s">
        <v>158</v>
      </c>
      <c r="BE462">
        <v>0</v>
      </c>
      <c r="BF462">
        <v>0</v>
      </c>
      <c r="BG462">
        <v>0</v>
      </c>
      <c r="BH462">
        <v>0</v>
      </c>
      <c r="BI462">
        <v>1</v>
      </c>
      <c r="BJ462">
        <v>0</v>
      </c>
      <c r="BK462" s="18">
        <v>0</v>
      </c>
      <c r="BL462">
        <v>0</v>
      </c>
      <c r="BM462">
        <v>1</v>
      </c>
      <c r="BN462" s="18">
        <v>0</v>
      </c>
      <c r="BQ462" s="25">
        <v>35.659999999999997</v>
      </c>
      <c r="BR462">
        <v>1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 s="18">
        <v>0</v>
      </c>
      <c r="BZ462">
        <v>0</v>
      </c>
      <c r="CA462">
        <v>0</v>
      </c>
      <c r="CB462">
        <v>1</v>
      </c>
      <c r="CC462" s="18">
        <v>0</v>
      </c>
      <c r="CD462">
        <v>0</v>
      </c>
      <c r="CE462">
        <v>0</v>
      </c>
      <c r="CF462">
        <v>0</v>
      </c>
      <c r="CG462">
        <v>0</v>
      </c>
      <c r="CH462" s="18">
        <v>0</v>
      </c>
      <c r="CI462">
        <v>0</v>
      </c>
      <c r="CJ462">
        <v>0</v>
      </c>
      <c r="CK462">
        <v>1</v>
      </c>
      <c r="CL462">
        <v>1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 s="18">
        <v>0</v>
      </c>
      <c r="CU462">
        <v>97</v>
      </c>
      <c r="DD462" s="34" t="s">
        <v>110</v>
      </c>
    </row>
    <row r="463" spans="1:108" x14ac:dyDescent="0.25">
      <c r="A463">
        <v>462</v>
      </c>
      <c r="B463">
        <v>29</v>
      </c>
      <c r="C463" s="25" t="s">
        <v>157</v>
      </c>
      <c r="D463" s="12">
        <v>5.8058332763509357</v>
      </c>
      <c r="E463" s="14">
        <v>1.363695723049871</v>
      </c>
      <c r="F463" s="7">
        <v>4.2574257425742568</v>
      </c>
      <c r="G463" s="7">
        <f t="shared" si="133"/>
        <v>4.4421375533010643</v>
      </c>
      <c r="H463" s="16">
        <f t="shared" si="134"/>
        <v>7.1695289994008071</v>
      </c>
      <c r="I463" s="11">
        <f t="shared" si="135"/>
        <v>0.10307220635875566</v>
      </c>
      <c r="J463" s="33">
        <f t="shared" si="136"/>
        <v>2.4209983354033311E-2</v>
      </c>
      <c r="K463" s="33">
        <f t="shared" si="137"/>
        <v>41.305274166303917</v>
      </c>
      <c r="L463" s="33">
        <f t="shared" si="138"/>
        <v>7.8862223004722357E-2</v>
      </c>
      <c r="M463" s="33">
        <f t="shared" si="139"/>
        <v>0.12728218971278898</v>
      </c>
      <c r="N463" s="8">
        <v>1</v>
      </c>
      <c r="O463" s="9">
        <v>0</v>
      </c>
      <c r="P463" s="8">
        <v>0</v>
      </c>
      <c r="Q463" s="9">
        <v>0</v>
      </c>
      <c r="R463" s="9">
        <v>0</v>
      </c>
      <c r="S463" s="9">
        <v>0</v>
      </c>
      <c r="T463" s="9">
        <v>1</v>
      </c>
      <c r="U463" s="8">
        <v>1695</v>
      </c>
      <c r="V463" s="9">
        <v>6</v>
      </c>
      <c r="W463" s="9">
        <f t="shared" si="131"/>
        <v>1688</v>
      </c>
      <c r="X463" s="9">
        <f t="shared" si="140"/>
        <v>27</v>
      </c>
      <c r="Y463" s="7">
        <v>7.96</v>
      </c>
      <c r="Z463" s="7">
        <v>19.91</v>
      </c>
      <c r="AA463" s="9">
        <v>0</v>
      </c>
      <c r="AB463" s="9">
        <v>1</v>
      </c>
      <c r="AC463" s="9">
        <v>0</v>
      </c>
      <c r="AD463" s="9">
        <v>1</v>
      </c>
      <c r="AE463" s="9">
        <v>0</v>
      </c>
      <c r="AF463" s="9">
        <v>0</v>
      </c>
      <c r="AG463" s="8">
        <v>0</v>
      </c>
      <c r="AH463" s="9">
        <v>1</v>
      </c>
      <c r="AI463" s="30">
        <v>0</v>
      </c>
      <c r="AJ463" s="9">
        <v>0</v>
      </c>
      <c r="AK463" s="30">
        <v>1</v>
      </c>
      <c r="AL463" s="21">
        <v>1988</v>
      </c>
      <c r="AM463" s="23">
        <f t="shared" si="141"/>
        <v>7.5948843872165197</v>
      </c>
      <c r="AN463" s="33">
        <v>0.3407</v>
      </c>
      <c r="AO463" s="33">
        <v>7.7300000000000008E-2</v>
      </c>
      <c r="AP463" s="33">
        <v>0.35670000000000002</v>
      </c>
      <c r="AQ463" s="43">
        <v>0.2253</v>
      </c>
      <c r="AR463" s="33">
        <v>0.51586901563501386</v>
      </c>
      <c r="AS463" s="43">
        <v>0.48413098436498608</v>
      </c>
      <c r="AT463" s="42">
        <v>1</v>
      </c>
      <c r="AU463" s="18">
        <v>0</v>
      </c>
      <c r="AV463">
        <v>1</v>
      </c>
      <c r="AW463" s="40">
        <v>0</v>
      </c>
      <c r="AX463" s="39">
        <f t="shared" si="143"/>
        <v>0.36770000000000003</v>
      </c>
      <c r="AY463" s="40">
        <v>0.63229999999999997</v>
      </c>
      <c r="AZ463">
        <v>0</v>
      </c>
      <c r="BA463" s="18">
        <v>1</v>
      </c>
      <c r="BB463">
        <v>0</v>
      </c>
      <c r="BC463" s="18">
        <v>1</v>
      </c>
      <c r="BD463" s="18" t="s">
        <v>158</v>
      </c>
      <c r="BE463">
        <v>0</v>
      </c>
      <c r="BF463">
        <v>0</v>
      </c>
      <c r="BG463">
        <v>0</v>
      </c>
      <c r="BH463">
        <v>0</v>
      </c>
      <c r="BI463">
        <v>1</v>
      </c>
      <c r="BJ463">
        <v>0</v>
      </c>
      <c r="BK463" s="18">
        <v>0</v>
      </c>
      <c r="BL463">
        <v>0</v>
      </c>
      <c r="BM463">
        <v>1</v>
      </c>
      <c r="BN463" s="18">
        <v>0</v>
      </c>
      <c r="BQ463" s="25">
        <v>35.659999999999997</v>
      </c>
      <c r="BR463">
        <v>1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 s="18">
        <v>0</v>
      </c>
      <c r="BZ463">
        <v>0</v>
      </c>
      <c r="CA463">
        <v>0</v>
      </c>
      <c r="CB463">
        <v>1</v>
      </c>
      <c r="CC463" s="18">
        <v>0</v>
      </c>
      <c r="CD463">
        <v>0</v>
      </c>
      <c r="CE463">
        <v>0</v>
      </c>
      <c r="CF463">
        <v>0</v>
      </c>
      <c r="CG463">
        <v>0</v>
      </c>
      <c r="CH463" s="18">
        <v>0</v>
      </c>
      <c r="CI463">
        <v>0</v>
      </c>
      <c r="CJ463">
        <v>0</v>
      </c>
      <c r="CK463">
        <v>1</v>
      </c>
      <c r="CL463">
        <v>1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 s="18">
        <v>0</v>
      </c>
      <c r="CU463">
        <v>97</v>
      </c>
      <c r="DD463" s="34" t="s">
        <v>110</v>
      </c>
    </row>
    <row r="464" spans="1:108" x14ac:dyDescent="0.25">
      <c r="A464">
        <v>463</v>
      </c>
      <c r="B464">
        <v>29</v>
      </c>
      <c r="C464" s="25" t="s">
        <v>157</v>
      </c>
      <c r="D464" s="12">
        <v>3.782779413590132</v>
      </c>
      <c r="E464" s="14">
        <v>0.25059421982773739</v>
      </c>
      <c r="F464" s="7">
        <v>15.09523809523809</v>
      </c>
      <c r="G464" s="7">
        <f t="shared" si="133"/>
        <v>3.5321851937623947</v>
      </c>
      <c r="H464" s="16">
        <f t="shared" si="134"/>
        <v>4.0333736334178694</v>
      </c>
      <c r="I464" s="11">
        <f t="shared" si="135"/>
        <v>0.34487155734135655</v>
      </c>
      <c r="J464" s="33">
        <f t="shared" si="136"/>
        <v>2.2846380770247605E-2</v>
      </c>
      <c r="K464" s="33">
        <f t="shared" si="137"/>
        <v>43.770609010521284</v>
      </c>
      <c r="L464" s="33">
        <f t="shared" si="138"/>
        <v>0.32202517657110896</v>
      </c>
      <c r="M464" s="33">
        <f t="shared" si="139"/>
        <v>0.36771793811160414</v>
      </c>
      <c r="N464" s="8">
        <v>1</v>
      </c>
      <c r="O464" s="9">
        <v>0</v>
      </c>
      <c r="P464" s="8">
        <v>0</v>
      </c>
      <c r="Q464" s="9">
        <v>0</v>
      </c>
      <c r="R464" s="9">
        <v>0</v>
      </c>
      <c r="S464" s="9">
        <v>0</v>
      </c>
      <c r="T464" s="9">
        <v>1</v>
      </c>
      <c r="U464" s="8">
        <v>1695</v>
      </c>
      <c r="V464" s="9">
        <v>6</v>
      </c>
      <c r="W464" s="9">
        <f t="shared" si="131"/>
        <v>1688</v>
      </c>
      <c r="X464" s="9">
        <f t="shared" si="140"/>
        <v>27</v>
      </c>
      <c r="Y464" s="7">
        <v>7.96</v>
      </c>
      <c r="Z464" s="7">
        <v>19.91</v>
      </c>
      <c r="AA464" s="9">
        <v>0</v>
      </c>
      <c r="AB464" s="9">
        <v>1</v>
      </c>
      <c r="AC464" s="9">
        <v>0</v>
      </c>
      <c r="AD464" s="9">
        <v>1</v>
      </c>
      <c r="AE464" s="9">
        <v>0</v>
      </c>
      <c r="AF464" s="9">
        <v>0</v>
      </c>
      <c r="AG464" s="8">
        <v>0</v>
      </c>
      <c r="AH464" s="9">
        <v>1</v>
      </c>
      <c r="AI464" s="30">
        <v>0</v>
      </c>
      <c r="AJ464" s="9">
        <v>0</v>
      </c>
      <c r="AK464" s="30">
        <v>1</v>
      </c>
      <c r="AL464" s="21">
        <v>1988</v>
      </c>
      <c r="AM464" s="23">
        <f t="shared" si="141"/>
        <v>7.5948843872165197</v>
      </c>
      <c r="AN464" s="33">
        <v>0.3407</v>
      </c>
      <c r="AO464" s="33">
        <v>7.7300000000000008E-2</v>
      </c>
      <c r="AP464" s="33">
        <v>0.35670000000000002</v>
      </c>
      <c r="AQ464" s="43">
        <v>0.2253</v>
      </c>
      <c r="AR464" s="33">
        <v>0.51586901563501386</v>
      </c>
      <c r="AS464" s="43">
        <v>0.48413098436498608</v>
      </c>
      <c r="AT464" s="42">
        <v>1</v>
      </c>
      <c r="AU464" s="18">
        <v>0</v>
      </c>
      <c r="AV464">
        <v>1</v>
      </c>
      <c r="AW464" s="40">
        <v>0</v>
      </c>
      <c r="AX464" s="39">
        <f t="shared" si="143"/>
        <v>0.36770000000000003</v>
      </c>
      <c r="AY464" s="40">
        <v>0.63229999999999997</v>
      </c>
      <c r="AZ464">
        <v>0</v>
      </c>
      <c r="BA464" s="18">
        <v>1</v>
      </c>
      <c r="BB464">
        <v>0</v>
      </c>
      <c r="BC464" s="18">
        <v>1</v>
      </c>
      <c r="BD464" s="18" t="s">
        <v>158</v>
      </c>
      <c r="BE464">
        <v>0</v>
      </c>
      <c r="BF464">
        <v>0</v>
      </c>
      <c r="BG464">
        <v>0</v>
      </c>
      <c r="BH464">
        <v>0</v>
      </c>
      <c r="BI464">
        <v>1</v>
      </c>
      <c r="BJ464">
        <v>0</v>
      </c>
      <c r="BK464" s="18">
        <v>0</v>
      </c>
      <c r="BL464">
        <v>0</v>
      </c>
      <c r="BM464">
        <v>1</v>
      </c>
      <c r="BN464" s="18">
        <v>0</v>
      </c>
      <c r="BQ464" s="25">
        <v>35.659999999999997</v>
      </c>
      <c r="BR464">
        <v>1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 s="18">
        <v>0</v>
      </c>
      <c r="BZ464">
        <v>0</v>
      </c>
      <c r="CA464">
        <v>0</v>
      </c>
      <c r="CB464">
        <v>1</v>
      </c>
      <c r="CC464" s="18">
        <v>0</v>
      </c>
      <c r="CD464">
        <v>0</v>
      </c>
      <c r="CE464">
        <v>0</v>
      </c>
      <c r="CF464">
        <v>0</v>
      </c>
      <c r="CG464">
        <v>0</v>
      </c>
      <c r="CH464" s="18">
        <v>0</v>
      </c>
      <c r="CI464">
        <v>0</v>
      </c>
      <c r="CJ464">
        <v>0</v>
      </c>
      <c r="CK464">
        <v>1</v>
      </c>
      <c r="CL464">
        <v>1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 s="18">
        <v>0</v>
      </c>
      <c r="CU464">
        <v>97</v>
      </c>
      <c r="DD464" s="34" t="s">
        <v>110</v>
      </c>
    </row>
    <row r="465" spans="1:108" x14ac:dyDescent="0.25">
      <c r="A465">
        <v>464</v>
      </c>
      <c r="B465">
        <v>29</v>
      </c>
      <c r="C465" s="25" t="s">
        <v>157</v>
      </c>
      <c r="D465" s="12">
        <v>2.8882691843426622</v>
      </c>
      <c r="E465" s="14">
        <v>0.75510305473010786</v>
      </c>
      <c r="F465" s="7">
        <v>3.8250000000000002</v>
      </c>
      <c r="G465" s="7">
        <f t="shared" si="133"/>
        <v>2.1331661296125546</v>
      </c>
      <c r="H465" s="16">
        <f t="shared" si="134"/>
        <v>3.6433722390727699</v>
      </c>
      <c r="I465" s="11">
        <f t="shared" si="135"/>
        <v>8.3435955787929159E-2</v>
      </c>
      <c r="J465" s="33">
        <f t="shared" si="136"/>
        <v>2.1813321774621999E-2</v>
      </c>
      <c r="K465" s="33">
        <f t="shared" si="137"/>
        <v>45.84354507452494</v>
      </c>
      <c r="L465" s="33">
        <f t="shared" si="138"/>
        <v>6.1622634013307157E-2</v>
      </c>
      <c r="M465" s="33">
        <f t="shared" si="139"/>
        <v>0.10524927756255116</v>
      </c>
      <c r="N465" s="8">
        <v>1</v>
      </c>
      <c r="O465" s="9">
        <v>0</v>
      </c>
      <c r="P465" s="8">
        <v>0</v>
      </c>
      <c r="Q465" s="9">
        <v>0</v>
      </c>
      <c r="R465" s="9">
        <v>0</v>
      </c>
      <c r="S465" s="9">
        <v>0</v>
      </c>
      <c r="T465" s="9">
        <v>1</v>
      </c>
      <c r="U465" s="8">
        <v>2094</v>
      </c>
      <c r="V465" s="9">
        <v>6</v>
      </c>
      <c r="W465" s="9">
        <f t="shared" si="131"/>
        <v>2087</v>
      </c>
      <c r="X465" s="9">
        <f t="shared" si="140"/>
        <v>27</v>
      </c>
      <c r="Y465" s="7">
        <v>10.15</v>
      </c>
      <c r="Z465" s="7">
        <v>19.170000000000002</v>
      </c>
      <c r="AA465" s="9">
        <v>0</v>
      </c>
      <c r="AB465" s="9">
        <v>1</v>
      </c>
      <c r="AC465" s="9">
        <v>0</v>
      </c>
      <c r="AD465" s="9">
        <v>1</v>
      </c>
      <c r="AE465" s="9">
        <v>0</v>
      </c>
      <c r="AF465" s="9">
        <v>0</v>
      </c>
      <c r="AG465" s="8">
        <v>0</v>
      </c>
      <c r="AH465" s="9">
        <v>1</v>
      </c>
      <c r="AI465" s="30">
        <v>0</v>
      </c>
      <c r="AJ465" s="9">
        <v>0</v>
      </c>
      <c r="AK465" s="30">
        <v>1</v>
      </c>
      <c r="AL465" s="21">
        <v>1998</v>
      </c>
      <c r="AM465" s="23">
        <f t="shared" si="141"/>
        <v>7.5999019592084984</v>
      </c>
      <c r="AN465" s="33">
        <v>0.19259999999999999</v>
      </c>
      <c r="AO465" s="33">
        <v>0.11459999999999999</v>
      </c>
      <c r="AP465" s="33">
        <v>0.44299999999999989</v>
      </c>
      <c r="AQ465" s="43">
        <v>0.24990000000000001</v>
      </c>
      <c r="AR465" s="33">
        <v>0.46650659646909842</v>
      </c>
      <c r="AS465" s="43">
        <v>0.53349340353090169</v>
      </c>
      <c r="AT465" s="42">
        <v>1</v>
      </c>
      <c r="AU465" s="18">
        <v>0</v>
      </c>
      <c r="AV465">
        <v>1</v>
      </c>
      <c r="AW465" s="40">
        <v>0</v>
      </c>
      <c r="AX465" s="39">
        <f t="shared" si="143"/>
        <v>0.44810000000000005</v>
      </c>
      <c r="AY465" s="40">
        <v>0.55189999999999995</v>
      </c>
      <c r="AZ465">
        <v>0</v>
      </c>
      <c r="BA465" s="18">
        <v>1</v>
      </c>
      <c r="BB465">
        <v>0</v>
      </c>
      <c r="BC465" s="18">
        <v>1</v>
      </c>
      <c r="BD465" s="18" t="s">
        <v>158</v>
      </c>
      <c r="BE465">
        <v>0</v>
      </c>
      <c r="BF465">
        <v>0</v>
      </c>
      <c r="BG465">
        <v>0</v>
      </c>
      <c r="BH465">
        <v>0</v>
      </c>
      <c r="BI465">
        <v>1</v>
      </c>
      <c r="BJ465">
        <v>0</v>
      </c>
      <c r="BK465" s="18">
        <v>0</v>
      </c>
      <c r="BL465">
        <v>0</v>
      </c>
      <c r="BM465">
        <v>1</v>
      </c>
      <c r="BN465" s="18">
        <v>0</v>
      </c>
      <c r="BQ465" s="25">
        <v>36.31</v>
      </c>
      <c r="BR465">
        <v>1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 s="18">
        <v>0</v>
      </c>
      <c r="BZ465">
        <v>0</v>
      </c>
      <c r="CA465">
        <v>0</v>
      </c>
      <c r="CB465">
        <v>1</v>
      </c>
      <c r="CC465" s="18">
        <v>0</v>
      </c>
      <c r="CD465">
        <v>0</v>
      </c>
      <c r="CE465">
        <v>0</v>
      </c>
      <c r="CF465">
        <v>0</v>
      </c>
      <c r="CG465">
        <v>0</v>
      </c>
      <c r="CH465" s="18">
        <v>0</v>
      </c>
      <c r="CI465">
        <v>0</v>
      </c>
      <c r="CJ465">
        <v>0</v>
      </c>
      <c r="CK465">
        <v>1</v>
      </c>
      <c r="CL465">
        <v>1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 s="18">
        <v>0</v>
      </c>
      <c r="CU465">
        <v>97</v>
      </c>
      <c r="DD465" s="34" t="s">
        <v>110</v>
      </c>
    </row>
    <row r="466" spans="1:108" x14ac:dyDescent="0.25">
      <c r="A466">
        <v>465</v>
      </c>
      <c r="B466">
        <v>29</v>
      </c>
      <c r="C466" s="25" t="s">
        <v>157</v>
      </c>
      <c r="D466" s="12">
        <v>5.1029684358929073</v>
      </c>
      <c r="E466" s="14">
        <v>0.99818544254990993</v>
      </c>
      <c r="F466" s="7">
        <v>5.1122448979591839</v>
      </c>
      <c r="G466" s="7">
        <f t="shared" si="133"/>
        <v>4.1047829933429973</v>
      </c>
      <c r="H466" s="16">
        <f t="shared" si="134"/>
        <v>6.1011538784428172</v>
      </c>
      <c r="I466" s="11">
        <f t="shared" si="135"/>
        <v>0.11121107110684131</v>
      </c>
      <c r="J466" s="33">
        <f t="shared" si="136"/>
        <v>2.1753862212515865E-2</v>
      </c>
      <c r="K466" s="33">
        <f t="shared" si="137"/>
        <v>45.968848668383131</v>
      </c>
      <c r="L466" s="33">
        <f t="shared" si="138"/>
        <v>8.9457208894325443E-2</v>
      </c>
      <c r="M466" s="33">
        <f t="shared" si="139"/>
        <v>0.13296493331935716</v>
      </c>
      <c r="N466" s="8">
        <v>1</v>
      </c>
      <c r="O466" s="9">
        <v>0</v>
      </c>
      <c r="P466" s="8">
        <v>0</v>
      </c>
      <c r="Q466" s="9">
        <v>0</v>
      </c>
      <c r="R466" s="9">
        <v>0</v>
      </c>
      <c r="S466" s="9">
        <v>0</v>
      </c>
      <c r="T466" s="9">
        <v>1</v>
      </c>
      <c r="U466" s="8">
        <v>2094</v>
      </c>
      <c r="V466" s="9">
        <v>6</v>
      </c>
      <c r="W466" s="9">
        <f t="shared" si="131"/>
        <v>2087</v>
      </c>
      <c r="X466" s="9">
        <f t="shared" si="140"/>
        <v>27</v>
      </c>
      <c r="Y466" s="7">
        <v>10.15</v>
      </c>
      <c r="Z466" s="7">
        <v>19.170000000000002</v>
      </c>
      <c r="AA466" s="9">
        <v>0</v>
      </c>
      <c r="AB466" s="9">
        <v>1</v>
      </c>
      <c r="AC466" s="9">
        <v>0</v>
      </c>
      <c r="AD466" s="9">
        <v>1</v>
      </c>
      <c r="AE466" s="9">
        <v>0</v>
      </c>
      <c r="AF466" s="9">
        <v>0</v>
      </c>
      <c r="AG466" s="8">
        <v>0</v>
      </c>
      <c r="AH466" s="9">
        <v>1</v>
      </c>
      <c r="AI466" s="30">
        <v>0</v>
      </c>
      <c r="AJ466" s="9">
        <v>0</v>
      </c>
      <c r="AK466" s="30">
        <v>1</v>
      </c>
      <c r="AL466" s="21">
        <v>1998</v>
      </c>
      <c r="AM466" s="23">
        <f t="shared" si="141"/>
        <v>7.5999019592084984</v>
      </c>
      <c r="AN466" s="33">
        <v>0.19259999999999999</v>
      </c>
      <c r="AO466" s="33">
        <v>0.11459999999999999</v>
      </c>
      <c r="AP466" s="33">
        <v>0.44299999999999989</v>
      </c>
      <c r="AQ466" s="43">
        <v>0.24990000000000001</v>
      </c>
      <c r="AR466" s="33">
        <v>0.46650659646909842</v>
      </c>
      <c r="AS466" s="43">
        <v>0.53349340353090169</v>
      </c>
      <c r="AT466" s="42">
        <v>1</v>
      </c>
      <c r="AU466" s="18">
        <v>0</v>
      </c>
      <c r="AV466">
        <v>1</v>
      </c>
      <c r="AW466" s="40">
        <v>0</v>
      </c>
      <c r="AX466" s="39">
        <f t="shared" si="143"/>
        <v>0.44810000000000005</v>
      </c>
      <c r="AY466" s="40">
        <v>0.55189999999999995</v>
      </c>
      <c r="AZ466">
        <v>0</v>
      </c>
      <c r="BA466" s="18">
        <v>1</v>
      </c>
      <c r="BB466">
        <v>0</v>
      </c>
      <c r="BC466" s="18">
        <v>1</v>
      </c>
      <c r="BD466" s="18" t="s">
        <v>158</v>
      </c>
      <c r="BE466">
        <v>0</v>
      </c>
      <c r="BF466">
        <v>0</v>
      </c>
      <c r="BG466">
        <v>0</v>
      </c>
      <c r="BH466">
        <v>0</v>
      </c>
      <c r="BI466">
        <v>1</v>
      </c>
      <c r="BJ466">
        <v>0</v>
      </c>
      <c r="BK466" s="18">
        <v>0</v>
      </c>
      <c r="BL466">
        <v>0</v>
      </c>
      <c r="BM466">
        <v>1</v>
      </c>
      <c r="BN466" s="18">
        <v>0</v>
      </c>
      <c r="BQ466" s="25">
        <v>36.31</v>
      </c>
      <c r="BR466">
        <v>1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 s="18">
        <v>0</v>
      </c>
      <c r="BZ466">
        <v>0</v>
      </c>
      <c r="CA466">
        <v>0</v>
      </c>
      <c r="CB466">
        <v>1</v>
      </c>
      <c r="CC466" s="18">
        <v>0</v>
      </c>
      <c r="CD466">
        <v>0</v>
      </c>
      <c r="CE466">
        <v>0</v>
      </c>
      <c r="CF466">
        <v>0</v>
      </c>
      <c r="CG466">
        <v>0</v>
      </c>
      <c r="CH466" s="18">
        <v>0</v>
      </c>
      <c r="CI466">
        <v>0</v>
      </c>
      <c r="CJ466">
        <v>0</v>
      </c>
      <c r="CK466">
        <v>1</v>
      </c>
      <c r="CL466">
        <v>1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 s="18">
        <v>0</v>
      </c>
      <c r="CU466">
        <v>97</v>
      </c>
      <c r="DD466" s="34" t="s">
        <v>110</v>
      </c>
    </row>
    <row r="467" spans="1:108" x14ac:dyDescent="0.25">
      <c r="A467">
        <v>466</v>
      </c>
      <c r="B467">
        <v>29</v>
      </c>
      <c r="C467" s="25" t="s">
        <v>157</v>
      </c>
      <c r="D467" s="12">
        <v>2.637187966687971</v>
      </c>
      <c r="E467" s="14">
        <v>0.1607036417200482</v>
      </c>
      <c r="F467" s="7">
        <v>16.410256410256409</v>
      </c>
      <c r="G467" s="7">
        <f t="shared" si="133"/>
        <v>2.4764843249679229</v>
      </c>
      <c r="H467" s="16">
        <f t="shared" si="134"/>
        <v>2.797891608408019</v>
      </c>
      <c r="I467" s="11">
        <f t="shared" si="135"/>
        <v>0.33806514481568656</v>
      </c>
      <c r="J467" s="33">
        <f t="shared" si="136"/>
        <v>2.0600844762205903E-2</v>
      </c>
      <c r="K467" s="33">
        <f t="shared" si="137"/>
        <v>48.541698728519606</v>
      </c>
      <c r="L467" s="33">
        <f t="shared" si="138"/>
        <v>0.31746430005348064</v>
      </c>
      <c r="M467" s="33">
        <f t="shared" si="139"/>
        <v>0.35866598957789247</v>
      </c>
      <c r="N467" s="8">
        <v>1</v>
      </c>
      <c r="O467" s="9">
        <v>0</v>
      </c>
      <c r="P467" s="8">
        <v>0</v>
      </c>
      <c r="Q467" s="9">
        <v>0</v>
      </c>
      <c r="R467" s="9">
        <v>0</v>
      </c>
      <c r="S467" s="9">
        <v>0</v>
      </c>
      <c r="T467" s="9">
        <v>1</v>
      </c>
      <c r="U467" s="8">
        <v>2094</v>
      </c>
      <c r="V467" s="9">
        <v>6</v>
      </c>
      <c r="W467" s="9">
        <f t="shared" si="131"/>
        <v>2087</v>
      </c>
      <c r="X467" s="9">
        <f t="shared" si="140"/>
        <v>27</v>
      </c>
      <c r="Y467" s="7">
        <v>10.15</v>
      </c>
      <c r="Z467" s="7">
        <v>19.170000000000002</v>
      </c>
      <c r="AA467" s="9">
        <v>0</v>
      </c>
      <c r="AB467" s="9">
        <v>1</v>
      </c>
      <c r="AC467" s="9">
        <v>0</v>
      </c>
      <c r="AD467" s="9">
        <v>1</v>
      </c>
      <c r="AE467" s="9">
        <v>0</v>
      </c>
      <c r="AF467" s="9">
        <v>0</v>
      </c>
      <c r="AG467" s="8">
        <v>0</v>
      </c>
      <c r="AH467" s="9">
        <v>1</v>
      </c>
      <c r="AI467" s="30">
        <v>0</v>
      </c>
      <c r="AJ467" s="9">
        <v>0</v>
      </c>
      <c r="AK467" s="30">
        <v>1</v>
      </c>
      <c r="AL467" s="21">
        <v>1998</v>
      </c>
      <c r="AM467" s="23">
        <f t="shared" si="141"/>
        <v>7.5999019592084984</v>
      </c>
      <c r="AN467" s="33">
        <v>0.19259999999999999</v>
      </c>
      <c r="AO467" s="33">
        <v>0.11459999999999999</v>
      </c>
      <c r="AP467" s="33">
        <v>0.44299999999999989</v>
      </c>
      <c r="AQ467" s="43">
        <v>0.24990000000000001</v>
      </c>
      <c r="AR467" s="33">
        <v>0.46650659646909842</v>
      </c>
      <c r="AS467" s="43">
        <v>0.53349340353090169</v>
      </c>
      <c r="AT467" s="42">
        <v>1</v>
      </c>
      <c r="AU467" s="18">
        <v>0</v>
      </c>
      <c r="AV467">
        <v>1</v>
      </c>
      <c r="AW467" s="40">
        <v>0</v>
      </c>
      <c r="AX467" s="39">
        <f t="shared" si="143"/>
        <v>0.44810000000000005</v>
      </c>
      <c r="AY467" s="40">
        <v>0.55189999999999995</v>
      </c>
      <c r="AZ467">
        <v>0</v>
      </c>
      <c r="BA467" s="18">
        <v>1</v>
      </c>
      <c r="BB467">
        <v>0</v>
      </c>
      <c r="BC467" s="18">
        <v>1</v>
      </c>
      <c r="BD467" s="18" t="s">
        <v>158</v>
      </c>
      <c r="BE467">
        <v>0</v>
      </c>
      <c r="BF467">
        <v>0</v>
      </c>
      <c r="BG467">
        <v>0</v>
      </c>
      <c r="BH467">
        <v>0</v>
      </c>
      <c r="BI467">
        <v>1</v>
      </c>
      <c r="BJ467">
        <v>0</v>
      </c>
      <c r="BK467" s="18">
        <v>0</v>
      </c>
      <c r="BL467">
        <v>0</v>
      </c>
      <c r="BM467">
        <v>1</v>
      </c>
      <c r="BN467" s="18">
        <v>0</v>
      </c>
      <c r="BQ467" s="25">
        <v>36.31</v>
      </c>
      <c r="BR467">
        <v>1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 s="18">
        <v>0</v>
      </c>
      <c r="BZ467">
        <v>0</v>
      </c>
      <c r="CA467">
        <v>0</v>
      </c>
      <c r="CB467">
        <v>1</v>
      </c>
      <c r="CC467" s="18">
        <v>0</v>
      </c>
      <c r="CD467">
        <v>0</v>
      </c>
      <c r="CE467">
        <v>0</v>
      </c>
      <c r="CF467">
        <v>0</v>
      </c>
      <c r="CG467">
        <v>0</v>
      </c>
      <c r="CH467" s="18">
        <v>0</v>
      </c>
      <c r="CI467">
        <v>0</v>
      </c>
      <c r="CJ467">
        <v>0</v>
      </c>
      <c r="CK467">
        <v>1</v>
      </c>
      <c r="CL467">
        <v>1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 s="18">
        <v>0</v>
      </c>
      <c r="CU467">
        <v>97</v>
      </c>
      <c r="DD467" s="34" t="s">
        <v>110</v>
      </c>
    </row>
    <row r="468" spans="1:108" x14ac:dyDescent="0.25">
      <c r="A468">
        <v>467</v>
      </c>
      <c r="B468">
        <v>29</v>
      </c>
      <c r="C468" s="25" t="s">
        <v>157</v>
      </c>
      <c r="D468" s="12">
        <v>1.362369791050599</v>
      </c>
      <c r="E468" s="14">
        <v>0.79795944904392246</v>
      </c>
      <c r="F468" s="7">
        <v>1.7073170731707319</v>
      </c>
      <c r="G468" s="7">
        <f t="shared" si="133"/>
        <v>0.5644103420066765</v>
      </c>
      <c r="H468" s="16">
        <f t="shared" si="134"/>
        <v>2.1603292400945215</v>
      </c>
      <c r="I468" s="11">
        <f t="shared" si="135"/>
        <v>3.1376263115216206E-2</v>
      </c>
      <c r="J468" s="33">
        <f t="shared" si="136"/>
        <v>1.8377525538912347E-2</v>
      </c>
      <c r="K468" s="33">
        <f t="shared" si="137"/>
        <v>54.414289773811618</v>
      </c>
      <c r="L468" s="33">
        <f t="shared" si="138"/>
        <v>1.2998737576303859E-2</v>
      </c>
      <c r="M468" s="33">
        <f t="shared" si="139"/>
        <v>4.975378865412855E-2</v>
      </c>
      <c r="N468" s="8">
        <v>1</v>
      </c>
      <c r="O468" s="9">
        <v>0</v>
      </c>
      <c r="P468" s="8">
        <v>0</v>
      </c>
      <c r="Q468" s="9">
        <v>0</v>
      </c>
      <c r="R468" s="9">
        <v>0</v>
      </c>
      <c r="S468" s="9">
        <v>0</v>
      </c>
      <c r="T468" s="9">
        <v>1</v>
      </c>
      <c r="U468" s="8">
        <v>2965</v>
      </c>
      <c r="V468" s="9">
        <v>6</v>
      </c>
      <c r="W468" s="9">
        <f t="shared" si="131"/>
        <v>2958</v>
      </c>
      <c r="X468" s="9">
        <f t="shared" si="140"/>
        <v>27</v>
      </c>
      <c r="Y468" s="7">
        <v>10.9</v>
      </c>
      <c r="Z468" s="7">
        <v>17.3</v>
      </c>
      <c r="AA468" s="9">
        <v>0</v>
      </c>
      <c r="AB468" s="9">
        <v>1</v>
      </c>
      <c r="AC468" s="9">
        <v>0</v>
      </c>
      <c r="AD468" s="9">
        <v>1</v>
      </c>
      <c r="AE468" s="9">
        <v>0</v>
      </c>
      <c r="AF468" s="9">
        <v>0</v>
      </c>
      <c r="AG468" s="8">
        <v>0</v>
      </c>
      <c r="AH468" s="9">
        <v>1</v>
      </c>
      <c r="AI468" s="30">
        <v>0</v>
      </c>
      <c r="AJ468" s="9">
        <v>0</v>
      </c>
      <c r="AK468" s="30">
        <v>1</v>
      </c>
      <c r="AL468" s="21">
        <v>2006</v>
      </c>
      <c r="AM468" s="23">
        <f t="shared" si="141"/>
        <v>7.6038979685218813</v>
      </c>
      <c r="AN468" s="33">
        <v>0.13969999999999999</v>
      </c>
      <c r="AO468" s="33">
        <v>9.8699999999999996E-2</v>
      </c>
      <c r="AP468" s="33">
        <v>0.48859999999999998</v>
      </c>
      <c r="AQ468" s="43">
        <v>0.27300000000000002</v>
      </c>
      <c r="AR468" s="33">
        <v>0.43550776972755101</v>
      </c>
      <c r="AS468" s="43">
        <v>0.56449223027244899</v>
      </c>
      <c r="AT468" s="42">
        <v>1</v>
      </c>
      <c r="AU468" s="18">
        <v>0</v>
      </c>
      <c r="AV468">
        <v>1</v>
      </c>
      <c r="AW468" s="40">
        <v>0</v>
      </c>
      <c r="AX468" s="39">
        <f t="shared" si="143"/>
        <v>0.56109999999999993</v>
      </c>
      <c r="AY468" s="40">
        <v>0.43890000000000001</v>
      </c>
      <c r="AZ468">
        <v>0</v>
      </c>
      <c r="BA468" s="18">
        <v>1</v>
      </c>
      <c r="BB468">
        <v>0</v>
      </c>
      <c r="BC468" s="18">
        <v>1</v>
      </c>
      <c r="BD468" s="18" t="s">
        <v>158</v>
      </c>
      <c r="BE468">
        <v>0</v>
      </c>
      <c r="BF468">
        <v>0</v>
      </c>
      <c r="BG468">
        <v>0</v>
      </c>
      <c r="BH468">
        <v>0</v>
      </c>
      <c r="BI468">
        <v>1</v>
      </c>
      <c r="BJ468">
        <v>0</v>
      </c>
      <c r="BK468" s="18">
        <v>0</v>
      </c>
      <c r="BL468">
        <v>0</v>
      </c>
      <c r="BM468">
        <v>1</v>
      </c>
      <c r="BN468" s="18">
        <v>0</v>
      </c>
      <c r="BQ468" s="25">
        <v>34.93</v>
      </c>
      <c r="BR468">
        <v>1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 s="18">
        <v>0</v>
      </c>
      <c r="BZ468">
        <v>0</v>
      </c>
      <c r="CA468">
        <v>0</v>
      </c>
      <c r="CB468">
        <v>1</v>
      </c>
      <c r="CC468" s="18">
        <v>0</v>
      </c>
      <c r="CD468">
        <v>0</v>
      </c>
      <c r="CE468">
        <v>0</v>
      </c>
      <c r="CF468">
        <v>0</v>
      </c>
      <c r="CG468">
        <v>0</v>
      </c>
      <c r="CH468" s="18">
        <v>0</v>
      </c>
      <c r="CI468">
        <v>0</v>
      </c>
      <c r="CJ468">
        <v>0</v>
      </c>
      <c r="CK468">
        <v>1</v>
      </c>
      <c r="CL468">
        <v>1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 s="18">
        <v>0</v>
      </c>
      <c r="CU468">
        <v>97</v>
      </c>
      <c r="DD468" s="34" t="s">
        <v>110</v>
      </c>
    </row>
    <row r="469" spans="1:108" x14ac:dyDescent="0.25">
      <c r="A469">
        <v>468</v>
      </c>
      <c r="B469">
        <v>29</v>
      </c>
      <c r="C469" s="25" t="s">
        <v>157</v>
      </c>
      <c r="D469" s="12">
        <v>4.6032590966232689</v>
      </c>
      <c r="E469" s="14">
        <v>1.538457645450408</v>
      </c>
      <c r="F469" s="7">
        <v>2.992125984251969</v>
      </c>
      <c r="G469" s="7">
        <f t="shared" si="133"/>
        <v>3.064801451172861</v>
      </c>
      <c r="H469" s="16">
        <f t="shared" si="134"/>
        <v>6.1417167420736769</v>
      </c>
      <c r="I469" s="11">
        <f t="shared" si="135"/>
        <v>5.4931891764221967E-2</v>
      </c>
      <c r="J469" s="33">
        <f t="shared" si="136"/>
        <v>1.8358816458042604E-2</v>
      </c>
      <c r="K469" s="33">
        <f t="shared" si="137"/>
        <v>54.469742223601862</v>
      </c>
      <c r="L469" s="33">
        <f t="shared" si="138"/>
        <v>3.6573075306179363E-2</v>
      </c>
      <c r="M469" s="33">
        <f t="shared" si="139"/>
        <v>7.3290708222264578E-2</v>
      </c>
      <c r="N469" s="8">
        <v>1</v>
      </c>
      <c r="O469" s="9">
        <v>0</v>
      </c>
      <c r="P469" s="8">
        <v>0</v>
      </c>
      <c r="Q469" s="9">
        <v>0</v>
      </c>
      <c r="R469" s="9">
        <v>0</v>
      </c>
      <c r="S469" s="9">
        <v>0</v>
      </c>
      <c r="T469" s="9">
        <v>1</v>
      </c>
      <c r="U469" s="8">
        <v>2965</v>
      </c>
      <c r="V469" s="9">
        <v>6</v>
      </c>
      <c r="W469" s="9">
        <f t="shared" si="131"/>
        <v>2958</v>
      </c>
      <c r="X469" s="9">
        <f t="shared" si="140"/>
        <v>27</v>
      </c>
      <c r="Y469" s="7">
        <v>10.9</v>
      </c>
      <c r="Z469" s="7">
        <v>17.3</v>
      </c>
      <c r="AA469" s="9">
        <v>0</v>
      </c>
      <c r="AB469" s="9">
        <v>1</v>
      </c>
      <c r="AC469" s="9">
        <v>0</v>
      </c>
      <c r="AD469" s="9">
        <v>1</v>
      </c>
      <c r="AE469" s="9">
        <v>0</v>
      </c>
      <c r="AF469" s="9">
        <v>0</v>
      </c>
      <c r="AG469" s="8">
        <v>0</v>
      </c>
      <c r="AH469" s="9">
        <v>1</v>
      </c>
      <c r="AI469" s="30">
        <v>0</v>
      </c>
      <c r="AJ469" s="9">
        <v>0</v>
      </c>
      <c r="AK469" s="30">
        <v>1</v>
      </c>
      <c r="AL469" s="21">
        <v>2006</v>
      </c>
      <c r="AM469" s="23">
        <f t="shared" si="141"/>
        <v>7.6038979685218813</v>
      </c>
      <c r="AN469" s="33">
        <v>0.13969999999999999</v>
      </c>
      <c r="AO469" s="33">
        <v>9.8699999999999996E-2</v>
      </c>
      <c r="AP469" s="33">
        <v>0.48859999999999998</v>
      </c>
      <c r="AQ469" s="43">
        <v>0.27300000000000002</v>
      </c>
      <c r="AR469" s="33">
        <v>0.43550776972755101</v>
      </c>
      <c r="AS469" s="43">
        <v>0.56449223027244899</v>
      </c>
      <c r="AT469" s="42">
        <v>1</v>
      </c>
      <c r="AU469" s="18">
        <v>0</v>
      </c>
      <c r="AV469">
        <v>1</v>
      </c>
      <c r="AW469" s="40">
        <v>0</v>
      </c>
      <c r="AX469" s="39">
        <f t="shared" si="143"/>
        <v>0.56109999999999993</v>
      </c>
      <c r="AY469" s="40">
        <v>0.43890000000000001</v>
      </c>
      <c r="AZ469">
        <v>0</v>
      </c>
      <c r="BA469" s="18">
        <v>1</v>
      </c>
      <c r="BB469">
        <v>0</v>
      </c>
      <c r="BC469" s="18">
        <v>1</v>
      </c>
      <c r="BD469" s="18" t="s">
        <v>158</v>
      </c>
      <c r="BE469">
        <v>0</v>
      </c>
      <c r="BF469">
        <v>0</v>
      </c>
      <c r="BG469">
        <v>0</v>
      </c>
      <c r="BH469">
        <v>0</v>
      </c>
      <c r="BI469">
        <v>1</v>
      </c>
      <c r="BJ469">
        <v>0</v>
      </c>
      <c r="BK469" s="18">
        <v>0</v>
      </c>
      <c r="BL469">
        <v>0</v>
      </c>
      <c r="BM469">
        <v>1</v>
      </c>
      <c r="BN469" s="18">
        <v>0</v>
      </c>
      <c r="BQ469" s="25">
        <v>34.93</v>
      </c>
      <c r="BR469">
        <v>1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 s="18">
        <v>0</v>
      </c>
      <c r="BZ469">
        <v>0</v>
      </c>
      <c r="CA469">
        <v>0</v>
      </c>
      <c r="CB469">
        <v>1</v>
      </c>
      <c r="CC469" s="18">
        <v>0</v>
      </c>
      <c r="CD469">
        <v>0</v>
      </c>
      <c r="CE469">
        <v>0</v>
      </c>
      <c r="CF469">
        <v>0</v>
      </c>
      <c r="CG469">
        <v>0</v>
      </c>
      <c r="CH469" s="18">
        <v>0</v>
      </c>
      <c r="CI469">
        <v>0</v>
      </c>
      <c r="CJ469">
        <v>0</v>
      </c>
      <c r="CK469">
        <v>1</v>
      </c>
      <c r="CL469">
        <v>1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 s="18">
        <v>0</v>
      </c>
      <c r="CU469">
        <v>97</v>
      </c>
      <c r="DD469" s="34" t="s">
        <v>110</v>
      </c>
    </row>
    <row r="470" spans="1:108" x14ac:dyDescent="0.25">
      <c r="A470">
        <v>469</v>
      </c>
      <c r="B470">
        <v>29</v>
      </c>
      <c r="C470" s="25" t="s">
        <v>157</v>
      </c>
      <c r="D470" s="12">
        <v>6.0755280859349448</v>
      </c>
      <c r="E470" s="14">
        <v>0.32772558139898039</v>
      </c>
      <c r="F470" s="7">
        <v>18.53846153846154</v>
      </c>
      <c r="G470" s="7">
        <f t="shared" si="133"/>
        <v>5.7478025045359642</v>
      </c>
      <c r="H470" s="16">
        <f t="shared" si="134"/>
        <v>6.4032536673339253</v>
      </c>
      <c r="I470" s="11">
        <f t="shared" si="135"/>
        <v>0.32263134511512198</v>
      </c>
      <c r="J470" s="33">
        <f t="shared" si="136"/>
        <v>1.7403350566375875E-2</v>
      </c>
      <c r="K470" s="33">
        <f t="shared" si="137"/>
        <v>57.460199757858639</v>
      </c>
      <c r="L470" s="33">
        <f t="shared" si="138"/>
        <v>0.30522799454874611</v>
      </c>
      <c r="M470" s="33">
        <f t="shared" si="139"/>
        <v>0.34003469568149786</v>
      </c>
      <c r="N470" s="8">
        <v>1</v>
      </c>
      <c r="O470" s="9">
        <v>0</v>
      </c>
      <c r="P470" s="8">
        <v>0</v>
      </c>
      <c r="Q470" s="9">
        <v>0</v>
      </c>
      <c r="R470" s="9">
        <v>0</v>
      </c>
      <c r="S470" s="9">
        <v>0</v>
      </c>
      <c r="T470" s="9">
        <v>1</v>
      </c>
      <c r="U470" s="8">
        <v>2965</v>
      </c>
      <c r="V470" s="9">
        <v>6</v>
      </c>
      <c r="W470" s="9">
        <f t="shared" si="131"/>
        <v>2958</v>
      </c>
      <c r="X470" s="9">
        <f t="shared" si="140"/>
        <v>27</v>
      </c>
      <c r="Y470" s="7">
        <v>10.9</v>
      </c>
      <c r="Z470" s="7">
        <v>17.3</v>
      </c>
      <c r="AA470" s="9">
        <v>0</v>
      </c>
      <c r="AB470" s="9">
        <v>1</v>
      </c>
      <c r="AC470" s="9">
        <v>0</v>
      </c>
      <c r="AD470" s="9">
        <v>1</v>
      </c>
      <c r="AE470" s="9">
        <v>0</v>
      </c>
      <c r="AF470" s="9">
        <v>0</v>
      </c>
      <c r="AG470" s="8">
        <v>0</v>
      </c>
      <c r="AH470" s="9">
        <v>1</v>
      </c>
      <c r="AI470" s="30">
        <v>0</v>
      </c>
      <c r="AJ470" s="9">
        <v>0</v>
      </c>
      <c r="AK470" s="30">
        <v>1</v>
      </c>
      <c r="AL470" s="21">
        <v>2006</v>
      </c>
      <c r="AM470" s="23">
        <f t="shared" si="141"/>
        <v>7.6038979685218813</v>
      </c>
      <c r="AN470" s="33">
        <v>0.13969999999999999</v>
      </c>
      <c r="AO470" s="33">
        <v>9.8699999999999996E-2</v>
      </c>
      <c r="AP470" s="33">
        <v>0.48859999999999998</v>
      </c>
      <c r="AQ470" s="43">
        <v>0.27300000000000002</v>
      </c>
      <c r="AR470" s="33">
        <v>0.43550776972755101</v>
      </c>
      <c r="AS470" s="43">
        <v>0.56449223027244899</v>
      </c>
      <c r="AT470" s="42">
        <v>1</v>
      </c>
      <c r="AU470" s="18">
        <v>0</v>
      </c>
      <c r="AV470">
        <v>1</v>
      </c>
      <c r="AW470" s="40">
        <v>0</v>
      </c>
      <c r="AX470" s="39">
        <f t="shared" si="143"/>
        <v>0.56109999999999993</v>
      </c>
      <c r="AY470" s="40">
        <v>0.43890000000000001</v>
      </c>
      <c r="AZ470">
        <v>0</v>
      </c>
      <c r="BA470" s="18">
        <v>1</v>
      </c>
      <c r="BB470">
        <v>0</v>
      </c>
      <c r="BC470" s="18">
        <v>1</v>
      </c>
      <c r="BD470" s="18" t="s">
        <v>158</v>
      </c>
      <c r="BE470">
        <v>0</v>
      </c>
      <c r="BF470">
        <v>0</v>
      </c>
      <c r="BG470">
        <v>0</v>
      </c>
      <c r="BH470">
        <v>0</v>
      </c>
      <c r="BI470">
        <v>1</v>
      </c>
      <c r="BJ470">
        <v>0</v>
      </c>
      <c r="BK470" s="18">
        <v>0</v>
      </c>
      <c r="BL470">
        <v>0</v>
      </c>
      <c r="BM470">
        <v>1</v>
      </c>
      <c r="BN470" s="18">
        <v>0</v>
      </c>
      <c r="BQ470" s="25">
        <v>34.93</v>
      </c>
      <c r="BR470">
        <v>1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 s="18">
        <v>0</v>
      </c>
      <c r="BZ470">
        <v>0</v>
      </c>
      <c r="CA470">
        <v>0</v>
      </c>
      <c r="CB470">
        <v>1</v>
      </c>
      <c r="CC470" s="18">
        <v>0</v>
      </c>
      <c r="CD470">
        <v>0</v>
      </c>
      <c r="CE470">
        <v>0</v>
      </c>
      <c r="CF470">
        <v>0</v>
      </c>
      <c r="CG470">
        <v>0</v>
      </c>
      <c r="CH470" s="18">
        <v>0</v>
      </c>
      <c r="CI470">
        <v>0</v>
      </c>
      <c r="CJ470">
        <v>0</v>
      </c>
      <c r="CK470">
        <v>1</v>
      </c>
      <c r="CL470">
        <v>1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 s="18">
        <v>0</v>
      </c>
      <c r="CU470">
        <v>97</v>
      </c>
      <c r="DD470" s="34" t="s">
        <v>110</v>
      </c>
    </row>
    <row r="471" spans="1:108" x14ac:dyDescent="0.25">
      <c r="A471">
        <v>470</v>
      </c>
      <c r="B471">
        <v>29</v>
      </c>
      <c r="C471" s="25" t="s">
        <v>157</v>
      </c>
      <c r="D471" s="12">
        <v>2.0538807778703432</v>
      </c>
      <c r="E471" s="14">
        <v>1.170903994860663</v>
      </c>
      <c r="F471" s="7">
        <v>1.7540983606557381</v>
      </c>
      <c r="G471" s="7">
        <f t="shared" si="133"/>
        <v>0.88297678300968019</v>
      </c>
      <c r="H471" s="16">
        <f t="shared" si="134"/>
        <v>3.2247847727310059</v>
      </c>
      <c r="I471" s="11">
        <f t="shared" si="135"/>
        <v>4.4524323599036242E-2</v>
      </c>
      <c r="J471" s="33">
        <f t="shared" si="136"/>
        <v>2.5383025603188881E-2</v>
      </c>
      <c r="K471" s="33">
        <f t="shared" si="137"/>
        <v>39.396406702373952</v>
      </c>
      <c r="L471" s="33">
        <f t="shared" si="138"/>
        <v>1.9141297995847361E-2</v>
      </c>
      <c r="M471" s="33">
        <f t="shared" si="139"/>
        <v>6.9907349202225119E-2</v>
      </c>
      <c r="N471" s="8">
        <v>1</v>
      </c>
      <c r="O471" s="9">
        <v>0</v>
      </c>
      <c r="P471" s="8">
        <v>0</v>
      </c>
      <c r="Q471" s="9">
        <v>0</v>
      </c>
      <c r="R471" s="9">
        <v>0</v>
      </c>
      <c r="S471" s="9">
        <v>0</v>
      </c>
      <c r="T471" s="9">
        <v>1</v>
      </c>
      <c r="U471" s="8">
        <v>1556</v>
      </c>
      <c r="V471" s="9">
        <v>6</v>
      </c>
      <c r="W471" s="9">
        <f t="shared" si="131"/>
        <v>1549</v>
      </c>
      <c r="X471" s="9">
        <f t="shared" si="140"/>
        <v>27</v>
      </c>
      <c r="Y471" s="7">
        <v>7</v>
      </c>
      <c r="Z471" s="7">
        <v>19.7</v>
      </c>
      <c r="AA471" s="9">
        <v>0</v>
      </c>
      <c r="AB471" s="9">
        <v>1</v>
      </c>
      <c r="AC471" s="9">
        <v>0</v>
      </c>
      <c r="AD471" s="9">
        <v>1</v>
      </c>
      <c r="AE471" s="9">
        <v>0</v>
      </c>
      <c r="AF471" s="9">
        <v>0</v>
      </c>
      <c r="AG471" s="8">
        <v>0</v>
      </c>
      <c r="AH471" s="9">
        <v>1</v>
      </c>
      <c r="AI471" s="30">
        <v>0</v>
      </c>
      <c r="AJ471" s="9">
        <v>0</v>
      </c>
      <c r="AK471" s="30">
        <v>1</v>
      </c>
      <c r="AL471" s="21">
        <v>1987</v>
      </c>
      <c r="AM471" s="23">
        <f t="shared" si="141"/>
        <v>7.5943812425518171</v>
      </c>
      <c r="AN471" s="33">
        <v>0.1018</v>
      </c>
      <c r="AO471" s="33">
        <v>0.53220000000000001</v>
      </c>
      <c r="AP471" s="33">
        <v>0.2636</v>
      </c>
      <c r="AQ471" s="43">
        <v>0.1024</v>
      </c>
      <c r="AR471" s="33">
        <v>0.48948427725124299</v>
      </c>
      <c r="AS471" s="43">
        <v>0.51051572274875689</v>
      </c>
      <c r="AT471" s="42">
        <v>1</v>
      </c>
      <c r="AU471" s="18">
        <v>0</v>
      </c>
      <c r="AV471">
        <v>1</v>
      </c>
      <c r="AW471" s="40">
        <v>0</v>
      </c>
      <c r="AX471" s="39">
        <f t="shared" si="143"/>
        <v>0.77629999999999999</v>
      </c>
      <c r="AY471" s="40">
        <v>0.22370000000000001</v>
      </c>
      <c r="AZ471">
        <v>0</v>
      </c>
      <c r="BA471" s="18">
        <v>1</v>
      </c>
      <c r="BB471">
        <v>0</v>
      </c>
      <c r="BC471" s="18">
        <v>1</v>
      </c>
      <c r="BD471" s="18" t="s">
        <v>141</v>
      </c>
      <c r="BE471">
        <v>0</v>
      </c>
      <c r="BF471">
        <v>0</v>
      </c>
      <c r="BG471">
        <v>1</v>
      </c>
      <c r="BH471">
        <v>0</v>
      </c>
      <c r="BI471">
        <v>0</v>
      </c>
      <c r="BJ471">
        <v>0</v>
      </c>
      <c r="BK471" s="18">
        <v>0</v>
      </c>
      <c r="BL471">
        <v>0</v>
      </c>
      <c r="BM471">
        <v>1</v>
      </c>
      <c r="BN471" s="18">
        <v>0</v>
      </c>
      <c r="BQ471" s="25">
        <v>33.72</v>
      </c>
      <c r="BR471">
        <v>1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 s="18">
        <v>0</v>
      </c>
      <c r="BZ471">
        <v>0</v>
      </c>
      <c r="CA471">
        <v>0</v>
      </c>
      <c r="CB471">
        <v>1</v>
      </c>
      <c r="CC471" s="18">
        <v>0</v>
      </c>
      <c r="CD471">
        <v>0</v>
      </c>
      <c r="CE471">
        <v>0</v>
      </c>
      <c r="CF471">
        <v>0</v>
      </c>
      <c r="CG471">
        <v>0</v>
      </c>
      <c r="CH471" s="18">
        <v>0</v>
      </c>
      <c r="CI471">
        <v>0</v>
      </c>
      <c r="CJ471">
        <v>0</v>
      </c>
      <c r="CK471">
        <v>1</v>
      </c>
      <c r="CL471">
        <v>1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 s="18">
        <v>0</v>
      </c>
      <c r="CU471">
        <v>97</v>
      </c>
      <c r="DD471" s="34" t="s">
        <v>110</v>
      </c>
    </row>
    <row r="472" spans="1:108" x14ac:dyDescent="0.25">
      <c r="A472">
        <v>471</v>
      </c>
      <c r="B472">
        <v>29</v>
      </c>
      <c r="C472" s="25" t="s">
        <v>157</v>
      </c>
      <c r="D472" s="12">
        <v>7.8648870451029076</v>
      </c>
      <c r="E472" s="14">
        <v>0.9456315802029891</v>
      </c>
      <c r="F472" s="7">
        <v>8.3170731707317067</v>
      </c>
      <c r="G472" s="7">
        <f t="shared" si="133"/>
        <v>6.9192554648999183</v>
      </c>
      <c r="H472" s="16">
        <f t="shared" si="134"/>
        <v>8.810518625305896</v>
      </c>
      <c r="I472" s="11">
        <f t="shared" si="135"/>
        <v>0.2067559194316444</v>
      </c>
      <c r="J472" s="33">
        <f t="shared" si="136"/>
        <v>2.4859216119347275E-2</v>
      </c>
      <c r="K472" s="33">
        <f t="shared" si="137"/>
        <v>40.226529879263822</v>
      </c>
      <c r="L472" s="33">
        <f t="shared" si="138"/>
        <v>0.18189670331229713</v>
      </c>
      <c r="M472" s="33">
        <f t="shared" si="139"/>
        <v>0.23161513555099167</v>
      </c>
      <c r="N472" s="8">
        <v>1</v>
      </c>
      <c r="O472" s="9">
        <v>0</v>
      </c>
      <c r="P472" s="8">
        <v>0</v>
      </c>
      <c r="Q472" s="9">
        <v>0</v>
      </c>
      <c r="R472" s="9">
        <v>0</v>
      </c>
      <c r="S472" s="9">
        <v>0</v>
      </c>
      <c r="T472" s="9">
        <v>1</v>
      </c>
      <c r="U472" s="8">
        <v>1556</v>
      </c>
      <c r="V472" s="9">
        <v>6</v>
      </c>
      <c r="W472" s="9">
        <f t="shared" si="131"/>
        <v>1549</v>
      </c>
      <c r="X472" s="9">
        <f t="shared" si="140"/>
        <v>27</v>
      </c>
      <c r="Y472" s="7">
        <v>7</v>
      </c>
      <c r="Z472" s="7">
        <v>19.7</v>
      </c>
      <c r="AA472" s="9">
        <v>0</v>
      </c>
      <c r="AB472" s="9">
        <v>1</v>
      </c>
      <c r="AC472" s="9">
        <v>0</v>
      </c>
      <c r="AD472" s="9">
        <v>1</v>
      </c>
      <c r="AE472" s="9">
        <v>0</v>
      </c>
      <c r="AF472" s="9">
        <v>0</v>
      </c>
      <c r="AG472" s="8">
        <v>0</v>
      </c>
      <c r="AH472" s="9">
        <v>1</v>
      </c>
      <c r="AI472" s="30">
        <v>0</v>
      </c>
      <c r="AJ472" s="9">
        <v>0</v>
      </c>
      <c r="AK472" s="30">
        <v>1</v>
      </c>
      <c r="AL472" s="21">
        <v>1987</v>
      </c>
      <c r="AM472" s="23">
        <f t="shared" si="141"/>
        <v>7.5943812425518171</v>
      </c>
      <c r="AN472" s="33">
        <v>0.1018</v>
      </c>
      <c r="AO472" s="33">
        <v>0.53220000000000001</v>
      </c>
      <c r="AP472" s="33">
        <v>0.2636</v>
      </c>
      <c r="AQ472" s="43">
        <v>0.1024</v>
      </c>
      <c r="AR472" s="33">
        <v>0.48948427725124299</v>
      </c>
      <c r="AS472" s="43">
        <v>0.51051572274875689</v>
      </c>
      <c r="AT472" s="42">
        <v>1</v>
      </c>
      <c r="AU472" s="18">
        <v>0</v>
      </c>
      <c r="AV472">
        <v>1</v>
      </c>
      <c r="AW472" s="40">
        <v>0</v>
      </c>
      <c r="AX472" s="39">
        <f t="shared" si="143"/>
        <v>0.77629999999999999</v>
      </c>
      <c r="AY472" s="40">
        <v>0.22370000000000001</v>
      </c>
      <c r="AZ472">
        <v>0</v>
      </c>
      <c r="BA472" s="18">
        <v>1</v>
      </c>
      <c r="BB472">
        <v>0</v>
      </c>
      <c r="BC472" s="18">
        <v>1</v>
      </c>
      <c r="BD472" s="18" t="s">
        <v>141</v>
      </c>
      <c r="BE472">
        <v>0</v>
      </c>
      <c r="BF472">
        <v>0</v>
      </c>
      <c r="BG472">
        <v>1</v>
      </c>
      <c r="BH472">
        <v>0</v>
      </c>
      <c r="BI472">
        <v>0</v>
      </c>
      <c r="BJ472">
        <v>0</v>
      </c>
      <c r="BK472" s="18">
        <v>0</v>
      </c>
      <c r="BL472">
        <v>0</v>
      </c>
      <c r="BM472">
        <v>1</v>
      </c>
      <c r="BN472" s="18">
        <v>0</v>
      </c>
      <c r="BQ472" s="25">
        <v>33.72</v>
      </c>
      <c r="BR472">
        <v>1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 s="18">
        <v>0</v>
      </c>
      <c r="BZ472">
        <v>0</v>
      </c>
      <c r="CA472">
        <v>0</v>
      </c>
      <c r="CB472">
        <v>1</v>
      </c>
      <c r="CC472" s="18">
        <v>0</v>
      </c>
      <c r="CD472">
        <v>0</v>
      </c>
      <c r="CE472">
        <v>0</v>
      </c>
      <c r="CF472">
        <v>0</v>
      </c>
      <c r="CG472">
        <v>0</v>
      </c>
      <c r="CH472" s="18">
        <v>0</v>
      </c>
      <c r="CI472">
        <v>0</v>
      </c>
      <c r="CJ472">
        <v>0</v>
      </c>
      <c r="CK472">
        <v>1</v>
      </c>
      <c r="CL472">
        <v>1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 s="18">
        <v>0</v>
      </c>
      <c r="CU472">
        <v>97</v>
      </c>
      <c r="DD472" s="34" t="s">
        <v>110</v>
      </c>
    </row>
    <row r="473" spans="1:108" x14ac:dyDescent="0.25">
      <c r="A473">
        <v>472</v>
      </c>
      <c r="B473">
        <v>29</v>
      </c>
      <c r="C473" s="25" t="s">
        <v>157</v>
      </c>
      <c r="D473" s="12">
        <v>9.745977902720405</v>
      </c>
      <c r="E473" s="14">
        <v>1.0097873494184411</v>
      </c>
      <c r="F473" s="7">
        <v>9.6515151515151505</v>
      </c>
      <c r="G473" s="7">
        <f t="shared" si="133"/>
        <v>8.736190553301963</v>
      </c>
      <c r="H473" s="16">
        <f t="shared" si="134"/>
        <v>10.755765252138847</v>
      </c>
      <c r="I473" s="11">
        <f t="shared" si="135"/>
        <v>0.23817098554182045</v>
      </c>
      <c r="J473" s="33">
        <f t="shared" si="136"/>
        <v>2.467705658675063E-2</v>
      </c>
      <c r="K473" s="33">
        <f t="shared" si="137"/>
        <v>40.523471528484905</v>
      </c>
      <c r="L473" s="33">
        <f t="shared" si="138"/>
        <v>0.21349392895506983</v>
      </c>
      <c r="M473" s="33">
        <f t="shared" si="139"/>
        <v>0.2628480421285711</v>
      </c>
      <c r="N473" s="8">
        <v>1</v>
      </c>
      <c r="O473" s="9">
        <v>0</v>
      </c>
      <c r="P473" s="8">
        <v>0</v>
      </c>
      <c r="Q473" s="9">
        <v>0</v>
      </c>
      <c r="R473" s="9">
        <v>0</v>
      </c>
      <c r="S473" s="9">
        <v>0</v>
      </c>
      <c r="T473" s="9">
        <v>1</v>
      </c>
      <c r="U473" s="8">
        <v>1556</v>
      </c>
      <c r="V473" s="9">
        <v>6</v>
      </c>
      <c r="W473" s="9">
        <f t="shared" si="131"/>
        <v>1549</v>
      </c>
      <c r="X473" s="9">
        <f t="shared" si="140"/>
        <v>27</v>
      </c>
      <c r="Y473" s="7">
        <v>7</v>
      </c>
      <c r="Z473" s="7">
        <v>19.7</v>
      </c>
      <c r="AA473" s="9">
        <v>0</v>
      </c>
      <c r="AB473" s="9">
        <v>1</v>
      </c>
      <c r="AC473" s="9">
        <v>0</v>
      </c>
      <c r="AD473" s="9">
        <v>1</v>
      </c>
      <c r="AE473" s="9">
        <v>0</v>
      </c>
      <c r="AF473" s="9">
        <v>0</v>
      </c>
      <c r="AG473" s="8">
        <v>0</v>
      </c>
      <c r="AH473" s="9">
        <v>1</v>
      </c>
      <c r="AI473" s="30">
        <v>0</v>
      </c>
      <c r="AJ473" s="9">
        <v>0</v>
      </c>
      <c r="AK473" s="30">
        <v>1</v>
      </c>
      <c r="AL473" s="21">
        <v>1987</v>
      </c>
      <c r="AM473" s="23">
        <f t="shared" si="141"/>
        <v>7.5943812425518171</v>
      </c>
      <c r="AN473" s="33">
        <v>0.1018</v>
      </c>
      <c r="AO473" s="33">
        <v>0.53220000000000001</v>
      </c>
      <c r="AP473" s="33">
        <v>0.2636</v>
      </c>
      <c r="AQ473" s="43">
        <v>0.1024</v>
      </c>
      <c r="AR473" s="33">
        <v>0.48948427725124299</v>
      </c>
      <c r="AS473" s="43">
        <v>0.51051572274875689</v>
      </c>
      <c r="AT473" s="42">
        <v>1</v>
      </c>
      <c r="AU473" s="18">
        <v>0</v>
      </c>
      <c r="AV473">
        <v>1</v>
      </c>
      <c r="AW473" s="40">
        <v>0</v>
      </c>
      <c r="AX473" s="39">
        <f t="shared" si="143"/>
        <v>0.77629999999999999</v>
      </c>
      <c r="AY473" s="40">
        <v>0.22370000000000001</v>
      </c>
      <c r="AZ473">
        <v>0</v>
      </c>
      <c r="BA473" s="18">
        <v>1</v>
      </c>
      <c r="BB473">
        <v>0</v>
      </c>
      <c r="BC473" s="18">
        <v>1</v>
      </c>
      <c r="BD473" s="18" t="s">
        <v>141</v>
      </c>
      <c r="BE473">
        <v>0</v>
      </c>
      <c r="BF473">
        <v>0</v>
      </c>
      <c r="BG473">
        <v>1</v>
      </c>
      <c r="BH473">
        <v>0</v>
      </c>
      <c r="BI473">
        <v>0</v>
      </c>
      <c r="BJ473">
        <v>0</v>
      </c>
      <c r="BK473" s="18">
        <v>0</v>
      </c>
      <c r="BL473">
        <v>0</v>
      </c>
      <c r="BM473">
        <v>1</v>
      </c>
      <c r="BN473" s="18">
        <v>0</v>
      </c>
      <c r="BQ473" s="25">
        <v>33.72</v>
      </c>
      <c r="BR473">
        <v>1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 s="18">
        <v>0</v>
      </c>
      <c r="BZ473">
        <v>0</v>
      </c>
      <c r="CA473">
        <v>0</v>
      </c>
      <c r="CB473">
        <v>1</v>
      </c>
      <c r="CC473" s="18">
        <v>0</v>
      </c>
      <c r="CD473">
        <v>0</v>
      </c>
      <c r="CE473">
        <v>0</v>
      </c>
      <c r="CF473">
        <v>0</v>
      </c>
      <c r="CG473">
        <v>0</v>
      </c>
      <c r="CH473" s="18">
        <v>0</v>
      </c>
      <c r="CI473">
        <v>0</v>
      </c>
      <c r="CJ473">
        <v>0</v>
      </c>
      <c r="CK473">
        <v>1</v>
      </c>
      <c r="CL473">
        <v>1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 s="18">
        <v>0</v>
      </c>
      <c r="CU473">
        <v>97</v>
      </c>
      <c r="DD473" s="34" t="s">
        <v>110</v>
      </c>
    </row>
    <row r="474" spans="1:108" x14ac:dyDescent="0.25">
      <c r="A474">
        <v>473</v>
      </c>
      <c r="B474">
        <v>29</v>
      </c>
      <c r="C474" s="25" t="s">
        <v>157</v>
      </c>
      <c r="D474" s="12">
        <v>4.6140978438483859</v>
      </c>
      <c r="E474" s="14">
        <v>1.0577773713170211</v>
      </c>
      <c r="F474" s="7">
        <v>4.3620689655172411</v>
      </c>
      <c r="G474" s="7">
        <f t="shared" si="133"/>
        <v>3.5563204725313646</v>
      </c>
      <c r="H474" s="16">
        <f t="shared" si="134"/>
        <v>5.6718752151654073</v>
      </c>
      <c r="I474" s="11">
        <f t="shared" si="135"/>
        <v>9.4205733875260531E-2</v>
      </c>
      <c r="J474" s="33">
        <f t="shared" si="136"/>
        <v>2.1596571402233637E-2</v>
      </c>
      <c r="K474" s="33">
        <f t="shared" si="137"/>
        <v>46.303646137857534</v>
      </c>
      <c r="L474" s="33">
        <f t="shared" si="138"/>
        <v>7.26091624730269E-2</v>
      </c>
      <c r="M474" s="33">
        <f t="shared" si="139"/>
        <v>0.11580230527749416</v>
      </c>
      <c r="N474" s="8">
        <v>1</v>
      </c>
      <c r="O474" s="9">
        <v>0</v>
      </c>
      <c r="P474" s="8">
        <v>0</v>
      </c>
      <c r="Q474" s="9">
        <v>0</v>
      </c>
      <c r="R474" s="9">
        <v>0</v>
      </c>
      <c r="S474" s="9">
        <v>0</v>
      </c>
      <c r="T474" s="9">
        <v>1</v>
      </c>
      <c r="U474" s="8">
        <v>2132</v>
      </c>
      <c r="V474" s="9">
        <v>6</v>
      </c>
      <c r="W474" s="9">
        <f t="shared" si="131"/>
        <v>2125</v>
      </c>
      <c r="X474" s="9">
        <f t="shared" si="140"/>
        <v>27</v>
      </c>
      <c r="Y474" s="7">
        <v>7.73</v>
      </c>
      <c r="Z474" s="7">
        <v>20.350000000000001</v>
      </c>
      <c r="AA474" s="9">
        <v>0</v>
      </c>
      <c r="AB474" s="9">
        <v>1</v>
      </c>
      <c r="AC474" s="9">
        <v>0</v>
      </c>
      <c r="AD474" s="9">
        <v>1</v>
      </c>
      <c r="AE474" s="9">
        <v>0</v>
      </c>
      <c r="AF474" s="9">
        <v>0</v>
      </c>
      <c r="AG474" s="8">
        <v>0</v>
      </c>
      <c r="AH474" s="9">
        <v>1</v>
      </c>
      <c r="AI474" s="30">
        <v>0</v>
      </c>
      <c r="AJ474" s="9">
        <v>0</v>
      </c>
      <c r="AK474" s="30">
        <v>1</v>
      </c>
      <c r="AL474" s="21">
        <v>2001</v>
      </c>
      <c r="AM474" s="23">
        <f t="shared" si="141"/>
        <v>7.6014023345837334</v>
      </c>
      <c r="AN474" s="33">
        <v>4.2699999999999988E-2</v>
      </c>
      <c r="AO474" s="33">
        <v>0.50719999999999998</v>
      </c>
      <c r="AP474" s="33">
        <v>0.33500000000000002</v>
      </c>
      <c r="AQ474" s="43">
        <v>0.1152</v>
      </c>
      <c r="AR474" s="33">
        <v>0.43074865236748022</v>
      </c>
      <c r="AS474" s="43">
        <v>0.56925134763251983</v>
      </c>
      <c r="AT474" s="42">
        <v>1</v>
      </c>
      <c r="AU474" s="18">
        <v>0</v>
      </c>
      <c r="AV474">
        <v>1</v>
      </c>
      <c r="AW474" s="40">
        <v>0</v>
      </c>
      <c r="AX474" s="39">
        <f t="shared" si="143"/>
        <v>0.80569999999999997</v>
      </c>
      <c r="AY474" s="40">
        <v>0.1943</v>
      </c>
      <c r="AZ474">
        <v>0</v>
      </c>
      <c r="BA474" s="18">
        <v>1</v>
      </c>
      <c r="BB474">
        <v>0</v>
      </c>
      <c r="BC474" s="18">
        <v>1</v>
      </c>
      <c r="BD474" s="18" t="s">
        <v>141</v>
      </c>
      <c r="BE474">
        <v>0</v>
      </c>
      <c r="BF474">
        <v>0</v>
      </c>
      <c r="BG474">
        <v>1</v>
      </c>
      <c r="BH474">
        <v>0</v>
      </c>
      <c r="BI474">
        <v>0</v>
      </c>
      <c r="BJ474">
        <v>0</v>
      </c>
      <c r="BK474" s="18">
        <v>0</v>
      </c>
      <c r="BL474">
        <v>0</v>
      </c>
      <c r="BM474">
        <v>1</v>
      </c>
      <c r="BN474" s="18">
        <v>0</v>
      </c>
      <c r="BQ474" s="25">
        <v>34.79</v>
      </c>
      <c r="BR474">
        <v>1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 s="18">
        <v>0</v>
      </c>
      <c r="BZ474">
        <v>0</v>
      </c>
      <c r="CA474">
        <v>0</v>
      </c>
      <c r="CB474">
        <v>1</v>
      </c>
      <c r="CC474" s="18">
        <v>0</v>
      </c>
      <c r="CD474">
        <v>0</v>
      </c>
      <c r="CE474">
        <v>0</v>
      </c>
      <c r="CF474">
        <v>0</v>
      </c>
      <c r="CG474">
        <v>0</v>
      </c>
      <c r="CH474" s="18">
        <v>0</v>
      </c>
      <c r="CI474">
        <v>0</v>
      </c>
      <c r="CJ474">
        <v>0</v>
      </c>
      <c r="CK474">
        <v>1</v>
      </c>
      <c r="CL474">
        <v>1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 s="18">
        <v>0</v>
      </c>
      <c r="CU474">
        <v>97</v>
      </c>
      <c r="DD474" s="34" t="s">
        <v>110</v>
      </c>
    </row>
    <row r="475" spans="1:108" x14ac:dyDescent="0.25">
      <c r="A475">
        <v>474</v>
      </c>
      <c r="B475">
        <v>29</v>
      </c>
      <c r="C475" s="25" t="s">
        <v>157</v>
      </c>
      <c r="D475" s="12">
        <v>6.4739236902311426</v>
      </c>
      <c r="E475" s="14">
        <v>0.59268315473947086</v>
      </c>
      <c r="F475" s="7">
        <v>10.92307692307692</v>
      </c>
      <c r="G475" s="7">
        <f t="shared" si="133"/>
        <v>5.8812405354916715</v>
      </c>
      <c r="H475" s="16">
        <f t="shared" si="134"/>
        <v>7.0666068449706136</v>
      </c>
      <c r="I475" s="11">
        <f t="shared" si="135"/>
        <v>0.23057022351054177</v>
      </c>
      <c r="J475" s="33">
        <f t="shared" si="136"/>
        <v>2.1108541588993265E-2</v>
      </c>
      <c r="K475" s="33">
        <f t="shared" si="137"/>
        <v>47.374187164187369</v>
      </c>
      <c r="L475" s="33">
        <f t="shared" si="138"/>
        <v>0.20946168192154851</v>
      </c>
      <c r="M475" s="33">
        <f t="shared" si="139"/>
        <v>0.25167876509953502</v>
      </c>
      <c r="N475" s="8">
        <v>1</v>
      </c>
      <c r="O475" s="9">
        <v>0</v>
      </c>
      <c r="P475" s="8">
        <v>0</v>
      </c>
      <c r="Q475" s="9">
        <v>0</v>
      </c>
      <c r="R475" s="9">
        <v>0</v>
      </c>
      <c r="S475" s="9">
        <v>0</v>
      </c>
      <c r="T475" s="9">
        <v>1</v>
      </c>
      <c r="U475" s="8">
        <v>2132</v>
      </c>
      <c r="V475" s="9">
        <v>6</v>
      </c>
      <c r="W475" s="9">
        <f t="shared" si="131"/>
        <v>2125</v>
      </c>
      <c r="X475" s="9">
        <f t="shared" si="140"/>
        <v>27</v>
      </c>
      <c r="Y475" s="7">
        <v>7.73</v>
      </c>
      <c r="Z475" s="7">
        <v>20.350000000000001</v>
      </c>
      <c r="AA475" s="9">
        <v>0</v>
      </c>
      <c r="AB475" s="9">
        <v>1</v>
      </c>
      <c r="AC475" s="9">
        <v>0</v>
      </c>
      <c r="AD475" s="9">
        <v>1</v>
      </c>
      <c r="AE475" s="9">
        <v>0</v>
      </c>
      <c r="AF475" s="9">
        <v>0</v>
      </c>
      <c r="AG475" s="8">
        <v>0</v>
      </c>
      <c r="AH475" s="9">
        <v>1</v>
      </c>
      <c r="AI475" s="30">
        <v>0</v>
      </c>
      <c r="AJ475" s="9">
        <v>0</v>
      </c>
      <c r="AK475" s="30">
        <v>1</v>
      </c>
      <c r="AL475" s="21">
        <v>2001</v>
      </c>
      <c r="AM475" s="23">
        <f t="shared" si="141"/>
        <v>7.6014023345837334</v>
      </c>
      <c r="AN475" s="33">
        <v>4.2699999999999988E-2</v>
      </c>
      <c r="AO475" s="33">
        <v>0.50719999999999998</v>
      </c>
      <c r="AP475" s="33">
        <v>0.33500000000000002</v>
      </c>
      <c r="AQ475" s="43">
        <v>0.1152</v>
      </c>
      <c r="AR475" s="33">
        <v>0.43074865236748022</v>
      </c>
      <c r="AS475" s="43">
        <v>0.56925134763251983</v>
      </c>
      <c r="AT475" s="42">
        <v>1</v>
      </c>
      <c r="AU475" s="18">
        <v>0</v>
      </c>
      <c r="AV475">
        <v>1</v>
      </c>
      <c r="AW475" s="40">
        <v>0</v>
      </c>
      <c r="AX475" s="39">
        <f t="shared" si="143"/>
        <v>0.80569999999999997</v>
      </c>
      <c r="AY475" s="40">
        <v>0.1943</v>
      </c>
      <c r="AZ475">
        <v>0</v>
      </c>
      <c r="BA475" s="18">
        <v>1</v>
      </c>
      <c r="BB475">
        <v>0</v>
      </c>
      <c r="BC475" s="18">
        <v>1</v>
      </c>
      <c r="BD475" s="18" t="s">
        <v>141</v>
      </c>
      <c r="BE475">
        <v>0</v>
      </c>
      <c r="BF475">
        <v>0</v>
      </c>
      <c r="BG475">
        <v>1</v>
      </c>
      <c r="BH475">
        <v>0</v>
      </c>
      <c r="BI475">
        <v>0</v>
      </c>
      <c r="BJ475">
        <v>0</v>
      </c>
      <c r="BK475" s="18">
        <v>0</v>
      </c>
      <c r="BL475">
        <v>0</v>
      </c>
      <c r="BM475">
        <v>1</v>
      </c>
      <c r="BN475" s="18">
        <v>0</v>
      </c>
      <c r="BQ475" s="25">
        <v>34.79</v>
      </c>
      <c r="BR475">
        <v>1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 s="18">
        <v>0</v>
      </c>
      <c r="BZ475">
        <v>0</v>
      </c>
      <c r="CA475">
        <v>0</v>
      </c>
      <c r="CB475">
        <v>1</v>
      </c>
      <c r="CC475" s="18">
        <v>0</v>
      </c>
      <c r="CD475">
        <v>0</v>
      </c>
      <c r="CE475">
        <v>0</v>
      </c>
      <c r="CF475">
        <v>0</v>
      </c>
      <c r="CG475">
        <v>0</v>
      </c>
      <c r="CH475" s="18">
        <v>0</v>
      </c>
      <c r="CI475">
        <v>0</v>
      </c>
      <c r="CJ475">
        <v>0</v>
      </c>
      <c r="CK475">
        <v>1</v>
      </c>
      <c r="CL475">
        <v>1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 s="18">
        <v>0</v>
      </c>
      <c r="CU475">
        <v>97</v>
      </c>
      <c r="DD475" s="34" t="s">
        <v>110</v>
      </c>
    </row>
    <row r="476" spans="1:108" x14ac:dyDescent="0.25">
      <c r="A476">
        <v>475</v>
      </c>
      <c r="B476">
        <v>29</v>
      </c>
      <c r="C476" s="25" t="s">
        <v>157</v>
      </c>
      <c r="D476" s="12">
        <v>8.490521329106592</v>
      </c>
      <c r="E476" s="14">
        <v>0.92394791050459202</v>
      </c>
      <c r="F476" s="7">
        <v>9.1893939393939394</v>
      </c>
      <c r="G476" s="7">
        <f t="shared" si="133"/>
        <v>7.5665734186020002</v>
      </c>
      <c r="H476" s="16">
        <f t="shared" si="134"/>
        <v>9.4144692396111846</v>
      </c>
      <c r="I476" s="11">
        <f t="shared" si="135"/>
        <v>0.19549933117032514</v>
      </c>
      <c r="J476" s="33">
        <f t="shared" si="136"/>
        <v>2.127445318588864E-2</v>
      </c>
      <c r="K476" s="33">
        <f t="shared" si="137"/>
        <v>47.004733389025517</v>
      </c>
      <c r="L476" s="33">
        <f t="shared" si="138"/>
        <v>0.1742248779844365</v>
      </c>
      <c r="M476" s="33">
        <f t="shared" si="139"/>
        <v>0.21677378435621378</v>
      </c>
      <c r="N476" s="8">
        <v>1</v>
      </c>
      <c r="O476" s="9">
        <v>0</v>
      </c>
      <c r="P476" s="8">
        <v>0</v>
      </c>
      <c r="Q476" s="9">
        <v>0</v>
      </c>
      <c r="R476" s="9">
        <v>0</v>
      </c>
      <c r="S476" s="9">
        <v>0</v>
      </c>
      <c r="T476" s="9">
        <v>1</v>
      </c>
      <c r="U476" s="8">
        <v>2132</v>
      </c>
      <c r="V476" s="9">
        <v>6</v>
      </c>
      <c r="W476" s="9">
        <f t="shared" si="131"/>
        <v>2125</v>
      </c>
      <c r="X476" s="9">
        <f t="shared" si="140"/>
        <v>27</v>
      </c>
      <c r="Y476" s="7">
        <v>7.73</v>
      </c>
      <c r="Z476" s="7">
        <v>20.350000000000001</v>
      </c>
      <c r="AA476" s="9">
        <v>0</v>
      </c>
      <c r="AB476" s="9">
        <v>1</v>
      </c>
      <c r="AC476" s="9">
        <v>0</v>
      </c>
      <c r="AD476" s="9">
        <v>1</v>
      </c>
      <c r="AE476" s="9">
        <v>0</v>
      </c>
      <c r="AF476" s="9">
        <v>0</v>
      </c>
      <c r="AG476" s="8">
        <v>0</v>
      </c>
      <c r="AH476" s="9">
        <v>1</v>
      </c>
      <c r="AI476" s="30">
        <v>0</v>
      </c>
      <c r="AJ476" s="9">
        <v>0</v>
      </c>
      <c r="AK476" s="30">
        <v>1</v>
      </c>
      <c r="AL476" s="21">
        <v>2001</v>
      </c>
      <c r="AM476" s="23">
        <f t="shared" si="141"/>
        <v>7.6014023345837334</v>
      </c>
      <c r="AN476" s="33">
        <v>4.2699999999999988E-2</v>
      </c>
      <c r="AO476" s="33">
        <v>0.50719999999999998</v>
      </c>
      <c r="AP476" s="33">
        <v>0.33500000000000002</v>
      </c>
      <c r="AQ476" s="43">
        <v>0.1152</v>
      </c>
      <c r="AR476" s="33">
        <v>0.43074865236748022</v>
      </c>
      <c r="AS476" s="43">
        <v>0.56925134763251983</v>
      </c>
      <c r="AT476" s="42">
        <v>1</v>
      </c>
      <c r="AU476" s="18">
        <v>0</v>
      </c>
      <c r="AV476">
        <v>1</v>
      </c>
      <c r="AW476" s="40">
        <v>0</v>
      </c>
      <c r="AX476" s="39">
        <f t="shared" si="143"/>
        <v>0.80569999999999997</v>
      </c>
      <c r="AY476" s="40">
        <v>0.1943</v>
      </c>
      <c r="AZ476">
        <v>0</v>
      </c>
      <c r="BA476" s="18">
        <v>1</v>
      </c>
      <c r="BB476">
        <v>0</v>
      </c>
      <c r="BC476" s="18">
        <v>1</v>
      </c>
      <c r="BD476" s="18" t="s">
        <v>141</v>
      </c>
      <c r="BE476">
        <v>0</v>
      </c>
      <c r="BF476">
        <v>0</v>
      </c>
      <c r="BG476">
        <v>1</v>
      </c>
      <c r="BH476">
        <v>0</v>
      </c>
      <c r="BI476">
        <v>0</v>
      </c>
      <c r="BJ476">
        <v>0</v>
      </c>
      <c r="BK476" s="18">
        <v>0</v>
      </c>
      <c r="BL476">
        <v>0</v>
      </c>
      <c r="BM476">
        <v>1</v>
      </c>
      <c r="BN476" s="18">
        <v>0</v>
      </c>
      <c r="BQ476" s="25">
        <v>34.79</v>
      </c>
      <c r="BR476">
        <v>1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 s="18">
        <v>0</v>
      </c>
      <c r="BZ476">
        <v>0</v>
      </c>
      <c r="CA476">
        <v>0</v>
      </c>
      <c r="CB476">
        <v>1</v>
      </c>
      <c r="CC476" s="18">
        <v>0</v>
      </c>
      <c r="CD476">
        <v>0</v>
      </c>
      <c r="CE476">
        <v>0</v>
      </c>
      <c r="CF476">
        <v>0</v>
      </c>
      <c r="CG476">
        <v>0</v>
      </c>
      <c r="CH476" s="18">
        <v>0</v>
      </c>
      <c r="CI476">
        <v>0</v>
      </c>
      <c r="CJ476">
        <v>0</v>
      </c>
      <c r="CK476">
        <v>1</v>
      </c>
      <c r="CL476">
        <v>1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 s="18">
        <v>0</v>
      </c>
      <c r="CU476">
        <v>97</v>
      </c>
      <c r="DD476" s="34" t="s">
        <v>110</v>
      </c>
    </row>
    <row r="477" spans="1:108" x14ac:dyDescent="0.25">
      <c r="A477">
        <v>476</v>
      </c>
      <c r="B477">
        <v>29</v>
      </c>
      <c r="C477" s="25" t="s">
        <v>157</v>
      </c>
      <c r="D477" s="12">
        <v>2.9595585437330869</v>
      </c>
      <c r="E477" s="14">
        <v>0.52781935811800285</v>
      </c>
      <c r="F477" s="7">
        <v>5.6071428571428568</v>
      </c>
      <c r="G477" s="7">
        <f t="shared" si="133"/>
        <v>2.4317391856150841</v>
      </c>
      <c r="H477" s="16">
        <f t="shared" si="134"/>
        <v>3.4873779018510898</v>
      </c>
      <c r="I477" s="11">
        <f t="shared" si="135"/>
        <v>6.5039308263637657E-2</v>
      </c>
      <c r="J477" s="33">
        <f t="shared" si="136"/>
        <v>1.1599367078865316E-2</v>
      </c>
      <c r="K477" s="33">
        <f t="shared" si="137"/>
        <v>86.211600443446173</v>
      </c>
      <c r="L477" s="33">
        <f t="shared" si="138"/>
        <v>5.3439941184772341E-2</v>
      </c>
      <c r="M477" s="33">
        <f t="shared" si="139"/>
        <v>7.6638675342502974E-2</v>
      </c>
      <c r="N477" s="8">
        <v>1</v>
      </c>
      <c r="O477" s="9">
        <v>0</v>
      </c>
      <c r="P477" s="8">
        <v>0</v>
      </c>
      <c r="Q477" s="9">
        <v>0</v>
      </c>
      <c r="R477" s="9">
        <v>0</v>
      </c>
      <c r="S477" s="9">
        <v>0</v>
      </c>
      <c r="T477" s="9">
        <v>1</v>
      </c>
      <c r="U477" s="8">
        <v>7408</v>
      </c>
      <c r="V477" s="9">
        <v>6</v>
      </c>
      <c r="W477" s="9">
        <f t="shared" si="131"/>
        <v>7401</v>
      </c>
      <c r="X477" s="9">
        <f t="shared" si="140"/>
        <v>27</v>
      </c>
      <c r="Y477" s="7">
        <v>8.3000000000000007</v>
      </c>
      <c r="Z477" s="7">
        <v>20.41</v>
      </c>
      <c r="AA477" s="9">
        <v>0</v>
      </c>
      <c r="AB477" s="9">
        <v>1</v>
      </c>
      <c r="AC477" s="9">
        <v>0</v>
      </c>
      <c r="AD477" s="9">
        <v>1</v>
      </c>
      <c r="AE477" s="9">
        <v>0</v>
      </c>
      <c r="AF477" s="9">
        <v>0</v>
      </c>
      <c r="AG477" s="8">
        <v>0</v>
      </c>
      <c r="AH477" s="9">
        <v>1</v>
      </c>
      <c r="AI477" s="30">
        <v>0</v>
      </c>
      <c r="AJ477" s="9">
        <v>0</v>
      </c>
      <c r="AK477" s="30">
        <v>1</v>
      </c>
      <c r="AL477" s="21">
        <v>2006</v>
      </c>
      <c r="AM477" s="23">
        <f t="shared" si="141"/>
        <v>7.6038979685218813</v>
      </c>
      <c r="AN477" s="33">
        <v>3.5000000000000003E-2</v>
      </c>
      <c r="AO477" s="33">
        <v>0.44450000000000001</v>
      </c>
      <c r="AP477" s="33">
        <v>0.37890000000000001</v>
      </c>
      <c r="AQ477" s="43">
        <v>0.14149999999999999</v>
      </c>
      <c r="AR477" s="33">
        <v>0.4185962674287485</v>
      </c>
      <c r="AS477" s="43">
        <v>0.58140373257125155</v>
      </c>
      <c r="AT477" s="42">
        <v>1</v>
      </c>
      <c r="AU477" s="18">
        <v>0</v>
      </c>
      <c r="AV477">
        <v>1</v>
      </c>
      <c r="AW477" s="40">
        <v>0</v>
      </c>
      <c r="AX477" s="39">
        <f t="shared" si="143"/>
        <v>0.72070000000000001</v>
      </c>
      <c r="AY477" s="40">
        <v>0.27929999999999999</v>
      </c>
      <c r="AZ477">
        <v>0</v>
      </c>
      <c r="BA477" s="18">
        <v>1</v>
      </c>
      <c r="BB477">
        <v>0</v>
      </c>
      <c r="BC477" s="18">
        <v>1</v>
      </c>
      <c r="BD477" s="18" t="s">
        <v>141</v>
      </c>
      <c r="BE477">
        <v>0</v>
      </c>
      <c r="BF477">
        <v>0</v>
      </c>
      <c r="BG477">
        <v>1</v>
      </c>
      <c r="BH477">
        <v>0</v>
      </c>
      <c r="BI477">
        <v>0</v>
      </c>
      <c r="BJ477">
        <v>0</v>
      </c>
      <c r="BK477" s="18">
        <v>0</v>
      </c>
      <c r="BL477">
        <v>0</v>
      </c>
      <c r="BM477">
        <v>1</v>
      </c>
      <c r="BN477" s="18">
        <v>0</v>
      </c>
      <c r="BQ477" s="25">
        <v>35.299999999999997</v>
      </c>
      <c r="BR477">
        <v>1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 s="18">
        <v>0</v>
      </c>
      <c r="BZ477">
        <v>0</v>
      </c>
      <c r="CA477">
        <v>0</v>
      </c>
      <c r="CB477">
        <v>1</v>
      </c>
      <c r="CC477" s="18">
        <v>0</v>
      </c>
      <c r="CD477">
        <v>0</v>
      </c>
      <c r="CE477">
        <v>0</v>
      </c>
      <c r="CF477">
        <v>0</v>
      </c>
      <c r="CG477">
        <v>0</v>
      </c>
      <c r="CH477" s="18">
        <v>0</v>
      </c>
      <c r="CI477">
        <v>0</v>
      </c>
      <c r="CJ477">
        <v>0</v>
      </c>
      <c r="CK477">
        <v>1</v>
      </c>
      <c r="CL477">
        <v>1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 s="18">
        <v>0</v>
      </c>
      <c r="CU477">
        <v>97</v>
      </c>
      <c r="DD477" s="34" t="s">
        <v>110</v>
      </c>
    </row>
    <row r="478" spans="1:108" x14ac:dyDescent="0.25">
      <c r="A478">
        <v>477</v>
      </c>
      <c r="B478">
        <v>29</v>
      </c>
      <c r="C478" s="25" t="s">
        <v>157</v>
      </c>
      <c r="D478" s="12">
        <v>5.9686029727814338</v>
      </c>
      <c r="E478" s="14">
        <v>0.3333251223891901</v>
      </c>
      <c r="F478" s="7">
        <v>17.90625</v>
      </c>
      <c r="G478" s="7">
        <f t="shared" si="133"/>
        <v>5.635277850392244</v>
      </c>
      <c r="H478" s="16">
        <f t="shared" si="134"/>
        <v>6.3019280951706236</v>
      </c>
      <c r="I478" s="11">
        <f t="shared" si="135"/>
        <v>0.20377459718790986</v>
      </c>
      <c r="J478" s="33">
        <f t="shared" si="136"/>
        <v>1.1380082216427776E-2</v>
      </c>
      <c r="K478" s="33">
        <f t="shared" si="137"/>
        <v>87.872827364677988</v>
      </c>
      <c r="L478" s="33">
        <f t="shared" si="138"/>
        <v>0.19239451497148208</v>
      </c>
      <c r="M478" s="33">
        <f t="shared" si="139"/>
        <v>0.21515467940433763</v>
      </c>
      <c r="N478" s="8">
        <v>1</v>
      </c>
      <c r="O478" s="9">
        <v>0</v>
      </c>
      <c r="P478" s="8">
        <v>0</v>
      </c>
      <c r="Q478" s="9">
        <v>0</v>
      </c>
      <c r="R478" s="9">
        <v>0</v>
      </c>
      <c r="S478" s="9">
        <v>0</v>
      </c>
      <c r="T478" s="9">
        <v>1</v>
      </c>
      <c r="U478" s="8">
        <v>7408</v>
      </c>
      <c r="V478" s="9">
        <v>6</v>
      </c>
      <c r="W478" s="9">
        <f t="shared" si="131"/>
        <v>7401</v>
      </c>
      <c r="X478" s="9">
        <f t="shared" si="140"/>
        <v>27</v>
      </c>
      <c r="Y478" s="7">
        <v>8.3000000000000007</v>
      </c>
      <c r="Z478" s="7">
        <v>20.41</v>
      </c>
      <c r="AA478" s="9">
        <v>0</v>
      </c>
      <c r="AB478" s="9">
        <v>1</v>
      </c>
      <c r="AC478" s="9">
        <v>0</v>
      </c>
      <c r="AD478" s="9">
        <v>1</v>
      </c>
      <c r="AE478" s="9">
        <v>0</v>
      </c>
      <c r="AF478" s="9">
        <v>0</v>
      </c>
      <c r="AG478" s="8">
        <v>0</v>
      </c>
      <c r="AH478" s="9">
        <v>1</v>
      </c>
      <c r="AI478" s="30">
        <v>0</v>
      </c>
      <c r="AJ478" s="9">
        <v>0</v>
      </c>
      <c r="AK478" s="30">
        <v>1</v>
      </c>
      <c r="AL478" s="21">
        <v>2006</v>
      </c>
      <c r="AM478" s="23">
        <f t="shared" si="141"/>
        <v>7.6038979685218813</v>
      </c>
      <c r="AN478" s="33">
        <v>3.5000000000000003E-2</v>
      </c>
      <c r="AO478" s="33">
        <v>0.44450000000000001</v>
      </c>
      <c r="AP478" s="33">
        <v>0.37890000000000001</v>
      </c>
      <c r="AQ478" s="43">
        <v>0.14149999999999999</v>
      </c>
      <c r="AR478" s="33">
        <v>0.4185962674287485</v>
      </c>
      <c r="AS478" s="43">
        <v>0.58140373257125155</v>
      </c>
      <c r="AT478" s="42">
        <v>1</v>
      </c>
      <c r="AU478" s="18">
        <v>0</v>
      </c>
      <c r="AV478">
        <v>1</v>
      </c>
      <c r="AW478" s="40">
        <v>0</v>
      </c>
      <c r="AX478" s="39">
        <f t="shared" si="143"/>
        <v>0.72070000000000001</v>
      </c>
      <c r="AY478" s="40">
        <v>0.27929999999999999</v>
      </c>
      <c r="AZ478">
        <v>0</v>
      </c>
      <c r="BA478" s="18">
        <v>1</v>
      </c>
      <c r="BB478">
        <v>0</v>
      </c>
      <c r="BC478" s="18">
        <v>1</v>
      </c>
      <c r="BD478" s="18" t="s">
        <v>141</v>
      </c>
      <c r="BE478">
        <v>0</v>
      </c>
      <c r="BF478">
        <v>0</v>
      </c>
      <c r="BG478">
        <v>1</v>
      </c>
      <c r="BH478">
        <v>0</v>
      </c>
      <c r="BI478">
        <v>0</v>
      </c>
      <c r="BJ478">
        <v>0</v>
      </c>
      <c r="BK478" s="18">
        <v>0</v>
      </c>
      <c r="BL478">
        <v>0</v>
      </c>
      <c r="BM478">
        <v>1</v>
      </c>
      <c r="BN478" s="18">
        <v>0</v>
      </c>
      <c r="BQ478" s="25">
        <v>35.299999999999997</v>
      </c>
      <c r="BR478">
        <v>1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 s="18">
        <v>0</v>
      </c>
      <c r="BZ478">
        <v>0</v>
      </c>
      <c r="CA478">
        <v>0</v>
      </c>
      <c r="CB478">
        <v>1</v>
      </c>
      <c r="CC478" s="18">
        <v>0</v>
      </c>
      <c r="CD478">
        <v>0</v>
      </c>
      <c r="CE478">
        <v>0</v>
      </c>
      <c r="CF478">
        <v>0</v>
      </c>
      <c r="CG478">
        <v>0</v>
      </c>
      <c r="CH478" s="18">
        <v>0</v>
      </c>
      <c r="CI478">
        <v>0</v>
      </c>
      <c r="CJ478">
        <v>0</v>
      </c>
      <c r="CK478">
        <v>1</v>
      </c>
      <c r="CL478">
        <v>1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 s="18">
        <v>0</v>
      </c>
      <c r="CU478">
        <v>97</v>
      </c>
      <c r="DD478" s="34" t="s">
        <v>110</v>
      </c>
    </row>
    <row r="479" spans="1:108" s="51" customFormat="1" x14ac:dyDescent="0.25">
      <c r="A479" s="51">
        <v>478</v>
      </c>
      <c r="B479" s="51">
        <v>29</v>
      </c>
      <c r="C479" s="52" t="s">
        <v>157</v>
      </c>
      <c r="D479" s="53">
        <v>8.6632090658934402</v>
      </c>
      <c r="E479" s="54">
        <v>0.28665029997441532</v>
      </c>
      <c r="F479" s="55">
        <v>30.222222222222221</v>
      </c>
      <c r="G479" s="55">
        <f t="shared" si="133"/>
        <v>8.3765587659190253</v>
      </c>
      <c r="H479" s="56">
        <f t="shared" si="134"/>
        <v>8.9498593658678551</v>
      </c>
      <c r="I479" s="57">
        <f t="shared" si="135"/>
        <v>0.33144493664839791</v>
      </c>
      <c r="J479" s="58">
        <f t="shared" si="136"/>
        <v>1.0966928050866107E-2</v>
      </c>
      <c r="K479" s="58">
        <f t="shared" si="137"/>
        <v>91.183237034278307</v>
      </c>
      <c r="L479" s="58">
        <f t="shared" si="138"/>
        <v>0.32047800859753178</v>
      </c>
      <c r="M479" s="58">
        <f t="shared" si="139"/>
        <v>0.34241186469926405</v>
      </c>
      <c r="N479" s="59">
        <v>1</v>
      </c>
      <c r="O479" s="60">
        <v>0</v>
      </c>
      <c r="P479" s="59">
        <v>0</v>
      </c>
      <c r="Q479" s="60">
        <v>0</v>
      </c>
      <c r="R479" s="60">
        <v>0</v>
      </c>
      <c r="S479" s="60">
        <v>0</v>
      </c>
      <c r="T479" s="60">
        <v>1</v>
      </c>
      <c r="U479" s="59">
        <v>7408</v>
      </c>
      <c r="V479" s="60">
        <v>6</v>
      </c>
      <c r="W479" s="60">
        <f t="shared" si="131"/>
        <v>7401</v>
      </c>
      <c r="X479" s="60">
        <f t="shared" si="140"/>
        <v>27</v>
      </c>
      <c r="Y479" s="55">
        <v>8.3000000000000007</v>
      </c>
      <c r="Z479" s="55">
        <v>20.41</v>
      </c>
      <c r="AA479" s="60">
        <v>0</v>
      </c>
      <c r="AB479" s="60">
        <v>1</v>
      </c>
      <c r="AC479" s="60">
        <v>0</v>
      </c>
      <c r="AD479" s="60">
        <v>1</v>
      </c>
      <c r="AE479" s="60">
        <v>0</v>
      </c>
      <c r="AF479" s="60">
        <v>0</v>
      </c>
      <c r="AG479" s="59">
        <v>0</v>
      </c>
      <c r="AH479" s="60">
        <v>1</v>
      </c>
      <c r="AI479" s="61">
        <v>0</v>
      </c>
      <c r="AJ479" s="60">
        <v>0</v>
      </c>
      <c r="AK479" s="61">
        <v>1</v>
      </c>
      <c r="AL479" s="62">
        <v>2006</v>
      </c>
      <c r="AM479" s="63">
        <f t="shared" si="141"/>
        <v>7.6038979685218813</v>
      </c>
      <c r="AN479" s="58">
        <v>3.5000000000000003E-2</v>
      </c>
      <c r="AO479" s="58">
        <v>0.44450000000000001</v>
      </c>
      <c r="AP479" s="58">
        <v>0.37890000000000001</v>
      </c>
      <c r="AQ479" s="64">
        <v>0.14149999999999999</v>
      </c>
      <c r="AR479" s="58">
        <v>0.4185962674287485</v>
      </c>
      <c r="AS479" s="64">
        <v>0.58140373257125155</v>
      </c>
      <c r="AT479" s="65">
        <v>1</v>
      </c>
      <c r="AU479" s="66">
        <v>0</v>
      </c>
      <c r="AV479" s="51">
        <v>1</v>
      </c>
      <c r="AW479" s="67">
        <v>0</v>
      </c>
      <c r="AX479" s="69">
        <f t="shared" si="143"/>
        <v>0.72070000000000001</v>
      </c>
      <c r="AY479" s="67">
        <v>0.27929999999999999</v>
      </c>
      <c r="AZ479">
        <v>0</v>
      </c>
      <c r="BA479" s="66">
        <v>1</v>
      </c>
      <c r="BB479" s="51">
        <v>0</v>
      </c>
      <c r="BC479" s="66">
        <v>1</v>
      </c>
      <c r="BD479" s="66" t="s">
        <v>141</v>
      </c>
      <c r="BE479">
        <v>0</v>
      </c>
      <c r="BF479">
        <v>0</v>
      </c>
      <c r="BG479">
        <v>1</v>
      </c>
      <c r="BH479">
        <v>0</v>
      </c>
      <c r="BI479">
        <v>0</v>
      </c>
      <c r="BJ479">
        <v>0</v>
      </c>
      <c r="BK479" s="66">
        <v>0</v>
      </c>
      <c r="BL479">
        <v>0</v>
      </c>
      <c r="BM479">
        <v>1</v>
      </c>
      <c r="BN479" s="66">
        <v>0</v>
      </c>
      <c r="BQ479" s="52">
        <v>35.299999999999997</v>
      </c>
      <c r="BR479" s="51">
        <v>1</v>
      </c>
      <c r="BS479" s="51">
        <v>0</v>
      </c>
      <c r="BT479" s="51">
        <v>0</v>
      </c>
      <c r="BU479" s="51">
        <v>0</v>
      </c>
      <c r="BV479" s="51">
        <v>0</v>
      </c>
      <c r="BW479" s="51">
        <v>0</v>
      </c>
      <c r="BX479" s="51">
        <v>0</v>
      </c>
      <c r="BY479" s="66">
        <v>0</v>
      </c>
      <c r="BZ479" s="51">
        <v>0</v>
      </c>
      <c r="CA479" s="51">
        <v>0</v>
      </c>
      <c r="CB479" s="51">
        <v>1</v>
      </c>
      <c r="CC479" s="66">
        <v>0</v>
      </c>
      <c r="CD479" s="51">
        <v>0</v>
      </c>
      <c r="CE479" s="51">
        <v>0</v>
      </c>
      <c r="CF479" s="51">
        <v>0</v>
      </c>
      <c r="CG479" s="51">
        <v>0</v>
      </c>
      <c r="CH479" s="66">
        <v>0</v>
      </c>
      <c r="CI479" s="51">
        <v>0</v>
      </c>
      <c r="CJ479" s="51">
        <v>0</v>
      </c>
      <c r="CK479" s="51">
        <v>1</v>
      </c>
      <c r="CL479" s="51">
        <v>1</v>
      </c>
      <c r="CM479" s="51">
        <v>0</v>
      </c>
      <c r="CN479" s="51">
        <v>0</v>
      </c>
      <c r="CO479" s="51">
        <v>0</v>
      </c>
      <c r="CP479" s="51">
        <v>0</v>
      </c>
      <c r="CQ479" s="51">
        <v>0</v>
      </c>
      <c r="CR479" s="51">
        <v>0</v>
      </c>
      <c r="CS479" s="66">
        <v>0</v>
      </c>
      <c r="CU479">
        <v>97</v>
      </c>
      <c r="CY479" s="68"/>
      <c r="DD479" s="68" t="s">
        <v>110</v>
      </c>
    </row>
    <row r="480" spans="1:108" x14ac:dyDescent="0.25">
      <c r="A480">
        <v>479</v>
      </c>
      <c r="B480">
        <v>30</v>
      </c>
      <c r="C480" s="25" t="s">
        <v>160</v>
      </c>
      <c r="D480" s="12">
        <v>6.94</v>
      </c>
      <c r="E480" s="14">
        <v>0.59</v>
      </c>
      <c r="F480" s="7">
        <f t="shared" ref="F480:F489" si="144">D480/E480</f>
        <v>11.76271186440678</v>
      </c>
      <c r="G480" s="7">
        <f t="shared" si="133"/>
        <v>6.3500000000000005</v>
      </c>
      <c r="H480" s="16">
        <f t="shared" si="134"/>
        <v>7.53</v>
      </c>
      <c r="I480" s="11">
        <f t="shared" si="135"/>
        <v>0.23963844097900014</v>
      </c>
      <c r="J480" s="33">
        <f t="shared" si="136"/>
        <v>2.037272048668733E-2</v>
      </c>
      <c r="K480" s="33">
        <f t="shared" si="137"/>
        <v>49.08524615813856</v>
      </c>
      <c r="L480" s="33">
        <f t="shared" si="138"/>
        <v>0.2192657204923128</v>
      </c>
      <c r="M480" s="33">
        <f t="shared" si="139"/>
        <v>0.26001116146568748</v>
      </c>
      <c r="N480" s="8">
        <v>0</v>
      </c>
      <c r="O480" s="9">
        <v>1</v>
      </c>
      <c r="P480" s="8">
        <v>0</v>
      </c>
      <c r="Q480" s="9">
        <v>0</v>
      </c>
      <c r="R480" s="9">
        <v>1</v>
      </c>
      <c r="S480" s="9">
        <v>0</v>
      </c>
      <c r="T480" s="9">
        <v>0</v>
      </c>
      <c r="U480" s="8">
        <v>2276</v>
      </c>
      <c r="V480" s="9">
        <v>4</v>
      </c>
      <c r="W480" s="9">
        <f t="shared" si="131"/>
        <v>2271</v>
      </c>
      <c r="X480" s="9">
        <f t="shared" si="140"/>
        <v>10</v>
      </c>
      <c r="Y480" s="7">
        <v>13.2</v>
      </c>
      <c r="Z480" s="7">
        <f t="shared" ref="Z480:Z489" si="145">BQ390-Y390-6</f>
        <v>19.479700000000001</v>
      </c>
      <c r="AA480" s="9">
        <v>1</v>
      </c>
      <c r="AB480" s="9">
        <v>0</v>
      </c>
      <c r="AC480" s="9">
        <v>0</v>
      </c>
      <c r="AD480" s="9">
        <v>0</v>
      </c>
      <c r="AE480" s="9">
        <v>0</v>
      </c>
      <c r="AF480" s="9">
        <v>1</v>
      </c>
      <c r="AG480" s="8">
        <v>0</v>
      </c>
      <c r="AH480" s="9">
        <v>1</v>
      </c>
      <c r="AI480" s="30">
        <v>0</v>
      </c>
      <c r="AJ480" s="9">
        <v>1</v>
      </c>
      <c r="AK480" s="30">
        <v>0</v>
      </c>
      <c r="AL480" s="21">
        <v>2006</v>
      </c>
      <c r="AM480" s="23">
        <f t="shared" si="141"/>
        <v>7.6038979685218813</v>
      </c>
      <c r="AN480" s="33">
        <v>0</v>
      </c>
      <c r="AO480" s="33">
        <v>7.0000000000000001E-3</v>
      </c>
      <c r="AP480" s="33">
        <f t="shared" ref="AP480:AP489" si="146">1-AN480-AO480-AQ480</f>
        <v>0.59399999999999997</v>
      </c>
      <c r="AQ480" s="43">
        <v>0.39900000000000002</v>
      </c>
      <c r="AR480" s="33" t="s">
        <v>108</v>
      </c>
      <c r="AS480" s="43" t="s">
        <v>108</v>
      </c>
      <c r="AT480" s="42">
        <v>1</v>
      </c>
      <c r="AU480" s="18">
        <v>0</v>
      </c>
      <c r="AV480">
        <v>0.59599999999999997</v>
      </c>
      <c r="AW480" s="40">
        <f>1-AV480</f>
        <v>0.40400000000000003</v>
      </c>
      <c r="AX480" s="39">
        <f t="shared" si="143"/>
        <v>0.64400000000000002</v>
      </c>
      <c r="AY480" s="40">
        <v>0.35599999999999998</v>
      </c>
      <c r="AZ480">
        <v>1</v>
      </c>
      <c r="BA480" s="18">
        <v>0</v>
      </c>
      <c r="BB480" t="s">
        <v>108</v>
      </c>
      <c r="BC480" s="18" t="s">
        <v>108</v>
      </c>
      <c r="BD480" s="18" t="s">
        <v>161</v>
      </c>
      <c r="BE480">
        <v>0</v>
      </c>
      <c r="BF480">
        <v>0</v>
      </c>
      <c r="BG480">
        <v>1</v>
      </c>
      <c r="BH480">
        <v>0</v>
      </c>
      <c r="BI480">
        <v>0</v>
      </c>
      <c r="BJ480">
        <v>0</v>
      </c>
      <c r="BK480" s="18">
        <v>0</v>
      </c>
      <c r="BL480">
        <v>0</v>
      </c>
      <c r="BM480">
        <v>1</v>
      </c>
      <c r="BN480" s="18">
        <v>0</v>
      </c>
      <c r="BQ480" s="25">
        <v>41.8</v>
      </c>
      <c r="BR480">
        <v>1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 s="18">
        <v>0</v>
      </c>
      <c r="BZ480">
        <v>0</v>
      </c>
      <c r="CA480">
        <v>0</v>
      </c>
      <c r="CB480">
        <v>1</v>
      </c>
      <c r="CC480" s="18">
        <v>0</v>
      </c>
      <c r="CD480">
        <v>0</v>
      </c>
      <c r="CE480">
        <v>0</v>
      </c>
      <c r="CF480">
        <v>0</v>
      </c>
      <c r="CG480">
        <v>0</v>
      </c>
      <c r="CH480" s="18">
        <v>0</v>
      </c>
      <c r="CI480">
        <v>1</v>
      </c>
      <c r="CJ480">
        <v>1</v>
      </c>
      <c r="CK480">
        <v>0</v>
      </c>
      <c r="CL480">
        <v>0</v>
      </c>
      <c r="CM480">
        <v>0</v>
      </c>
      <c r="CN480">
        <v>0</v>
      </c>
      <c r="CO480">
        <v>1</v>
      </c>
      <c r="CP480">
        <v>0</v>
      </c>
      <c r="CQ480">
        <v>0</v>
      </c>
      <c r="CR480">
        <v>0</v>
      </c>
      <c r="CS480" s="18">
        <v>0</v>
      </c>
      <c r="CU480">
        <v>3</v>
      </c>
      <c r="DD480" s="34" t="s">
        <v>110</v>
      </c>
    </row>
    <row r="481" spans="1:108" x14ac:dyDescent="0.25">
      <c r="A481">
        <v>480</v>
      </c>
      <c r="B481">
        <v>30</v>
      </c>
      <c r="C481" s="25" t="s">
        <v>160</v>
      </c>
      <c r="D481" s="12">
        <v>8.19</v>
      </c>
      <c r="E481" s="14">
        <v>0.77</v>
      </c>
      <c r="F481" s="7">
        <f t="shared" si="144"/>
        <v>10.636363636363635</v>
      </c>
      <c r="G481" s="7">
        <f t="shared" si="133"/>
        <v>7.42</v>
      </c>
      <c r="H481" s="16">
        <f t="shared" si="134"/>
        <v>8.9599999999999991</v>
      </c>
      <c r="I481" s="11">
        <f t="shared" si="135"/>
        <v>0.27778360252890461</v>
      </c>
      <c r="J481" s="33">
        <f t="shared" si="136"/>
        <v>2.6116407075367106E-2</v>
      </c>
      <c r="K481" s="33">
        <f t="shared" si="137"/>
        <v>38.290106181688223</v>
      </c>
      <c r="L481" s="33">
        <f t="shared" si="138"/>
        <v>0.2516671954535375</v>
      </c>
      <c r="M481" s="33">
        <f t="shared" si="139"/>
        <v>0.30390000960427171</v>
      </c>
      <c r="N481" s="8">
        <v>0</v>
      </c>
      <c r="O481" s="9">
        <v>1</v>
      </c>
      <c r="P481" s="8">
        <v>0</v>
      </c>
      <c r="Q481" s="9">
        <v>0</v>
      </c>
      <c r="R481" s="9">
        <v>1</v>
      </c>
      <c r="S481" s="9">
        <v>0</v>
      </c>
      <c r="T481" s="9">
        <v>0</v>
      </c>
      <c r="U481" s="8">
        <v>1357</v>
      </c>
      <c r="V481" s="9">
        <v>3</v>
      </c>
      <c r="W481" s="9">
        <f t="shared" si="131"/>
        <v>1353</v>
      </c>
      <c r="X481" s="9">
        <f t="shared" si="140"/>
        <v>10</v>
      </c>
      <c r="Y481" s="7">
        <v>12.9</v>
      </c>
      <c r="Z481" s="7">
        <f t="shared" si="145"/>
        <v>19.479700000000001</v>
      </c>
      <c r="AA481" s="9">
        <v>1</v>
      </c>
      <c r="AB481" s="9">
        <v>0</v>
      </c>
      <c r="AC481" s="9">
        <v>0</v>
      </c>
      <c r="AD481" s="9">
        <v>0</v>
      </c>
      <c r="AE481" s="9">
        <v>0</v>
      </c>
      <c r="AF481" s="9">
        <v>1</v>
      </c>
      <c r="AG481" s="8">
        <v>0</v>
      </c>
      <c r="AH481" s="9">
        <v>1</v>
      </c>
      <c r="AI481" s="30">
        <v>0</v>
      </c>
      <c r="AJ481" s="9">
        <v>1</v>
      </c>
      <c r="AK481" s="30">
        <v>0</v>
      </c>
      <c r="AL481" s="21">
        <v>2006</v>
      </c>
      <c r="AM481" s="23">
        <f t="shared" si="141"/>
        <v>7.6038979685218813</v>
      </c>
      <c r="AN481" s="33">
        <v>0</v>
      </c>
      <c r="AO481" s="33">
        <v>7.0000000000000001E-3</v>
      </c>
      <c r="AP481" s="33">
        <f t="shared" si="146"/>
        <v>0.65100000000000002</v>
      </c>
      <c r="AQ481" s="43">
        <v>0.34200000000000003</v>
      </c>
      <c r="AR481" s="33" t="s">
        <v>108</v>
      </c>
      <c r="AS481" s="43" t="s">
        <v>108</v>
      </c>
      <c r="AT481" s="42">
        <v>1</v>
      </c>
      <c r="AU481" s="18">
        <v>0</v>
      </c>
      <c r="AV481">
        <v>1</v>
      </c>
      <c r="AW481" s="40">
        <v>0</v>
      </c>
      <c r="AX481" s="39">
        <f t="shared" si="143"/>
        <v>0.64400000000000002</v>
      </c>
      <c r="AY481" s="40">
        <v>0.35599999999999998</v>
      </c>
      <c r="AZ481">
        <v>1</v>
      </c>
      <c r="BA481" s="18">
        <v>0</v>
      </c>
      <c r="BB481" t="s">
        <v>108</v>
      </c>
      <c r="BC481" s="18" t="s">
        <v>108</v>
      </c>
      <c r="BD481" s="18" t="s">
        <v>161</v>
      </c>
      <c r="BE481">
        <v>0</v>
      </c>
      <c r="BF481">
        <v>0</v>
      </c>
      <c r="BG481">
        <v>1</v>
      </c>
      <c r="BH481">
        <v>0</v>
      </c>
      <c r="BI481">
        <v>0</v>
      </c>
      <c r="BJ481">
        <v>0</v>
      </c>
      <c r="BK481" s="18">
        <v>0</v>
      </c>
      <c r="BL481">
        <v>0</v>
      </c>
      <c r="BM481">
        <v>1</v>
      </c>
      <c r="BN481" s="18">
        <v>0</v>
      </c>
      <c r="BQ481" s="25">
        <v>41.6</v>
      </c>
      <c r="BR481">
        <v>1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 s="18">
        <v>0</v>
      </c>
      <c r="BZ481">
        <v>0</v>
      </c>
      <c r="CA481">
        <v>0</v>
      </c>
      <c r="CB481">
        <v>1</v>
      </c>
      <c r="CC481" s="18">
        <v>0</v>
      </c>
      <c r="CD481">
        <v>0</v>
      </c>
      <c r="CE481">
        <v>0</v>
      </c>
      <c r="CF481">
        <v>0</v>
      </c>
      <c r="CG481">
        <v>0</v>
      </c>
      <c r="CH481" s="18">
        <v>0</v>
      </c>
      <c r="CI481">
        <v>1</v>
      </c>
      <c r="CJ481">
        <v>1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 s="18">
        <v>0</v>
      </c>
      <c r="CU481">
        <v>3</v>
      </c>
      <c r="DD481" s="34" t="s">
        <v>110</v>
      </c>
    </row>
    <row r="482" spans="1:108" x14ac:dyDescent="0.25">
      <c r="A482">
        <v>481</v>
      </c>
      <c r="B482">
        <v>30</v>
      </c>
      <c r="C482" s="25" t="s">
        <v>160</v>
      </c>
      <c r="D482" s="12">
        <v>5.09</v>
      </c>
      <c r="E482" s="14">
        <v>0.88</v>
      </c>
      <c r="F482" s="7">
        <f t="shared" si="144"/>
        <v>5.7840909090909092</v>
      </c>
      <c r="G482" s="7">
        <f t="shared" si="133"/>
        <v>4.21</v>
      </c>
      <c r="H482" s="16">
        <f t="shared" si="134"/>
        <v>5.97</v>
      </c>
      <c r="I482" s="11">
        <f t="shared" si="135"/>
        <v>0.1878134035333307</v>
      </c>
      <c r="J482" s="33">
        <f t="shared" si="136"/>
        <v>3.2470686661951083E-2</v>
      </c>
      <c r="K482" s="33">
        <f t="shared" si="137"/>
        <v>30.797008095667803</v>
      </c>
      <c r="L482" s="33">
        <f t="shared" si="138"/>
        <v>0.15534271687137963</v>
      </c>
      <c r="M482" s="33">
        <f t="shared" si="139"/>
        <v>0.22028409019528178</v>
      </c>
      <c r="N482" s="8">
        <v>0</v>
      </c>
      <c r="O482" s="9">
        <v>1</v>
      </c>
      <c r="P482" s="8">
        <v>0</v>
      </c>
      <c r="Q482" s="9">
        <v>0</v>
      </c>
      <c r="R482" s="9">
        <v>1</v>
      </c>
      <c r="S482" s="9">
        <v>0</v>
      </c>
      <c r="T482" s="9">
        <v>0</v>
      </c>
      <c r="U482" s="8">
        <v>919</v>
      </c>
      <c r="V482" s="9">
        <v>3</v>
      </c>
      <c r="W482" s="9">
        <f t="shared" si="131"/>
        <v>915</v>
      </c>
      <c r="X482" s="9">
        <f t="shared" si="140"/>
        <v>10</v>
      </c>
      <c r="Y482" s="7">
        <v>13.6</v>
      </c>
      <c r="Z482" s="7">
        <f t="shared" si="145"/>
        <v>19.479700000000001</v>
      </c>
      <c r="AA482" s="9">
        <v>1</v>
      </c>
      <c r="AB482" s="9">
        <v>0</v>
      </c>
      <c r="AC482" s="9">
        <v>0</v>
      </c>
      <c r="AD482" s="9">
        <v>0</v>
      </c>
      <c r="AE482" s="9">
        <v>0</v>
      </c>
      <c r="AF482" s="9">
        <v>1</v>
      </c>
      <c r="AG482" s="8">
        <v>0</v>
      </c>
      <c r="AH482" s="9">
        <v>1</v>
      </c>
      <c r="AI482" s="30">
        <v>0</v>
      </c>
      <c r="AJ482" s="9">
        <v>1</v>
      </c>
      <c r="AK482" s="30">
        <v>0</v>
      </c>
      <c r="AL482" s="21">
        <v>2006</v>
      </c>
      <c r="AM482" s="23">
        <f t="shared" si="141"/>
        <v>7.6038979685218813</v>
      </c>
      <c r="AN482" s="33">
        <v>0</v>
      </c>
      <c r="AO482" s="33">
        <v>5.0000000000000001E-3</v>
      </c>
      <c r="AP482" s="33">
        <f t="shared" si="146"/>
        <v>0.51200000000000001</v>
      </c>
      <c r="AQ482" s="43">
        <v>0.48299999999999998</v>
      </c>
      <c r="AR482" s="33" t="s">
        <v>108</v>
      </c>
      <c r="AS482" s="43" t="s">
        <v>108</v>
      </c>
      <c r="AT482" s="42">
        <v>1</v>
      </c>
      <c r="AU482" s="18">
        <v>0</v>
      </c>
      <c r="AV482">
        <v>0</v>
      </c>
      <c r="AW482" s="40">
        <v>1</v>
      </c>
      <c r="AX482" s="39">
        <f t="shared" si="143"/>
        <v>0.64400000000000002</v>
      </c>
      <c r="AY482" s="40">
        <v>0.35599999999999998</v>
      </c>
      <c r="AZ482">
        <v>1</v>
      </c>
      <c r="BA482" s="18">
        <v>0</v>
      </c>
      <c r="BB482" t="s">
        <v>108</v>
      </c>
      <c r="BC482" s="18" t="s">
        <v>108</v>
      </c>
      <c r="BD482" s="18" t="s">
        <v>161</v>
      </c>
      <c r="BE482">
        <v>0</v>
      </c>
      <c r="BF482">
        <v>0</v>
      </c>
      <c r="BG482">
        <v>1</v>
      </c>
      <c r="BH482">
        <v>0</v>
      </c>
      <c r="BI482">
        <v>0</v>
      </c>
      <c r="BJ482">
        <v>0</v>
      </c>
      <c r="BK482" s="18">
        <v>0</v>
      </c>
      <c r="BL482">
        <v>0</v>
      </c>
      <c r="BM482">
        <v>1</v>
      </c>
      <c r="BN482" s="18">
        <v>0</v>
      </c>
      <c r="BQ482" s="25">
        <v>42.2</v>
      </c>
      <c r="BR482">
        <v>1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 s="18">
        <v>0</v>
      </c>
      <c r="BZ482">
        <v>0</v>
      </c>
      <c r="CA482">
        <v>0</v>
      </c>
      <c r="CB482">
        <v>1</v>
      </c>
      <c r="CC482" s="18">
        <v>0</v>
      </c>
      <c r="CD482">
        <v>0</v>
      </c>
      <c r="CE482">
        <v>0</v>
      </c>
      <c r="CF482">
        <v>0</v>
      </c>
      <c r="CG482">
        <v>0</v>
      </c>
      <c r="CH482" s="18">
        <v>0</v>
      </c>
      <c r="CI482">
        <v>1</v>
      </c>
      <c r="CJ482">
        <v>1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 s="18">
        <v>0</v>
      </c>
      <c r="CU482">
        <v>3</v>
      </c>
      <c r="DD482" s="34" t="s">
        <v>110</v>
      </c>
    </row>
    <row r="483" spans="1:108" x14ac:dyDescent="0.25">
      <c r="A483">
        <v>482</v>
      </c>
      <c r="B483">
        <v>30</v>
      </c>
      <c r="C483" s="25" t="s">
        <v>160</v>
      </c>
      <c r="D483" s="12">
        <v>6.8</v>
      </c>
      <c r="E483" s="14">
        <v>0.6</v>
      </c>
      <c r="F483" s="7">
        <f t="shared" si="144"/>
        <v>11.333333333333334</v>
      </c>
      <c r="G483" s="7">
        <f t="shared" si="133"/>
        <v>6.2</v>
      </c>
      <c r="H483" s="16">
        <f t="shared" si="134"/>
        <v>7.3999999999999995</v>
      </c>
      <c r="I483" s="11">
        <f t="shared" si="135"/>
        <v>0.23189964848373007</v>
      </c>
      <c r="J483" s="33">
        <f t="shared" si="136"/>
        <v>2.0461733689740885E-2</v>
      </c>
      <c r="K483" s="33">
        <f t="shared" si="137"/>
        <v>48.87171415496335</v>
      </c>
      <c r="L483" s="33">
        <f t="shared" si="138"/>
        <v>0.21143791479398918</v>
      </c>
      <c r="M483" s="33">
        <f t="shared" si="139"/>
        <v>0.25236138217347093</v>
      </c>
      <c r="N483" s="8">
        <v>0</v>
      </c>
      <c r="O483" s="9">
        <v>1</v>
      </c>
      <c r="P483" s="8">
        <v>0</v>
      </c>
      <c r="Q483" s="9">
        <v>0</v>
      </c>
      <c r="R483" s="9">
        <v>1</v>
      </c>
      <c r="S483" s="9">
        <v>0</v>
      </c>
      <c r="T483" s="9">
        <v>0</v>
      </c>
      <c r="U483" s="8">
        <v>2276</v>
      </c>
      <c r="V483" s="9">
        <v>15</v>
      </c>
      <c r="W483" s="9">
        <f t="shared" si="131"/>
        <v>2260</v>
      </c>
      <c r="X483" s="9">
        <f t="shared" si="140"/>
        <v>10</v>
      </c>
      <c r="Y483" s="7">
        <v>13.2</v>
      </c>
      <c r="Z483" s="7">
        <f t="shared" si="145"/>
        <v>19.479700000000001</v>
      </c>
      <c r="AA483" s="9">
        <v>1</v>
      </c>
      <c r="AB483" s="9">
        <v>0</v>
      </c>
      <c r="AC483" s="9">
        <v>0</v>
      </c>
      <c r="AD483" s="9">
        <v>0</v>
      </c>
      <c r="AE483" s="9">
        <v>0</v>
      </c>
      <c r="AF483" s="9">
        <v>1</v>
      </c>
      <c r="AG483" s="8">
        <v>0</v>
      </c>
      <c r="AH483" s="9">
        <v>1</v>
      </c>
      <c r="AI483" s="30">
        <v>0</v>
      </c>
      <c r="AJ483" s="9">
        <v>1</v>
      </c>
      <c r="AK483" s="30">
        <v>0</v>
      </c>
      <c r="AL483" s="21">
        <v>2006</v>
      </c>
      <c r="AM483" s="23">
        <f t="shared" si="141"/>
        <v>7.6038979685218813</v>
      </c>
      <c r="AN483" s="33">
        <v>0</v>
      </c>
      <c r="AO483" s="33">
        <v>7.0000000000000001E-3</v>
      </c>
      <c r="AP483" s="33">
        <f t="shared" si="146"/>
        <v>0.59399999999999997</v>
      </c>
      <c r="AQ483" s="43">
        <v>0.39900000000000002</v>
      </c>
      <c r="AR483" s="33" t="s">
        <v>108</v>
      </c>
      <c r="AS483" s="43" t="s">
        <v>108</v>
      </c>
      <c r="AT483" s="42">
        <v>1</v>
      </c>
      <c r="AU483" s="18">
        <v>0</v>
      </c>
      <c r="AV483">
        <v>0.59599999999999997</v>
      </c>
      <c r="AW483" s="40">
        <f>1-AV483</f>
        <v>0.40400000000000003</v>
      </c>
      <c r="AX483" s="39">
        <f t="shared" si="143"/>
        <v>0.64400000000000002</v>
      </c>
      <c r="AY483" s="40">
        <v>0.35599999999999998</v>
      </c>
      <c r="AZ483">
        <v>1</v>
      </c>
      <c r="BA483" s="18">
        <v>0</v>
      </c>
      <c r="BB483" t="s">
        <v>108</v>
      </c>
      <c r="BC483" s="18" t="s">
        <v>108</v>
      </c>
      <c r="BD483" s="18" t="s">
        <v>161</v>
      </c>
      <c r="BE483">
        <v>0</v>
      </c>
      <c r="BF483">
        <v>0</v>
      </c>
      <c r="BG483">
        <v>1</v>
      </c>
      <c r="BH483">
        <v>0</v>
      </c>
      <c r="BI483">
        <v>0</v>
      </c>
      <c r="BJ483">
        <v>0</v>
      </c>
      <c r="BK483" s="18">
        <v>0</v>
      </c>
      <c r="BL483">
        <v>0</v>
      </c>
      <c r="BM483">
        <v>1</v>
      </c>
      <c r="BN483" s="18">
        <v>0</v>
      </c>
      <c r="BQ483" s="25">
        <v>41.8</v>
      </c>
      <c r="BR483">
        <v>1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 s="18">
        <v>0</v>
      </c>
      <c r="BZ483">
        <v>0</v>
      </c>
      <c r="CA483">
        <v>0</v>
      </c>
      <c r="CB483">
        <v>1</v>
      </c>
      <c r="CC483" s="18">
        <v>0</v>
      </c>
      <c r="CD483">
        <v>0</v>
      </c>
      <c r="CE483">
        <v>0</v>
      </c>
      <c r="CF483">
        <v>0</v>
      </c>
      <c r="CG483">
        <v>0</v>
      </c>
      <c r="CH483" s="18">
        <v>0</v>
      </c>
      <c r="CI483">
        <v>1</v>
      </c>
      <c r="CJ483">
        <v>1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1</v>
      </c>
      <c r="CQ483">
        <v>0</v>
      </c>
      <c r="CR483">
        <v>0</v>
      </c>
      <c r="CS483" s="18">
        <v>1</v>
      </c>
      <c r="CU483">
        <v>3</v>
      </c>
      <c r="DD483" s="34" t="s">
        <v>110</v>
      </c>
    </row>
    <row r="484" spans="1:108" x14ac:dyDescent="0.25">
      <c r="A484">
        <v>483</v>
      </c>
      <c r="B484">
        <v>30</v>
      </c>
      <c r="C484" s="25" t="s">
        <v>160</v>
      </c>
      <c r="D484" s="12">
        <v>7.06</v>
      </c>
      <c r="E484" s="14">
        <v>0.78</v>
      </c>
      <c r="F484" s="7">
        <f t="shared" si="144"/>
        <v>9.0512820512820511</v>
      </c>
      <c r="G484" s="7">
        <f t="shared" si="133"/>
        <v>6.2799999999999994</v>
      </c>
      <c r="H484" s="16">
        <f t="shared" si="134"/>
        <v>7.84</v>
      </c>
      <c r="I484" s="11">
        <f t="shared" si="135"/>
        <v>0.23986475186127454</v>
      </c>
      <c r="J484" s="33">
        <f t="shared" si="136"/>
        <v>2.6500638307619565E-2</v>
      </c>
      <c r="K484" s="33">
        <f t="shared" si="137"/>
        <v>37.734940132082635</v>
      </c>
      <c r="L484" s="33">
        <f t="shared" si="138"/>
        <v>0.21336411355365498</v>
      </c>
      <c r="M484" s="33">
        <f t="shared" si="139"/>
        <v>0.2663653901688941</v>
      </c>
      <c r="N484" s="8">
        <v>0</v>
      </c>
      <c r="O484" s="9">
        <v>1</v>
      </c>
      <c r="P484" s="8">
        <v>0</v>
      </c>
      <c r="Q484" s="9">
        <v>0</v>
      </c>
      <c r="R484" s="9">
        <v>1</v>
      </c>
      <c r="S484" s="9">
        <v>0</v>
      </c>
      <c r="T484" s="9">
        <v>0</v>
      </c>
      <c r="U484" s="8">
        <v>1357</v>
      </c>
      <c r="V484" s="9">
        <v>14</v>
      </c>
      <c r="W484" s="9">
        <f t="shared" si="131"/>
        <v>1342</v>
      </c>
      <c r="X484" s="9">
        <f t="shared" si="140"/>
        <v>10</v>
      </c>
      <c r="Y484" s="7">
        <v>12.9</v>
      </c>
      <c r="Z484" s="7">
        <f t="shared" si="145"/>
        <v>19.479700000000001</v>
      </c>
      <c r="AA484" s="9">
        <v>1</v>
      </c>
      <c r="AB484" s="9">
        <v>0</v>
      </c>
      <c r="AC484" s="9">
        <v>0</v>
      </c>
      <c r="AD484" s="9">
        <v>0</v>
      </c>
      <c r="AE484" s="9">
        <v>0</v>
      </c>
      <c r="AF484" s="9">
        <v>1</v>
      </c>
      <c r="AG484" s="8">
        <v>0</v>
      </c>
      <c r="AH484" s="9">
        <v>1</v>
      </c>
      <c r="AI484" s="30">
        <v>0</v>
      </c>
      <c r="AJ484" s="9">
        <v>1</v>
      </c>
      <c r="AK484" s="30">
        <v>0</v>
      </c>
      <c r="AL484" s="21">
        <v>2006</v>
      </c>
      <c r="AM484" s="23">
        <f t="shared" si="141"/>
        <v>7.6038979685218813</v>
      </c>
      <c r="AN484" s="33">
        <v>0</v>
      </c>
      <c r="AO484" s="33">
        <v>7.0000000000000001E-3</v>
      </c>
      <c r="AP484" s="33">
        <f t="shared" si="146"/>
        <v>0.65100000000000002</v>
      </c>
      <c r="AQ484" s="43">
        <v>0.34200000000000003</v>
      </c>
      <c r="AR484" s="33" t="s">
        <v>108</v>
      </c>
      <c r="AS484" s="43" t="s">
        <v>108</v>
      </c>
      <c r="AT484" s="42">
        <v>1</v>
      </c>
      <c r="AU484" s="18">
        <v>0</v>
      </c>
      <c r="AV484">
        <v>1</v>
      </c>
      <c r="AW484" s="40">
        <v>0</v>
      </c>
      <c r="AX484" s="39">
        <f t="shared" si="143"/>
        <v>0.64400000000000002</v>
      </c>
      <c r="AY484" s="40">
        <v>0.35599999999999998</v>
      </c>
      <c r="AZ484">
        <v>1</v>
      </c>
      <c r="BA484" s="18">
        <v>0</v>
      </c>
      <c r="BB484" t="s">
        <v>108</v>
      </c>
      <c r="BC484" s="18" t="s">
        <v>108</v>
      </c>
      <c r="BD484" s="18" t="s">
        <v>161</v>
      </c>
      <c r="BE484">
        <v>0</v>
      </c>
      <c r="BF484">
        <v>0</v>
      </c>
      <c r="BG484">
        <v>1</v>
      </c>
      <c r="BH484">
        <v>0</v>
      </c>
      <c r="BI484">
        <v>0</v>
      </c>
      <c r="BJ484">
        <v>0</v>
      </c>
      <c r="BK484" s="18">
        <v>0</v>
      </c>
      <c r="BL484">
        <v>0</v>
      </c>
      <c r="BM484">
        <v>1</v>
      </c>
      <c r="BN484" s="18">
        <v>0</v>
      </c>
      <c r="BQ484" s="25">
        <v>41.6</v>
      </c>
      <c r="BR484">
        <v>1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 s="18">
        <v>0</v>
      </c>
      <c r="BZ484">
        <v>0</v>
      </c>
      <c r="CA484">
        <v>0</v>
      </c>
      <c r="CB484">
        <v>1</v>
      </c>
      <c r="CC484" s="18">
        <v>0</v>
      </c>
      <c r="CD484">
        <v>0</v>
      </c>
      <c r="CE484">
        <v>0</v>
      </c>
      <c r="CF484">
        <v>0</v>
      </c>
      <c r="CG484">
        <v>0</v>
      </c>
      <c r="CH484" s="18">
        <v>0</v>
      </c>
      <c r="CI484">
        <v>1</v>
      </c>
      <c r="CJ484">
        <v>1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1</v>
      </c>
      <c r="CQ484">
        <v>0</v>
      </c>
      <c r="CR484">
        <v>0</v>
      </c>
      <c r="CS484" s="18">
        <v>1</v>
      </c>
      <c r="CU484">
        <v>3</v>
      </c>
      <c r="DD484" s="34" t="s">
        <v>110</v>
      </c>
    </row>
    <row r="485" spans="1:108" x14ac:dyDescent="0.25">
      <c r="A485">
        <v>484</v>
      </c>
      <c r="B485">
        <v>30</v>
      </c>
      <c r="C485" s="25" t="s">
        <v>160</v>
      </c>
      <c r="D485" s="12">
        <v>6.21</v>
      </c>
      <c r="E485" s="14">
        <v>0.94</v>
      </c>
      <c r="F485" s="7">
        <f t="shared" si="144"/>
        <v>6.6063829787234045</v>
      </c>
      <c r="G485" s="7">
        <f t="shared" si="133"/>
        <v>5.27</v>
      </c>
      <c r="H485" s="16">
        <f t="shared" si="134"/>
        <v>7.15</v>
      </c>
      <c r="I485" s="11">
        <f t="shared" si="135"/>
        <v>0.21460560973649845</v>
      </c>
      <c r="J485" s="33">
        <f t="shared" si="136"/>
        <v>3.2484585048680924E-2</v>
      </c>
      <c r="K485" s="33">
        <f t="shared" si="137"/>
        <v>30.783831731309316</v>
      </c>
      <c r="L485" s="33">
        <f t="shared" si="138"/>
        <v>0.18212102468781752</v>
      </c>
      <c r="M485" s="33">
        <f t="shared" si="139"/>
        <v>0.24709019478517938</v>
      </c>
      <c r="N485" s="8">
        <v>0</v>
      </c>
      <c r="O485" s="9">
        <v>1</v>
      </c>
      <c r="P485" s="8">
        <v>0</v>
      </c>
      <c r="Q485" s="9">
        <v>0</v>
      </c>
      <c r="R485" s="9">
        <v>1</v>
      </c>
      <c r="S485" s="9">
        <v>0</v>
      </c>
      <c r="T485" s="9">
        <v>0</v>
      </c>
      <c r="U485" s="8">
        <v>919</v>
      </c>
      <c r="V485" s="9">
        <v>14</v>
      </c>
      <c r="W485" s="9">
        <f t="shared" si="131"/>
        <v>904</v>
      </c>
      <c r="X485" s="9">
        <f t="shared" si="140"/>
        <v>10</v>
      </c>
      <c r="Y485" s="7">
        <v>13.6</v>
      </c>
      <c r="Z485" s="7">
        <f t="shared" si="145"/>
        <v>19.479700000000001</v>
      </c>
      <c r="AA485" s="9">
        <v>1</v>
      </c>
      <c r="AB485" s="9">
        <v>0</v>
      </c>
      <c r="AC485" s="9">
        <v>0</v>
      </c>
      <c r="AD485" s="9">
        <v>0</v>
      </c>
      <c r="AE485" s="9">
        <v>0</v>
      </c>
      <c r="AF485" s="9">
        <v>1</v>
      </c>
      <c r="AG485" s="8">
        <v>0</v>
      </c>
      <c r="AH485" s="9">
        <v>1</v>
      </c>
      <c r="AI485" s="30">
        <v>0</v>
      </c>
      <c r="AJ485" s="9">
        <v>1</v>
      </c>
      <c r="AK485" s="30">
        <v>0</v>
      </c>
      <c r="AL485" s="21">
        <v>2006</v>
      </c>
      <c r="AM485" s="23">
        <f t="shared" si="141"/>
        <v>7.6038979685218813</v>
      </c>
      <c r="AN485" s="33">
        <v>0</v>
      </c>
      <c r="AO485" s="33">
        <v>5.0000000000000001E-3</v>
      </c>
      <c r="AP485" s="33">
        <f t="shared" si="146"/>
        <v>0.51200000000000001</v>
      </c>
      <c r="AQ485" s="43">
        <v>0.48299999999999998</v>
      </c>
      <c r="AR485" s="33" t="s">
        <v>108</v>
      </c>
      <c r="AS485" s="43" t="s">
        <v>108</v>
      </c>
      <c r="AT485" s="42">
        <v>1</v>
      </c>
      <c r="AU485" s="18">
        <v>0</v>
      </c>
      <c r="AV485">
        <v>0</v>
      </c>
      <c r="AW485" s="40">
        <v>1</v>
      </c>
      <c r="AX485" s="39">
        <f t="shared" ref="AX485:AX516" si="147">1-AY485</f>
        <v>0.64400000000000002</v>
      </c>
      <c r="AY485" s="40">
        <v>0.35599999999999998</v>
      </c>
      <c r="AZ485">
        <v>1</v>
      </c>
      <c r="BA485" s="18">
        <v>0</v>
      </c>
      <c r="BB485" t="s">
        <v>108</v>
      </c>
      <c r="BC485" s="18" t="s">
        <v>108</v>
      </c>
      <c r="BD485" s="18" t="s">
        <v>161</v>
      </c>
      <c r="BE485">
        <v>0</v>
      </c>
      <c r="BF485">
        <v>0</v>
      </c>
      <c r="BG485">
        <v>1</v>
      </c>
      <c r="BH485">
        <v>0</v>
      </c>
      <c r="BI485">
        <v>0</v>
      </c>
      <c r="BJ485">
        <v>0</v>
      </c>
      <c r="BK485" s="18">
        <v>0</v>
      </c>
      <c r="BL485">
        <v>0</v>
      </c>
      <c r="BM485">
        <v>1</v>
      </c>
      <c r="BN485" s="18">
        <v>0</v>
      </c>
      <c r="BQ485" s="25">
        <v>42.2</v>
      </c>
      <c r="BR485">
        <v>1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 s="18">
        <v>0</v>
      </c>
      <c r="BZ485">
        <v>0</v>
      </c>
      <c r="CA485">
        <v>0</v>
      </c>
      <c r="CB485">
        <v>1</v>
      </c>
      <c r="CC485" s="18">
        <v>0</v>
      </c>
      <c r="CD485">
        <v>0</v>
      </c>
      <c r="CE485">
        <v>0</v>
      </c>
      <c r="CF485">
        <v>0</v>
      </c>
      <c r="CG485">
        <v>0</v>
      </c>
      <c r="CH485" s="18">
        <v>0</v>
      </c>
      <c r="CI485">
        <v>1</v>
      </c>
      <c r="CJ485">
        <v>1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1</v>
      </c>
      <c r="CQ485">
        <v>0</v>
      </c>
      <c r="CR485">
        <v>0</v>
      </c>
      <c r="CS485" s="18">
        <v>1</v>
      </c>
      <c r="CU485">
        <v>3</v>
      </c>
      <c r="DD485" s="34" t="s">
        <v>110</v>
      </c>
    </row>
    <row r="486" spans="1:108" x14ac:dyDescent="0.25">
      <c r="A486">
        <v>485</v>
      </c>
      <c r="B486">
        <v>30</v>
      </c>
      <c r="C486" s="25" t="s">
        <v>160</v>
      </c>
      <c r="D486" s="12">
        <v>6.16</v>
      </c>
      <c r="E486" s="14">
        <v>0.86</v>
      </c>
      <c r="F486" s="7">
        <f t="shared" si="144"/>
        <v>7.1627906976744189</v>
      </c>
      <c r="G486" s="7">
        <f t="shared" si="133"/>
        <v>5.3</v>
      </c>
      <c r="H486" s="16">
        <f t="shared" si="134"/>
        <v>7.0200000000000005</v>
      </c>
      <c r="I486" s="11">
        <f t="shared" si="135"/>
        <v>0.19189297421546586</v>
      </c>
      <c r="J486" s="33">
        <f t="shared" si="136"/>
        <v>2.6790252893717639E-2</v>
      </c>
      <c r="K486" s="33">
        <f t="shared" si="137"/>
        <v>37.327008594028676</v>
      </c>
      <c r="L486" s="33">
        <f t="shared" si="138"/>
        <v>0.16510272132174822</v>
      </c>
      <c r="M486" s="33">
        <f t="shared" si="139"/>
        <v>0.2186832271091835</v>
      </c>
      <c r="N486" s="8">
        <v>0</v>
      </c>
      <c r="O486" s="9">
        <v>1</v>
      </c>
      <c r="P486" s="8">
        <v>0</v>
      </c>
      <c r="Q486" s="9">
        <v>0</v>
      </c>
      <c r="R486" s="9">
        <v>1</v>
      </c>
      <c r="S486" s="9">
        <v>0</v>
      </c>
      <c r="T486" s="9">
        <v>0</v>
      </c>
      <c r="U486" s="8">
        <v>1357</v>
      </c>
      <c r="V486" s="9">
        <v>14</v>
      </c>
      <c r="W486" s="9">
        <f t="shared" si="131"/>
        <v>1342</v>
      </c>
      <c r="X486" s="9">
        <f t="shared" si="140"/>
        <v>10</v>
      </c>
      <c r="Y486" s="7">
        <v>12.9</v>
      </c>
      <c r="Z486" s="7">
        <f t="shared" si="145"/>
        <v>19.479700000000001</v>
      </c>
      <c r="AA486" s="9">
        <v>1</v>
      </c>
      <c r="AB486" s="9">
        <v>0</v>
      </c>
      <c r="AC486" s="9">
        <v>0</v>
      </c>
      <c r="AD486" s="9">
        <v>0</v>
      </c>
      <c r="AE486" s="9">
        <v>0</v>
      </c>
      <c r="AF486" s="9">
        <v>1</v>
      </c>
      <c r="AG486" s="8">
        <v>0</v>
      </c>
      <c r="AH486" s="9">
        <v>1</v>
      </c>
      <c r="AI486" s="30">
        <v>0</v>
      </c>
      <c r="AJ486" s="9">
        <v>1</v>
      </c>
      <c r="AK486" s="30">
        <v>0</v>
      </c>
      <c r="AL486" s="21">
        <v>2006</v>
      </c>
      <c r="AM486" s="23">
        <f t="shared" si="141"/>
        <v>7.6038979685218813</v>
      </c>
      <c r="AN486" s="33">
        <v>0</v>
      </c>
      <c r="AO486" s="33">
        <v>7.0000000000000001E-3</v>
      </c>
      <c r="AP486" s="33">
        <f t="shared" si="146"/>
        <v>0.65100000000000002</v>
      </c>
      <c r="AQ486" s="43">
        <v>0.34200000000000003</v>
      </c>
      <c r="AR486" s="33" t="s">
        <v>108</v>
      </c>
      <c r="AS486" s="43" t="s">
        <v>108</v>
      </c>
      <c r="AT486" s="42">
        <v>1</v>
      </c>
      <c r="AU486" s="18">
        <v>0</v>
      </c>
      <c r="AV486">
        <v>1</v>
      </c>
      <c r="AW486" s="40">
        <v>0</v>
      </c>
      <c r="AX486" s="39">
        <f t="shared" si="147"/>
        <v>0.64400000000000002</v>
      </c>
      <c r="AY486" s="40">
        <v>0.35599999999999998</v>
      </c>
      <c r="AZ486">
        <v>1</v>
      </c>
      <c r="BA486" s="18">
        <v>0</v>
      </c>
      <c r="BB486" t="s">
        <v>108</v>
      </c>
      <c r="BC486" s="18" t="s">
        <v>108</v>
      </c>
      <c r="BD486" s="18" t="s">
        <v>161</v>
      </c>
      <c r="BE486">
        <v>0</v>
      </c>
      <c r="BF486">
        <v>0</v>
      </c>
      <c r="BG486">
        <v>1</v>
      </c>
      <c r="BH486">
        <v>0</v>
      </c>
      <c r="BI486">
        <v>0</v>
      </c>
      <c r="BJ486">
        <v>0</v>
      </c>
      <c r="BK486" s="18">
        <v>0</v>
      </c>
      <c r="BL486">
        <v>0</v>
      </c>
      <c r="BM486">
        <v>1</v>
      </c>
      <c r="BN486" s="18">
        <v>0</v>
      </c>
      <c r="BQ486" s="25">
        <v>41.6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1</v>
      </c>
      <c r="BX486">
        <v>0</v>
      </c>
      <c r="BY486" s="18">
        <v>0</v>
      </c>
      <c r="BZ486">
        <v>0</v>
      </c>
      <c r="CA486">
        <v>0</v>
      </c>
      <c r="CB486">
        <v>1</v>
      </c>
      <c r="CC486" s="18">
        <v>0</v>
      </c>
      <c r="CD486">
        <v>0</v>
      </c>
      <c r="CE486">
        <v>0</v>
      </c>
      <c r="CF486">
        <v>0</v>
      </c>
      <c r="CG486">
        <v>0</v>
      </c>
      <c r="CH486" s="18">
        <v>0</v>
      </c>
      <c r="CI486">
        <v>1</v>
      </c>
      <c r="CJ486">
        <v>1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1</v>
      </c>
      <c r="CQ486">
        <v>0</v>
      </c>
      <c r="CR486">
        <v>0</v>
      </c>
      <c r="CS486" s="18">
        <v>1</v>
      </c>
      <c r="CU486">
        <v>3</v>
      </c>
      <c r="DD486" s="34" t="s">
        <v>110</v>
      </c>
    </row>
    <row r="487" spans="1:108" x14ac:dyDescent="0.25">
      <c r="A487">
        <v>486</v>
      </c>
      <c r="B487">
        <v>30</v>
      </c>
      <c r="C487" s="25" t="s">
        <v>160</v>
      </c>
      <c r="D487" s="12">
        <v>5.48</v>
      </c>
      <c r="E487" s="14">
        <v>1.3</v>
      </c>
      <c r="F487" s="7">
        <f t="shared" si="144"/>
        <v>4.2153846153846155</v>
      </c>
      <c r="G487" s="7">
        <f t="shared" si="133"/>
        <v>4.1800000000000006</v>
      </c>
      <c r="H487" s="16">
        <f t="shared" si="134"/>
        <v>6.78</v>
      </c>
      <c r="I487" s="11">
        <f t="shared" si="135"/>
        <v>0.13884365792453493</v>
      </c>
      <c r="J487" s="33">
        <f t="shared" si="136"/>
        <v>3.2937364106185293E-2</v>
      </c>
      <c r="K487" s="33">
        <f t="shared" si="137"/>
        <v>30.360656571550315</v>
      </c>
      <c r="L487" s="33">
        <f t="shared" si="138"/>
        <v>0.10590629381834964</v>
      </c>
      <c r="M487" s="33">
        <f t="shared" si="139"/>
        <v>0.17178102203072021</v>
      </c>
      <c r="N487" s="8">
        <v>0</v>
      </c>
      <c r="O487" s="9">
        <v>1</v>
      </c>
      <c r="P487" s="8">
        <v>0</v>
      </c>
      <c r="Q487" s="9">
        <v>0</v>
      </c>
      <c r="R487" s="9">
        <v>1</v>
      </c>
      <c r="S487" s="9">
        <v>0</v>
      </c>
      <c r="T487" s="9">
        <v>0</v>
      </c>
      <c r="U487" s="8">
        <v>919</v>
      </c>
      <c r="V487" s="9">
        <v>14</v>
      </c>
      <c r="W487" s="9">
        <f t="shared" si="131"/>
        <v>904</v>
      </c>
      <c r="X487" s="9">
        <f t="shared" si="140"/>
        <v>10</v>
      </c>
      <c r="Y487" s="7">
        <v>13.6</v>
      </c>
      <c r="Z487" s="7">
        <f t="shared" si="145"/>
        <v>19.479700000000001</v>
      </c>
      <c r="AA487" s="9">
        <v>1</v>
      </c>
      <c r="AB487" s="9">
        <v>0</v>
      </c>
      <c r="AC487" s="9">
        <v>0</v>
      </c>
      <c r="AD487" s="9">
        <v>0</v>
      </c>
      <c r="AE487" s="9">
        <v>0</v>
      </c>
      <c r="AF487" s="9">
        <v>1</v>
      </c>
      <c r="AG487" s="8">
        <v>0</v>
      </c>
      <c r="AH487" s="9">
        <v>1</v>
      </c>
      <c r="AI487" s="30">
        <v>0</v>
      </c>
      <c r="AJ487" s="9">
        <v>1</v>
      </c>
      <c r="AK487" s="30">
        <v>0</v>
      </c>
      <c r="AL487" s="21">
        <v>2006</v>
      </c>
      <c r="AM487" s="23">
        <f t="shared" si="141"/>
        <v>7.6038979685218813</v>
      </c>
      <c r="AN487" s="33">
        <v>0</v>
      </c>
      <c r="AO487" s="33">
        <v>5.0000000000000001E-3</v>
      </c>
      <c r="AP487" s="33">
        <f t="shared" si="146"/>
        <v>0.51200000000000001</v>
      </c>
      <c r="AQ487" s="43">
        <v>0.48299999999999998</v>
      </c>
      <c r="AR487" s="33" t="s">
        <v>108</v>
      </c>
      <c r="AS487" s="43" t="s">
        <v>108</v>
      </c>
      <c r="AT487" s="42">
        <v>1</v>
      </c>
      <c r="AU487" s="18">
        <v>0</v>
      </c>
      <c r="AV487">
        <v>0</v>
      </c>
      <c r="AW487" s="40">
        <v>1</v>
      </c>
      <c r="AX487" s="39">
        <f t="shared" si="147"/>
        <v>0.64400000000000002</v>
      </c>
      <c r="AY487" s="40">
        <v>0.35599999999999998</v>
      </c>
      <c r="AZ487">
        <v>1</v>
      </c>
      <c r="BA487" s="18">
        <v>0</v>
      </c>
      <c r="BB487" t="s">
        <v>108</v>
      </c>
      <c r="BC487" s="18" t="s">
        <v>108</v>
      </c>
      <c r="BD487" s="18" t="s">
        <v>161</v>
      </c>
      <c r="BE487">
        <v>0</v>
      </c>
      <c r="BF487">
        <v>0</v>
      </c>
      <c r="BG487">
        <v>1</v>
      </c>
      <c r="BH487">
        <v>0</v>
      </c>
      <c r="BI487">
        <v>0</v>
      </c>
      <c r="BJ487">
        <v>0</v>
      </c>
      <c r="BK487" s="18">
        <v>0</v>
      </c>
      <c r="BL487">
        <v>0</v>
      </c>
      <c r="BM487">
        <v>1</v>
      </c>
      <c r="BN487" s="18">
        <v>0</v>
      </c>
      <c r="BQ487" s="25">
        <v>42.2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1</v>
      </c>
      <c r="BX487">
        <v>0</v>
      </c>
      <c r="BY487" s="18">
        <v>0</v>
      </c>
      <c r="BZ487">
        <v>0</v>
      </c>
      <c r="CA487">
        <v>0</v>
      </c>
      <c r="CB487">
        <v>1</v>
      </c>
      <c r="CC487" s="18">
        <v>0</v>
      </c>
      <c r="CD487">
        <v>0</v>
      </c>
      <c r="CE487">
        <v>0</v>
      </c>
      <c r="CF487">
        <v>0</v>
      </c>
      <c r="CG487">
        <v>0</v>
      </c>
      <c r="CH487" s="18">
        <v>0</v>
      </c>
      <c r="CI487">
        <v>1</v>
      </c>
      <c r="CJ487">
        <v>1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1</v>
      </c>
      <c r="CQ487">
        <v>0</v>
      </c>
      <c r="CR487">
        <v>0</v>
      </c>
      <c r="CS487" s="18">
        <v>1</v>
      </c>
      <c r="CU487">
        <v>3</v>
      </c>
      <c r="DD487" s="34" t="s">
        <v>110</v>
      </c>
    </row>
    <row r="488" spans="1:108" x14ac:dyDescent="0.25">
      <c r="A488">
        <v>487</v>
      </c>
      <c r="B488">
        <v>30</v>
      </c>
      <c r="C488" s="25" t="s">
        <v>160</v>
      </c>
      <c r="D488" s="12">
        <v>6</v>
      </c>
      <c r="E488" s="14">
        <v>1.2</v>
      </c>
      <c r="F488" s="7">
        <f t="shared" si="144"/>
        <v>5</v>
      </c>
      <c r="G488" s="7">
        <f t="shared" si="133"/>
        <v>4.8</v>
      </c>
      <c r="H488" s="16">
        <f t="shared" si="134"/>
        <v>7.2</v>
      </c>
      <c r="I488" s="11">
        <f t="shared" si="135"/>
        <v>0.16602227504272984</v>
      </c>
      <c r="J488" s="33">
        <f t="shared" si="136"/>
        <v>3.320445500854597E-2</v>
      </c>
      <c r="K488" s="33">
        <f t="shared" si="137"/>
        <v>30.116440692751194</v>
      </c>
      <c r="L488" s="33">
        <f t="shared" si="138"/>
        <v>0.13281782003418388</v>
      </c>
      <c r="M488" s="33">
        <f t="shared" si="139"/>
        <v>0.19922673005127581</v>
      </c>
      <c r="N488" s="8">
        <v>0</v>
      </c>
      <c r="O488" s="9">
        <v>1</v>
      </c>
      <c r="P488" s="8">
        <v>0</v>
      </c>
      <c r="Q488" s="9">
        <v>0</v>
      </c>
      <c r="R488" s="9">
        <v>1</v>
      </c>
      <c r="S488" s="9">
        <v>0</v>
      </c>
      <c r="T488" s="9">
        <v>0</v>
      </c>
      <c r="U488" s="8">
        <v>897</v>
      </c>
      <c r="V488" s="9">
        <v>14</v>
      </c>
      <c r="W488" s="9">
        <f t="shared" si="131"/>
        <v>882</v>
      </c>
      <c r="X488" s="9">
        <f t="shared" si="140"/>
        <v>10</v>
      </c>
      <c r="Y488" s="7">
        <v>13.3</v>
      </c>
      <c r="Z488" s="7">
        <f t="shared" si="145"/>
        <v>21.712</v>
      </c>
      <c r="AA488" s="9">
        <v>1</v>
      </c>
      <c r="AB488" s="9">
        <v>0</v>
      </c>
      <c r="AC488" s="9">
        <v>0</v>
      </c>
      <c r="AD488" s="9">
        <v>0</v>
      </c>
      <c r="AE488" s="9">
        <v>0</v>
      </c>
      <c r="AF488" s="9">
        <v>1</v>
      </c>
      <c r="AG488" s="8">
        <v>0</v>
      </c>
      <c r="AH488" s="9">
        <v>1</v>
      </c>
      <c r="AI488" s="30">
        <v>0</v>
      </c>
      <c r="AJ488" s="9">
        <v>1</v>
      </c>
      <c r="AK488" s="30">
        <v>0</v>
      </c>
      <c r="AL488" s="21">
        <v>2006</v>
      </c>
      <c r="AM488" s="23">
        <f t="shared" si="141"/>
        <v>7.6038979685218813</v>
      </c>
      <c r="AN488" s="33">
        <v>0</v>
      </c>
      <c r="AO488" s="33">
        <v>8.0000000000000002E-3</v>
      </c>
      <c r="AP488" s="33">
        <f t="shared" si="146"/>
        <v>0.56800000000000006</v>
      </c>
      <c r="AQ488" s="43">
        <v>0.42399999999999999</v>
      </c>
      <c r="AR488" s="33" t="s">
        <v>108</v>
      </c>
      <c r="AS488" s="43" t="s">
        <v>108</v>
      </c>
      <c r="AT488" s="42">
        <v>1</v>
      </c>
      <c r="AU488" s="18">
        <v>0</v>
      </c>
      <c r="AV488">
        <v>1</v>
      </c>
      <c r="AW488" s="40">
        <v>0</v>
      </c>
      <c r="AX488" s="39">
        <f t="shared" si="147"/>
        <v>0.64400000000000002</v>
      </c>
      <c r="AY488" s="40">
        <v>0.35599999999999998</v>
      </c>
      <c r="AZ488">
        <v>1</v>
      </c>
      <c r="BA488" s="18">
        <v>0</v>
      </c>
      <c r="BB488" t="s">
        <v>108</v>
      </c>
      <c r="BC488" s="18" t="s">
        <v>108</v>
      </c>
      <c r="BD488" s="18" t="s">
        <v>161</v>
      </c>
      <c r="BE488">
        <v>0</v>
      </c>
      <c r="BF488">
        <v>0</v>
      </c>
      <c r="BG488">
        <v>1</v>
      </c>
      <c r="BH488">
        <v>0</v>
      </c>
      <c r="BI488">
        <v>0</v>
      </c>
      <c r="BJ488">
        <v>0</v>
      </c>
      <c r="BK488" s="18">
        <v>0</v>
      </c>
      <c r="BL488">
        <v>0</v>
      </c>
      <c r="BM488">
        <v>1</v>
      </c>
      <c r="BN488" s="18">
        <v>0</v>
      </c>
      <c r="BQ488" s="25">
        <v>41.2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1</v>
      </c>
      <c r="BX488">
        <v>0</v>
      </c>
      <c r="BY488" s="18">
        <v>0</v>
      </c>
      <c r="BZ488">
        <v>0</v>
      </c>
      <c r="CA488">
        <v>0</v>
      </c>
      <c r="CB488">
        <v>1</v>
      </c>
      <c r="CC488" s="18">
        <v>0</v>
      </c>
      <c r="CD488">
        <v>0</v>
      </c>
      <c r="CE488">
        <v>0</v>
      </c>
      <c r="CF488">
        <v>0</v>
      </c>
      <c r="CG488">
        <v>0</v>
      </c>
      <c r="CH488" s="18">
        <v>0</v>
      </c>
      <c r="CI488">
        <v>1</v>
      </c>
      <c r="CJ488">
        <v>1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1</v>
      </c>
      <c r="CQ488">
        <v>0</v>
      </c>
      <c r="CR488">
        <v>0</v>
      </c>
      <c r="CS488" s="18">
        <v>1</v>
      </c>
      <c r="CU488">
        <v>3</v>
      </c>
      <c r="DD488" s="34" t="s">
        <v>110</v>
      </c>
    </row>
    <row r="489" spans="1:108" s="51" customFormat="1" x14ac:dyDescent="0.25">
      <c r="A489" s="51">
        <v>488</v>
      </c>
      <c r="B489" s="51">
        <v>30</v>
      </c>
      <c r="C489" s="52" t="s">
        <v>160</v>
      </c>
      <c r="D489" s="53">
        <v>6.29</v>
      </c>
      <c r="E489" s="54">
        <v>1.6</v>
      </c>
      <c r="F489" s="55">
        <f t="shared" si="144"/>
        <v>3.9312499999999999</v>
      </c>
      <c r="G489" s="55">
        <f t="shared" si="133"/>
        <v>4.6899999999999995</v>
      </c>
      <c r="H489" s="56">
        <f t="shared" si="134"/>
        <v>7.8900000000000006</v>
      </c>
      <c r="I489" s="57">
        <f t="shared" si="135"/>
        <v>0.14555646222812504</v>
      </c>
      <c r="J489" s="58">
        <f t="shared" si="136"/>
        <v>3.7025491186804461E-2</v>
      </c>
      <c r="K489" s="58">
        <f t="shared" si="137"/>
        <v>27.008419549512706</v>
      </c>
      <c r="L489" s="58">
        <f t="shared" si="138"/>
        <v>0.10853097104132059</v>
      </c>
      <c r="M489" s="58">
        <f t="shared" si="139"/>
        <v>0.1825819534149295</v>
      </c>
      <c r="N489" s="59">
        <v>0</v>
      </c>
      <c r="O489" s="60">
        <v>1</v>
      </c>
      <c r="P489" s="59">
        <v>0</v>
      </c>
      <c r="Q489" s="60">
        <v>0</v>
      </c>
      <c r="R489" s="60">
        <v>1</v>
      </c>
      <c r="S489" s="60">
        <v>0</v>
      </c>
      <c r="T489" s="60">
        <v>0</v>
      </c>
      <c r="U489" s="59">
        <v>729</v>
      </c>
      <c r="V489" s="60">
        <v>14</v>
      </c>
      <c r="W489" s="60">
        <f t="shared" si="131"/>
        <v>714</v>
      </c>
      <c r="X489" s="60">
        <f t="shared" si="140"/>
        <v>10</v>
      </c>
      <c r="Y489" s="55">
        <v>14</v>
      </c>
      <c r="Z489" s="55">
        <f t="shared" si="145"/>
        <v>22.378</v>
      </c>
      <c r="AA489" s="60">
        <v>1</v>
      </c>
      <c r="AB489" s="60">
        <v>0</v>
      </c>
      <c r="AC489" s="60">
        <v>0</v>
      </c>
      <c r="AD489" s="60">
        <v>0</v>
      </c>
      <c r="AE489" s="60">
        <v>0</v>
      </c>
      <c r="AF489" s="60">
        <v>1</v>
      </c>
      <c r="AG489" s="59">
        <v>0</v>
      </c>
      <c r="AH489" s="60">
        <v>1</v>
      </c>
      <c r="AI489" s="61">
        <v>0</v>
      </c>
      <c r="AJ489" s="60">
        <v>1</v>
      </c>
      <c r="AK489" s="61">
        <v>0</v>
      </c>
      <c r="AL489" s="62">
        <v>2006</v>
      </c>
      <c r="AM489" s="63">
        <f t="shared" si="141"/>
        <v>7.6038979685218813</v>
      </c>
      <c r="AN489" s="58">
        <v>0</v>
      </c>
      <c r="AO489" s="58">
        <v>3.0000000000000001E-3</v>
      </c>
      <c r="AP489" s="58">
        <f t="shared" si="146"/>
        <v>0.43899999999999995</v>
      </c>
      <c r="AQ489" s="64">
        <v>0.55800000000000005</v>
      </c>
      <c r="AR489" s="58" t="s">
        <v>108</v>
      </c>
      <c r="AS489" s="64" t="s">
        <v>108</v>
      </c>
      <c r="AT489" s="65">
        <v>1</v>
      </c>
      <c r="AU489" s="66">
        <v>0</v>
      </c>
      <c r="AV489" s="51">
        <v>0</v>
      </c>
      <c r="AW489" s="67">
        <v>1</v>
      </c>
      <c r="AX489" s="69">
        <f t="shared" si="147"/>
        <v>0.64400000000000002</v>
      </c>
      <c r="AY489" s="67">
        <v>0.35599999999999998</v>
      </c>
      <c r="AZ489">
        <v>1</v>
      </c>
      <c r="BA489" s="66">
        <v>0</v>
      </c>
      <c r="BB489" s="51" t="s">
        <v>108</v>
      </c>
      <c r="BC489" s="66" t="s">
        <v>108</v>
      </c>
      <c r="BD489" s="66" t="s">
        <v>161</v>
      </c>
      <c r="BE489">
        <v>0</v>
      </c>
      <c r="BF489">
        <v>0</v>
      </c>
      <c r="BG489">
        <v>1</v>
      </c>
      <c r="BH489">
        <v>0</v>
      </c>
      <c r="BI489">
        <v>0</v>
      </c>
      <c r="BJ489">
        <v>0</v>
      </c>
      <c r="BK489" s="66">
        <v>0</v>
      </c>
      <c r="BL489">
        <v>0</v>
      </c>
      <c r="BM489">
        <v>1</v>
      </c>
      <c r="BN489" s="66">
        <v>0</v>
      </c>
      <c r="BQ489" s="52">
        <v>42.1</v>
      </c>
      <c r="BR489" s="51">
        <v>0</v>
      </c>
      <c r="BS489" s="51">
        <v>0</v>
      </c>
      <c r="BT489" s="51">
        <v>0</v>
      </c>
      <c r="BU489" s="51">
        <v>0</v>
      </c>
      <c r="BV489" s="51">
        <v>0</v>
      </c>
      <c r="BW489" s="51">
        <v>1</v>
      </c>
      <c r="BX489" s="51">
        <v>0</v>
      </c>
      <c r="BY489" s="66">
        <v>0</v>
      </c>
      <c r="BZ489" s="51">
        <v>0</v>
      </c>
      <c r="CA489" s="51">
        <v>0</v>
      </c>
      <c r="CB489" s="51">
        <v>1</v>
      </c>
      <c r="CC489" s="66">
        <v>0</v>
      </c>
      <c r="CD489" s="51">
        <v>0</v>
      </c>
      <c r="CE489" s="51">
        <v>0</v>
      </c>
      <c r="CF489" s="51">
        <v>0</v>
      </c>
      <c r="CG489" s="51">
        <v>0</v>
      </c>
      <c r="CH489" s="66">
        <v>0</v>
      </c>
      <c r="CI489" s="51">
        <v>1</v>
      </c>
      <c r="CJ489" s="51">
        <v>1</v>
      </c>
      <c r="CK489" s="51">
        <v>0</v>
      </c>
      <c r="CL489" s="51">
        <v>0</v>
      </c>
      <c r="CM489" s="51">
        <v>0</v>
      </c>
      <c r="CN489" s="51">
        <v>0</v>
      </c>
      <c r="CO489" s="51">
        <v>0</v>
      </c>
      <c r="CP489" s="51">
        <v>1</v>
      </c>
      <c r="CQ489" s="51">
        <v>0</v>
      </c>
      <c r="CR489" s="51">
        <v>0</v>
      </c>
      <c r="CS489" s="66">
        <v>1</v>
      </c>
      <c r="CU489">
        <v>3</v>
      </c>
      <c r="CY489" s="68"/>
      <c r="DD489" s="68" t="s">
        <v>110</v>
      </c>
    </row>
    <row r="490" spans="1:108" x14ac:dyDescent="0.25">
      <c r="A490">
        <v>489</v>
      </c>
      <c r="B490">
        <v>31</v>
      </c>
      <c r="C490" s="25" t="s">
        <v>162</v>
      </c>
      <c r="D490" s="12">
        <v>14.7</v>
      </c>
      <c r="E490" s="14">
        <f t="shared" ref="E490:E517" si="148">D490/F490</f>
        <v>0.8207705192629815</v>
      </c>
      <c r="F490" s="7">
        <v>17.91</v>
      </c>
      <c r="G490" s="7">
        <f t="shared" si="133"/>
        <v>13.879229480737017</v>
      </c>
      <c r="H490" s="16">
        <f t="shared" si="134"/>
        <v>15.520770519262982</v>
      </c>
      <c r="I490" s="11">
        <f t="shared" si="135"/>
        <v>0.42346601809461165</v>
      </c>
      <c r="J490" s="33">
        <f t="shared" si="136"/>
        <v>2.3644110446376973E-2</v>
      </c>
      <c r="K490" s="33">
        <f t="shared" si="137"/>
        <v>42.2938305193559</v>
      </c>
      <c r="L490" s="33">
        <f t="shared" si="138"/>
        <v>0.39982190764823466</v>
      </c>
      <c r="M490" s="33">
        <f t="shared" si="139"/>
        <v>0.44711012854098864</v>
      </c>
      <c r="N490" s="8">
        <v>0</v>
      </c>
      <c r="O490" s="9">
        <v>1</v>
      </c>
      <c r="P490" s="8">
        <v>0</v>
      </c>
      <c r="Q490" s="9">
        <v>1</v>
      </c>
      <c r="R490" s="9">
        <v>0</v>
      </c>
      <c r="S490" s="9">
        <v>0</v>
      </c>
      <c r="T490" s="9">
        <v>0</v>
      </c>
      <c r="U490" s="8">
        <v>1476</v>
      </c>
      <c r="V490" s="9">
        <v>7</v>
      </c>
      <c r="W490" s="9">
        <f t="shared" si="131"/>
        <v>1468</v>
      </c>
      <c r="X490" s="9">
        <f t="shared" si="140"/>
        <v>12</v>
      </c>
      <c r="Y490" s="7">
        <v>9</v>
      </c>
      <c r="Z490" s="7">
        <v>10.6</v>
      </c>
      <c r="AA490" s="9">
        <v>1</v>
      </c>
      <c r="AB490" s="9">
        <v>0</v>
      </c>
      <c r="AC490" s="9">
        <v>0</v>
      </c>
      <c r="AD490" s="9">
        <v>1</v>
      </c>
      <c r="AE490" s="9">
        <v>0</v>
      </c>
      <c r="AF490" s="9">
        <v>0</v>
      </c>
      <c r="AG490" s="8">
        <v>0</v>
      </c>
      <c r="AH490" s="9">
        <v>1</v>
      </c>
      <c r="AI490" s="30">
        <v>0</v>
      </c>
      <c r="AJ490" s="9">
        <v>0</v>
      </c>
      <c r="AK490" s="30">
        <v>1</v>
      </c>
      <c r="AL490" s="21">
        <v>1995</v>
      </c>
      <c r="AM490" s="23">
        <f t="shared" si="141"/>
        <v>7.5983993293239642</v>
      </c>
      <c r="AN490" s="33" t="s">
        <v>108</v>
      </c>
      <c r="AO490" s="33" t="s">
        <v>108</v>
      </c>
      <c r="AP490" s="33" t="s">
        <v>108</v>
      </c>
      <c r="AQ490" s="43" t="s">
        <v>108</v>
      </c>
      <c r="AR490" s="33" t="s">
        <v>108</v>
      </c>
      <c r="AS490" s="43" t="s">
        <v>108</v>
      </c>
      <c r="AT490" s="42">
        <v>1</v>
      </c>
      <c r="AU490" s="18">
        <v>0</v>
      </c>
      <c r="AV490" s="39">
        <f t="shared" ref="AV490:AV501" si="149">1-AW490</f>
        <v>0.63200000000000001</v>
      </c>
      <c r="AW490" s="40">
        <v>0.36799999999999999</v>
      </c>
      <c r="AX490" s="39">
        <f t="shared" si="147"/>
        <v>0.371</v>
      </c>
      <c r="AY490" s="40">
        <v>0.629</v>
      </c>
      <c r="AZ490">
        <v>0</v>
      </c>
      <c r="BA490" s="18">
        <v>1</v>
      </c>
      <c r="BB490">
        <v>0</v>
      </c>
      <c r="BC490" s="18">
        <v>1</v>
      </c>
      <c r="BD490" s="18" t="s">
        <v>163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 s="18">
        <v>1</v>
      </c>
      <c r="BL490">
        <v>0</v>
      </c>
      <c r="BM490">
        <v>0</v>
      </c>
      <c r="BN490" s="18">
        <v>1</v>
      </c>
      <c r="BQ490" s="25">
        <v>37</v>
      </c>
      <c r="BR490">
        <v>0</v>
      </c>
      <c r="BS490">
        <v>0</v>
      </c>
      <c r="BT490">
        <v>0</v>
      </c>
      <c r="BU490">
        <v>1</v>
      </c>
      <c r="BV490">
        <v>0</v>
      </c>
      <c r="BW490">
        <v>0</v>
      </c>
      <c r="BX490">
        <v>0</v>
      </c>
      <c r="BY490" s="18">
        <v>0</v>
      </c>
      <c r="BZ490">
        <v>0</v>
      </c>
      <c r="CA490">
        <v>0</v>
      </c>
      <c r="CB490">
        <f>1</f>
        <v>1</v>
      </c>
      <c r="CC490" s="18">
        <v>0</v>
      </c>
      <c r="CD490">
        <v>0</v>
      </c>
      <c r="CE490">
        <v>0</v>
      </c>
      <c r="CF490">
        <v>0</v>
      </c>
      <c r="CG490">
        <v>0</v>
      </c>
      <c r="CH490" s="18">
        <v>0</v>
      </c>
      <c r="CI490">
        <v>0</v>
      </c>
      <c r="CJ490">
        <v>0</v>
      </c>
      <c r="CK490">
        <v>1</v>
      </c>
      <c r="CL490">
        <v>1</v>
      </c>
      <c r="CM490">
        <v>1</v>
      </c>
      <c r="CN490">
        <v>0</v>
      </c>
      <c r="CO490">
        <v>1</v>
      </c>
      <c r="CP490">
        <v>0</v>
      </c>
      <c r="CQ490">
        <v>0</v>
      </c>
      <c r="CR490">
        <v>1</v>
      </c>
      <c r="CS490" s="18">
        <v>0</v>
      </c>
      <c r="CU490">
        <v>46</v>
      </c>
      <c r="DD490" s="34" t="s">
        <v>110</v>
      </c>
    </row>
    <row r="491" spans="1:108" x14ac:dyDescent="0.25">
      <c r="A491">
        <v>490</v>
      </c>
      <c r="B491">
        <v>31</v>
      </c>
      <c r="C491" s="25" t="s">
        <v>162</v>
      </c>
      <c r="D491" s="12">
        <v>19.3</v>
      </c>
      <c r="E491" s="14">
        <f t="shared" si="148"/>
        <v>1.2363869314541962</v>
      </c>
      <c r="F491" s="7">
        <v>15.61</v>
      </c>
      <c r="G491" s="7">
        <f t="shared" si="133"/>
        <v>18.063613068545806</v>
      </c>
      <c r="H491" s="16">
        <f t="shared" si="134"/>
        <v>20.536386931454196</v>
      </c>
      <c r="I491" s="11">
        <f t="shared" si="135"/>
        <v>0.37730504926893033</v>
      </c>
      <c r="J491" s="33">
        <f t="shared" si="136"/>
        <v>2.4170727051180674E-2</v>
      </c>
      <c r="K491" s="33">
        <f t="shared" si="137"/>
        <v>41.372359130221227</v>
      </c>
      <c r="L491" s="33">
        <f t="shared" si="138"/>
        <v>0.35313432221774965</v>
      </c>
      <c r="M491" s="33">
        <f t="shared" si="139"/>
        <v>0.401475776320111</v>
      </c>
      <c r="N491" s="8">
        <v>0</v>
      </c>
      <c r="O491" s="9">
        <v>1</v>
      </c>
      <c r="P491" s="8">
        <v>0</v>
      </c>
      <c r="Q491" s="9">
        <v>1</v>
      </c>
      <c r="R491" s="9">
        <v>0</v>
      </c>
      <c r="S491" s="9">
        <v>0</v>
      </c>
      <c r="T491" s="9">
        <v>0</v>
      </c>
      <c r="U491" s="8">
        <v>1476</v>
      </c>
      <c r="V491" s="9">
        <v>7</v>
      </c>
      <c r="W491" s="9">
        <f t="shared" si="131"/>
        <v>1468</v>
      </c>
      <c r="X491" s="9">
        <f t="shared" si="140"/>
        <v>12</v>
      </c>
      <c r="Y491" s="7">
        <v>9</v>
      </c>
      <c r="Z491" s="7">
        <v>10.6</v>
      </c>
      <c r="AA491" s="9">
        <v>1</v>
      </c>
      <c r="AB491" s="9">
        <v>0</v>
      </c>
      <c r="AC491" s="9">
        <v>0</v>
      </c>
      <c r="AD491" s="9">
        <v>1</v>
      </c>
      <c r="AE491" s="9">
        <v>0</v>
      </c>
      <c r="AF491" s="9">
        <v>0</v>
      </c>
      <c r="AG491" s="8">
        <v>0</v>
      </c>
      <c r="AH491" s="9">
        <v>1</v>
      </c>
      <c r="AI491" s="30">
        <v>0</v>
      </c>
      <c r="AJ491" s="9">
        <v>0</v>
      </c>
      <c r="AK491" s="30">
        <v>1</v>
      </c>
      <c r="AL491" s="21">
        <v>1995</v>
      </c>
      <c r="AM491" s="23">
        <f t="shared" si="141"/>
        <v>7.5983993293239642</v>
      </c>
      <c r="AN491" s="33" t="s">
        <v>108</v>
      </c>
      <c r="AO491" s="33" t="s">
        <v>108</v>
      </c>
      <c r="AP491" s="33" t="s">
        <v>108</v>
      </c>
      <c r="AQ491" s="43" t="s">
        <v>108</v>
      </c>
      <c r="AR491" s="33" t="s">
        <v>108</v>
      </c>
      <c r="AS491" s="43" t="s">
        <v>108</v>
      </c>
      <c r="AT491" s="42">
        <v>1</v>
      </c>
      <c r="AU491" s="18">
        <v>0</v>
      </c>
      <c r="AV491" s="39">
        <f t="shared" si="149"/>
        <v>0.63200000000000001</v>
      </c>
      <c r="AW491" s="40">
        <v>0.36799999999999999</v>
      </c>
      <c r="AX491" s="39">
        <f t="shared" si="147"/>
        <v>0.371</v>
      </c>
      <c r="AY491" s="40">
        <v>0.629</v>
      </c>
      <c r="AZ491">
        <v>0</v>
      </c>
      <c r="BA491" s="18">
        <v>1</v>
      </c>
      <c r="BB491">
        <v>0</v>
      </c>
      <c r="BC491" s="18">
        <v>1</v>
      </c>
      <c r="BD491" s="18" t="s">
        <v>163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 s="18">
        <v>1</v>
      </c>
      <c r="BL491">
        <v>0</v>
      </c>
      <c r="BM491">
        <v>0</v>
      </c>
      <c r="BN491" s="18">
        <v>1</v>
      </c>
      <c r="BQ491" s="25">
        <v>37</v>
      </c>
      <c r="BR491">
        <v>0</v>
      </c>
      <c r="BS491">
        <v>0</v>
      </c>
      <c r="BT491">
        <v>0</v>
      </c>
      <c r="BU491">
        <v>1</v>
      </c>
      <c r="BV491">
        <v>0</v>
      </c>
      <c r="BW491">
        <v>0</v>
      </c>
      <c r="BX491">
        <v>0</v>
      </c>
      <c r="BY491" s="18">
        <v>0</v>
      </c>
      <c r="BZ491">
        <v>0</v>
      </c>
      <c r="CA491">
        <v>0</v>
      </c>
      <c r="CB491">
        <f>1</f>
        <v>1</v>
      </c>
      <c r="CC491" s="18">
        <v>0</v>
      </c>
      <c r="CD491">
        <v>0</v>
      </c>
      <c r="CE491">
        <v>0</v>
      </c>
      <c r="CF491">
        <v>0</v>
      </c>
      <c r="CG491">
        <v>0</v>
      </c>
      <c r="CH491" s="18">
        <v>0</v>
      </c>
      <c r="CI491">
        <v>0</v>
      </c>
      <c r="CJ491">
        <v>0</v>
      </c>
      <c r="CK491">
        <v>1</v>
      </c>
      <c r="CL491">
        <v>1</v>
      </c>
      <c r="CM491">
        <v>1</v>
      </c>
      <c r="CN491">
        <v>0</v>
      </c>
      <c r="CO491">
        <v>1</v>
      </c>
      <c r="CP491">
        <v>0</v>
      </c>
      <c r="CQ491">
        <v>0</v>
      </c>
      <c r="CR491">
        <v>1</v>
      </c>
      <c r="CS491" s="18">
        <v>0</v>
      </c>
      <c r="CU491">
        <v>46</v>
      </c>
      <c r="DD491" s="34" t="s">
        <v>110</v>
      </c>
    </row>
    <row r="492" spans="1:108" x14ac:dyDescent="0.25">
      <c r="A492">
        <v>491</v>
      </c>
      <c r="B492">
        <v>31</v>
      </c>
      <c r="C492" s="25" t="s">
        <v>162</v>
      </c>
      <c r="D492" s="12">
        <v>18.899999999999999</v>
      </c>
      <c r="E492" s="14">
        <f t="shared" si="148"/>
        <v>0.84074733096085397</v>
      </c>
      <c r="F492" s="7">
        <v>22.48</v>
      </c>
      <c r="G492" s="7">
        <f t="shared" si="133"/>
        <v>18.059252669039143</v>
      </c>
      <c r="H492" s="16">
        <f t="shared" si="134"/>
        <v>19.740747330960854</v>
      </c>
      <c r="I492" s="11">
        <f t="shared" si="135"/>
        <v>0.50605090150970966</v>
      </c>
      <c r="J492" s="33">
        <f t="shared" si="136"/>
        <v>2.2511161099186373E-2</v>
      </c>
      <c r="K492" s="33">
        <f t="shared" si="137"/>
        <v>44.42240875954387</v>
      </c>
      <c r="L492" s="33">
        <f t="shared" si="138"/>
        <v>0.48353974041052328</v>
      </c>
      <c r="M492" s="33">
        <f t="shared" si="139"/>
        <v>0.52856206260889604</v>
      </c>
      <c r="N492" s="8">
        <v>0</v>
      </c>
      <c r="O492" s="9">
        <v>1</v>
      </c>
      <c r="P492" s="8">
        <v>0</v>
      </c>
      <c r="Q492" s="9">
        <v>1</v>
      </c>
      <c r="R492" s="9">
        <v>0</v>
      </c>
      <c r="S492" s="9">
        <v>0</v>
      </c>
      <c r="T492" s="9">
        <v>0</v>
      </c>
      <c r="U492" s="8">
        <v>1476</v>
      </c>
      <c r="V492" s="9">
        <v>7</v>
      </c>
      <c r="W492" s="9">
        <f t="shared" si="131"/>
        <v>1468</v>
      </c>
      <c r="X492" s="9">
        <f t="shared" si="140"/>
        <v>12</v>
      </c>
      <c r="Y492" s="7">
        <v>9</v>
      </c>
      <c r="Z492" s="7">
        <v>10.6</v>
      </c>
      <c r="AA492" s="9">
        <v>1</v>
      </c>
      <c r="AB492" s="9">
        <v>0</v>
      </c>
      <c r="AC492" s="9">
        <v>0</v>
      </c>
      <c r="AD492" s="9">
        <v>1</v>
      </c>
      <c r="AE492" s="9">
        <v>0</v>
      </c>
      <c r="AF492" s="9">
        <v>0</v>
      </c>
      <c r="AG492" s="8">
        <v>0</v>
      </c>
      <c r="AH492" s="9">
        <v>1</v>
      </c>
      <c r="AI492" s="30">
        <v>0</v>
      </c>
      <c r="AJ492" s="9">
        <v>0</v>
      </c>
      <c r="AK492" s="30">
        <v>1</v>
      </c>
      <c r="AL492" s="21">
        <v>1995</v>
      </c>
      <c r="AM492" s="23">
        <f t="shared" si="141"/>
        <v>7.5983993293239642</v>
      </c>
      <c r="AN492" s="33" t="s">
        <v>108</v>
      </c>
      <c r="AO492" s="33" t="s">
        <v>108</v>
      </c>
      <c r="AP492" s="33" t="s">
        <v>108</v>
      </c>
      <c r="AQ492" s="43" t="s">
        <v>108</v>
      </c>
      <c r="AR492" s="33" t="s">
        <v>108</v>
      </c>
      <c r="AS492" s="43" t="s">
        <v>108</v>
      </c>
      <c r="AT492" s="42">
        <v>1</v>
      </c>
      <c r="AU492" s="18">
        <v>0</v>
      </c>
      <c r="AV492" s="39">
        <f t="shared" si="149"/>
        <v>0.63200000000000001</v>
      </c>
      <c r="AW492" s="40">
        <v>0.36799999999999999</v>
      </c>
      <c r="AX492" s="39">
        <f t="shared" si="147"/>
        <v>0.371</v>
      </c>
      <c r="AY492" s="40">
        <v>0.629</v>
      </c>
      <c r="AZ492">
        <v>0</v>
      </c>
      <c r="BA492" s="18">
        <v>1</v>
      </c>
      <c r="BB492">
        <v>0</v>
      </c>
      <c r="BC492" s="18">
        <v>1</v>
      </c>
      <c r="BD492" s="18" t="s">
        <v>163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 s="18">
        <v>1</v>
      </c>
      <c r="BL492">
        <v>0</v>
      </c>
      <c r="BM492">
        <v>0</v>
      </c>
      <c r="BN492" s="18">
        <v>1</v>
      </c>
      <c r="BQ492" s="25">
        <v>37</v>
      </c>
      <c r="BR492">
        <v>0</v>
      </c>
      <c r="BS492">
        <v>0</v>
      </c>
      <c r="BT492">
        <v>0</v>
      </c>
      <c r="BU492">
        <v>1</v>
      </c>
      <c r="BV492">
        <v>0</v>
      </c>
      <c r="BW492">
        <v>0</v>
      </c>
      <c r="BX492">
        <v>0</v>
      </c>
      <c r="BY492" s="18">
        <v>0</v>
      </c>
      <c r="BZ492">
        <v>0</v>
      </c>
      <c r="CA492">
        <v>0</v>
      </c>
      <c r="CB492">
        <f>1</f>
        <v>1</v>
      </c>
      <c r="CC492" s="18">
        <v>0</v>
      </c>
      <c r="CD492">
        <v>0</v>
      </c>
      <c r="CE492">
        <v>0</v>
      </c>
      <c r="CF492">
        <v>0</v>
      </c>
      <c r="CG492">
        <v>0</v>
      </c>
      <c r="CH492" s="18">
        <v>0</v>
      </c>
      <c r="CI492">
        <v>0</v>
      </c>
      <c r="CJ492">
        <v>0</v>
      </c>
      <c r="CK492">
        <v>1</v>
      </c>
      <c r="CL492">
        <v>1</v>
      </c>
      <c r="CM492">
        <v>1</v>
      </c>
      <c r="CN492">
        <v>0</v>
      </c>
      <c r="CO492">
        <v>1</v>
      </c>
      <c r="CP492">
        <v>0</v>
      </c>
      <c r="CQ492">
        <v>0</v>
      </c>
      <c r="CR492">
        <v>1</v>
      </c>
      <c r="CS492" s="18">
        <v>0</v>
      </c>
      <c r="CU492">
        <v>46</v>
      </c>
      <c r="DD492" s="34" t="s">
        <v>110</v>
      </c>
    </row>
    <row r="493" spans="1:108" x14ac:dyDescent="0.25">
      <c r="A493">
        <v>492</v>
      </c>
      <c r="B493">
        <v>31</v>
      </c>
      <c r="C493" s="25" t="s">
        <v>162</v>
      </c>
      <c r="D493" s="12">
        <v>15.2</v>
      </c>
      <c r="E493" s="14">
        <f t="shared" si="148"/>
        <v>0.58800773694390707</v>
      </c>
      <c r="F493" s="7">
        <v>25.85</v>
      </c>
      <c r="G493" s="7">
        <f t="shared" si="133"/>
        <v>14.611992263056091</v>
      </c>
      <c r="H493" s="16">
        <f t="shared" si="134"/>
        <v>15.788007736943907</v>
      </c>
      <c r="I493" s="11">
        <f t="shared" si="135"/>
        <v>0.55929032276646651</v>
      </c>
      <c r="J493" s="33">
        <f t="shared" si="136"/>
        <v>2.1635989275298514E-2</v>
      </c>
      <c r="K493" s="33">
        <f t="shared" si="137"/>
        <v>46.219287099651368</v>
      </c>
      <c r="L493" s="33">
        <f t="shared" si="138"/>
        <v>0.53765433349116798</v>
      </c>
      <c r="M493" s="33">
        <f t="shared" si="139"/>
        <v>0.58092631204176504</v>
      </c>
      <c r="N493" s="8">
        <v>0</v>
      </c>
      <c r="O493" s="9">
        <v>1</v>
      </c>
      <c r="P493" s="8">
        <v>0</v>
      </c>
      <c r="Q493" s="9">
        <v>1</v>
      </c>
      <c r="R493" s="9">
        <v>0</v>
      </c>
      <c r="S493" s="9">
        <v>0</v>
      </c>
      <c r="T493" s="9">
        <v>0</v>
      </c>
      <c r="U493" s="8">
        <v>1476</v>
      </c>
      <c r="V493" s="9">
        <v>7</v>
      </c>
      <c r="W493" s="9">
        <f t="shared" si="131"/>
        <v>1468</v>
      </c>
      <c r="X493" s="9">
        <f t="shared" si="140"/>
        <v>12</v>
      </c>
      <c r="Y493" s="7">
        <v>9</v>
      </c>
      <c r="Z493" s="7">
        <v>10.6</v>
      </c>
      <c r="AA493" s="9">
        <v>1</v>
      </c>
      <c r="AB493" s="9">
        <v>0</v>
      </c>
      <c r="AC493" s="9">
        <v>0</v>
      </c>
      <c r="AD493" s="9">
        <v>1</v>
      </c>
      <c r="AE493" s="9">
        <v>0</v>
      </c>
      <c r="AF493" s="9">
        <v>0</v>
      </c>
      <c r="AG493" s="8">
        <v>0</v>
      </c>
      <c r="AH493" s="9">
        <v>1</v>
      </c>
      <c r="AI493" s="30">
        <v>0</v>
      </c>
      <c r="AJ493" s="9">
        <v>0</v>
      </c>
      <c r="AK493" s="30">
        <v>1</v>
      </c>
      <c r="AL493" s="21">
        <v>1995</v>
      </c>
      <c r="AM493" s="23">
        <f t="shared" si="141"/>
        <v>7.5983993293239642</v>
      </c>
      <c r="AN493" s="33" t="s">
        <v>108</v>
      </c>
      <c r="AO493" s="33" t="s">
        <v>108</v>
      </c>
      <c r="AP493" s="33" t="s">
        <v>108</v>
      </c>
      <c r="AQ493" s="43" t="s">
        <v>108</v>
      </c>
      <c r="AR493" s="33" t="s">
        <v>108</v>
      </c>
      <c r="AS493" s="43" t="s">
        <v>108</v>
      </c>
      <c r="AT493" s="42">
        <v>1</v>
      </c>
      <c r="AU493" s="18">
        <v>0</v>
      </c>
      <c r="AV493" s="39">
        <f t="shared" si="149"/>
        <v>0.63200000000000001</v>
      </c>
      <c r="AW493" s="40">
        <v>0.36799999999999999</v>
      </c>
      <c r="AX493" s="39">
        <f t="shared" si="147"/>
        <v>0.371</v>
      </c>
      <c r="AY493" s="40">
        <v>0.629</v>
      </c>
      <c r="AZ493">
        <v>0</v>
      </c>
      <c r="BA493" s="18">
        <v>1</v>
      </c>
      <c r="BB493">
        <v>0</v>
      </c>
      <c r="BC493" s="18">
        <v>1</v>
      </c>
      <c r="BD493" s="18" t="s">
        <v>163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 s="18">
        <v>1</v>
      </c>
      <c r="BL493">
        <v>0</v>
      </c>
      <c r="BM493">
        <v>0</v>
      </c>
      <c r="BN493" s="18">
        <v>1</v>
      </c>
      <c r="BQ493" s="25">
        <v>37</v>
      </c>
      <c r="BR493">
        <v>0</v>
      </c>
      <c r="BS493">
        <v>0</v>
      </c>
      <c r="BT493">
        <v>0</v>
      </c>
      <c r="BU493">
        <v>1</v>
      </c>
      <c r="BV493">
        <v>0</v>
      </c>
      <c r="BW493">
        <v>0</v>
      </c>
      <c r="BX493">
        <v>0</v>
      </c>
      <c r="BY493" s="18">
        <v>0</v>
      </c>
      <c r="BZ493">
        <v>0</v>
      </c>
      <c r="CA493">
        <v>0</v>
      </c>
      <c r="CB493">
        <f>1</f>
        <v>1</v>
      </c>
      <c r="CC493" s="18">
        <v>0</v>
      </c>
      <c r="CD493">
        <v>0</v>
      </c>
      <c r="CE493">
        <v>0</v>
      </c>
      <c r="CF493">
        <v>0</v>
      </c>
      <c r="CG493">
        <v>0</v>
      </c>
      <c r="CH493" s="18">
        <v>0</v>
      </c>
      <c r="CI493">
        <v>0</v>
      </c>
      <c r="CJ493">
        <v>0</v>
      </c>
      <c r="CK493">
        <v>1</v>
      </c>
      <c r="CL493">
        <v>1</v>
      </c>
      <c r="CM493">
        <v>1</v>
      </c>
      <c r="CN493">
        <v>0</v>
      </c>
      <c r="CO493">
        <v>1</v>
      </c>
      <c r="CP493">
        <v>0</v>
      </c>
      <c r="CQ493">
        <v>0</v>
      </c>
      <c r="CR493">
        <v>1</v>
      </c>
      <c r="CS493" s="18">
        <v>0</v>
      </c>
      <c r="CU493">
        <v>46</v>
      </c>
      <c r="DD493" s="34" t="s">
        <v>110</v>
      </c>
    </row>
    <row r="494" spans="1:108" x14ac:dyDescent="0.25">
      <c r="A494">
        <v>493</v>
      </c>
      <c r="B494">
        <v>31</v>
      </c>
      <c r="C494" s="25" t="s">
        <v>162</v>
      </c>
      <c r="D494" s="12">
        <v>12.1</v>
      </c>
      <c r="E494" s="14">
        <f t="shared" si="148"/>
        <v>0.57318806252960686</v>
      </c>
      <c r="F494" s="7">
        <v>21.11</v>
      </c>
      <c r="G494" s="7">
        <f t="shared" si="133"/>
        <v>11.526811937470393</v>
      </c>
      <c r="H494" s="16">
        <f t="shared" si="134"/>
        <v>12.673188062529606</v>
      </c>
      <c r="I494" s="11">
        <f t="shared" si="135"/>
        <v>0.48256854443850716</v>
      </c>
      <c r="J494" s="33">
        <f t="shared" si="136"/>
        <v>2.2859713142515736E-2</v>
      </c>
      <c r="K494" s="33">
        <f t="shared" si="137"/>
        <v>43.745080866309983</v>
      </c>
      <c r="L494" s="33">
        <f t="shared" si="138"/>
        <v>0.45970883129599144</v>
      </c>
      <c r="M494" s="33">
        <f t="shared" si="139"/>
        <v>0.50542825758102294</v>
      </c>
      <c r="N494" s="8">
        <v>0</v>
      </c>
      <c r="O494" s="9">
        <v>1</v>
      </c>
      <c r="P494" s="8">
        <v>0</v>
      </c>
      <c r="Q494" s="9">
        <v>1</v>
      </c>
      <c r="R494" s="9">
        <v>0</v>
      </c>
      <c r="S494" s="9">
        <v>0</v>
      </c>
      <c r="T494" s="9">
        <v>0</v>
      </c>
      <c r="U494" s="8">
        <v>1476</v>
      </c>
      <c r="V494" s="9">
        <v>7</v>
      </c>
      <c r="W494" s="9">
        <f t="shared" si="131"/>
        <v>1468</v>
      </c>
      <c r="X494" s="9">
        <f t="shared" si="140"/>
        <v>12</v>
      </c>
      <c r="Y494" s="7">
        <v>9</v>
      </c>
      <c r="Z494" s="7">
        <v>10.6</v>
      </c>
      <c r="AA494" s="9">
        <v>1</v>
      </c>
      <c r="AB494" s="9">
        <v>0</v>
      </c>
      <c r="AC494" s="9">
        <v>0</v>
      </c>
      <c r="AD494" s="9">
        <v>1</v>
      </c>
      <c r="AE494" s="9">
        <v>0</v>
      </c>
      <c r="AF494" s="9">
        <v>0</v>
      </c>
      <c r="AG494" s="8">
        <v>0</v>
      </c>
      <c r="AH494" s="9">
        <v>1</v>
      </c>
      <c r="AI494" s="30">
        <v>0</v>
      </c>
      <c r="AJ494" s="9">
        <v>0</v>
      </c>
      <c r="AK494" s="30">
        <v>1</v>
      </c>
      <c r="AL494" s="21">
        <v>1995</v>
      </c>
      <c r="AM494" s="23">
        <f t="shared" si="141"/>
        <v>7.5983993293239642</v>
      </c>
      <c r="AN494" s="33" t="s">
        <v>108</v>
      </c>
      <c r="AO494" s="33" t="s">
        <v>108</v>
      </c>
      <c r="AP494" s="33" t="s">
        <v>108</v>
      </c>
      <c r="AQ494" s="43" t="s">
        <v>108</v>
      </c>
      <c r="AR494" s="33" t="s">
        <v>108</v>
      </c>
      <c r="AS494" s="43" t="s">
        <v>108</v>
      </c>
      <c r="AT494" s="42">
        <v>1</v>
      </c>
      <c r="AU494" s="18">
        <v>0</v>
      </c>
      <c r="AV494" s="39">
        <f t="shared" si="149"/>
        <v>0.63200000000000001</v>
      </c>
      <c r="AW494" s="40">
        <v>0.36799999999999999</v>
      </c>
      <c r="AX494" s="39">
        <f t="shared" si="147"/>
        <v>0.371</v>
      </c>
      <c r="AY494" s="40">
        <v>0.629</v>
      </c>
      <c r="AZ494">
        <v>0</v>
      </c>
      <c r="BA494" s="18">
        <v>1</v>
      </c>
      <c r="BB494">
        <v>0</v>
      </c>
      <c r="BC494" s="18">
        <v>1</v>
      </c>
      <c r="BD494" s="18" t="s">
        <v>163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 s="18">
        <v>1</v>
      </c>
      <c r="BL494">
        <v>0</v>
      </c>
      <c r="BM494">
        <v>0</v>
      </c>
      <c r="BN494" s="18">
        <v>1</v>
      </c>
      <c r="BQ494" s="25">
        <v>37</v>
      </c>
      <c r="BR494">
        <v>0</v>
      </c>
      <c r="BS494">
        <v>0</v>
      </c>
      <c r="BT494">
        <v>0</v>
      </c>
      <c r="BU494">
        <v>1</v>
      </c>
      <c r="BV494">
        <v>0</v>
      </c>
      <c r="BW494">
        <v>0</v>
      </c>
      <c r="BX494">
        <v>0</v>
      </c>
      <c r="BY494" s="18">
        <v>0</v>
      </c>
      <c r="BZ494">
        <v>0</v>
      </c>
      <c r="CA494">
        <v>0</v>
      </c>
      <c r="CB494">
        <f>1</f>
        <v>1</v>
      </c>
      <c r="CC494" s="18">
        <v>0</v>
      </c>
      <c r="CD494">
        <v>0</v>
      </c>
      <c r="CE494">
        <v>0</v>
      </c>
      <c r="CF494">
        <v>0</v>
      </c>
      <c r="CG494">
        <v>0</v>
      </c>
      <c r="CH494" s="18">
        <v>0</v>
      </c>
      <c r="CI494">
        <v>0</v>
      </c>
      <c r="CJ494">
        <v>0</v>
      </c>
      <c r="CK494">
        <v>1</v>
      </c>
      <c r="CL494">
        <v>1</v>
      </c>
      <c r="CM494">
        <v>1</v>
      </c>
      <c r="CN494">
        <v>0</v>
      </c>
      <c r="CO494">
        <v>1</v>
      </c>
      <c r="CP494">
        <v>0</v>
      </c>
      <c r="CQ494">
        <v>0</v>
      </c>
      <c r="CR494">
        <v>1</v>
      </c>
      <c r="CS494" s="18">
        <v>0</v>
      </c>
      <c r="CU494">
        <v>46</v>
      </c>
      <c r="DD494" s="34" t="s">
        <v>110</v>
      </c>
    </row>
    <row r="495" spans="1:108" x14ac:dyDescent="0.25">
      <c r="A495">
        <v>494</v>
      </c>
      <c r="B495">
        <v>31</v>
      </c>
      <c r="C495" s="25" t="s">
        <v>162</v>
      </c>
      <c r="D495" s="12">
        <v>10.9</v>
      </c>
      <c r="E495" s="14">
        <f t="shared" si="148"/>
        <v>1.0976837865055389</v>
      </c>
      <c r="F495" s="7">
        <v>9.93</v>
      </c>
      <c r="G495" s="7">
        <f t="shared" si="133"/>
        <v>9.8023162134944606</v>
      </c>
      <c r="H495" s="16">
        <f t="shared" si="134"/>
        <v>11.99768378650554</v>
      </c>
      <c r="I495" s="11">
        <f t="shared" si="135"/>
        <v>0.25088200291266882</v>
      </c>
      <c r="J495" s="33">
        <f t="shared" si="136"/>
        <v>2.5265055681034123E-2</v>
      </c>
      <c r="K495" s="33">
        <f t="shared" si="137"/>
        <v>39.580360028680886</v>
      </c>
      <c r="L495" s="33">
        <f t="shared" si="138"/>
        <v>0.2256169472316347</v>
      </c>
      <c r="M495" s="33">
        <f t="shared" si="139"/>
        <v>0.27614705859370292</v>
      </c>
      <c r="N495" s="8">
        <v>0</v>
      </c>
      <c r="O495" s="9">
        <v>1</v>
      </c>
      <c r="P495" s="8">
        <v>0</v>
      </c>
      <c r="Q495" s="9">
        <v>1</v>
      </c>
      <c r="R495" s="9">
        <v>0</v>
      </c>
      <c r="S495" s="9">
        <v>0</v>
      </c>
      <c r="T495" s="9">
        <v>0</v>
      </c>
      <c r="U495" s="8">
        <v>1476</v>
      </c>
      <c r="V495" s="9">
        <v>7</v>
      </c>
      <c r="W495" s="9">
        <f t="shared" si="131"/>
        <v>1468</v>
      </c>
      <c r="X495" s="9">
        <f t="shared" si="140"/>
        <v>12</v>
      </c>
      <c r="Y495" s="7">
        <v>9</v>
      </c>
      <c r="Z495" s="7">
        <v>10.6</v>
      </c>
      <c r="AA495" s="9">
        <v>1</v>
      </c>
      <c r="AB495" s="9">
        <v>0</v>
      </c>
      <c r="AC495" s="9">
        <v>0</v>
      </c>
      <c r="AD495" s="9">
        <v>1</v>
      </c>
      <c r="AE495" s="9">
        <v>0</v>
      </c>
      <c r="AF495" s="9">
        <v>0</v>
      </c>
      <c r="AG495" s="8">
        <v>0</v>
      </c>
      <c r="AH495" s="9">
        <v>1</v>
      </c>
      <c r="AI495" s="30">
        <v>0</v>
      </c>
      <c r="AJ495" s="9">
        <v>0</v>
      </c>
      <c r="AK495" s="30">
        <v>1</v>
      </c>
      <c r="AL495" s="21">
        <v>1995</v>
      </c>
      <c r="AM495" s="23">
        <f t="shared" si="141"/>
        <v>7.5983993293239642</v>
      </c>
      <c r="AN495" s="33" t="s">
        <v>108</v>
      </c>
      <c r="AO495" s="33" t="s">
        <v>108</v>
      </c>
      <c r="AP495" s="33" t="s">
        <v>108</v>
      </c>
      <c r="AQ495" s="43" t="s">
        <v>108</v>
      </c>
      <c r="AR495" s="33" t="s">
        <v>108</v>
      </c>
      <c r="AS495" s="43" t="s">
        <v>108</v>
      </c>
      <c r="AT495" s="42">
        <v>1</v>
      </c>
      <c r="AU495" s="18">
        <v>0</v>
      </c>
      <c r="AV495" s="39">
        <f t="shared" si="149"/>
        <v>0.63200000000000001</v>
      </c>
      <c r="AW495" s="40">
        <v>0.36799999999999999</v>
      </c>
      <c r="AX495" s="39">
        <f t="shared" si="147"/>
        <v>0.371</v>
      </c>
      <c r="AY495" s="40">
        <v>0.629</v>
      </c>
      <c r="AZ495">
        <v>0</v>
      </c>
      <c r="BA495" s="18">
        <v>1</v>
      </c>
      <c r="BB495">
        <v>0</v>
      </c>
      <c r="BC495" s="18">
        <v>1</v>
      </c>
      <c r="BD495" s="18" t="s">
        <v>163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 s="18">
        <v>1</v>
      </c>
      <c r="BL495">
        <v>0</v>
      </c>
      <c r="BM495">
        <v>0</v>
      </c>
      <c r="BN495" s="18">
        <v>1</v>
      </c>
      <c r="BQ495" s="25">
        <v>37</v>
      </c>
      <c r="BR495">
        <v>0</v>
      </c>
      <c r="BS495">
        <v>0</v>
      </c>
      <c r="BT495">
        <v>0</v>
      </c>
      <c r="BU495">
        <v>1</v>
      </c>
      <c r="BV495">
        <v>0</v>
      </c>
      <c r="BW495">
        <v>0</v>
      </c>
      <c r="BX495">
        <v>0</v>
      </c>
      <c r="BY495" s="18">
        <v>0</v>
      </c>
      <c r="BZ495">
        <v>0</v>
      </c>
      <c r="CA495">
        <v>0</v>
      </c>
      <c r="CB495">
        <f>1</f>
        <v>1</v>
      </c>
      <c r="CC495" s="18">
        <v>0</v>
      </c>
      <c r="CD495">
        <v>0</v>
      </c>
      <c r="CE495">
        <v>0</v>
      </c>
      <c r="CF495">
        <v>0</v>
      </c>
      <c r="CG495">
        <v>0</v>
      </c>
      <c r="CH495" s="18">
        <v>0</v>
      </c>
      <c r="CI495">
        <v>0</v>
      </c>
      <c r="CJ495">
        <v>0</v>
      </c>
      <c r="CK495">
        <v>1</v>
      </c>
      <c r="CL495">
        <v>1</v>
      </c>
      <c r="CM495">
        <v>1</v>
      </c>
      <c r="CN495">
        <v>0</v>
      </c>
      <c r="CO495">
        <v>1</v>
      </c>
      <c r="CP495">
        <v>0</v>
      </c>
      <c r="CQ495">
        <v>0</v>
      </c>
      <c r="CR495">
        <v>1</v>
      </c>
      <c r="CS495" s="18">
        <v>0</v>
      </c>
      <c r="CU495">
        <v>46</v>
      </c>
      <c r="DD495" s="34" t="s">
        <v>110</v>
      </c>
    </row>
    <row r="496" spans="1:108" x14ac:dyDescent="0.25">
      <c r="A496">
        <v>495</v>
      </c>
      <c r="B496">
        <v>31</v>
      </c>
      <c r="C496" s="25" t="s">
        <v>162</v>
      </c>
      <c r="D496" s="12">
        <v>13.7</v>
      </c>
      <c r="E496" s="14">
        <f t="shared" si="148"/>
        <v>3.3171912832929782</v>
      </c>
      <c r="F496" s="7">
        <v>4.13</v>
      </c>
      <c r="G496" s="7">
        <f t="shared" si="133"/>
        <v>10.382808716707022</v>
      </c>
      <c r="H496" s="16">
        <f t="shared" si="134"/>
        <v>17.017191283292977</v>
      </c>
      <c r="I496" s="11">
        <f t="shared" si="135"/>
        <v>0.10717130145140812</v>
      </c>
      <c r="J496" s="33">
        <f t="shared" si="136"/>
        <v>2.5949467663779209E-2</v>
      </c>
      <c r="K496" s="33">
        <f t="shared" si="137"/>
        <v>38.536436005422189</v>
      </c>
      <c r="L496" s="33">
        <f t="shared" si="138"/>
        <v>8.12218337876289E-2</v>
      </c>
      <c r="M496" s="33">
        <f t="shared" si="139"/>
        <v>0.13312076911518733</v>
      </c>
      <c r="N496" s="8">
        <v>0</v>
      </c>
      <c r="O496" s="9">
        <v>1</v>
      </c>
      <c r="P496" s="8">
        <v>0</v>
      </c>
      <c r="Q496" s="9">
        <v>1</v>
      </c>
      <c r="R496" s="9">
        <v>0</v>
      </c>
      <c r="S496" s="9">
        <v>0</v>
      </c>
      <c r="T496" s="9">
        <v>0</v>
      </c>
      <c r="U496" s="8">
        <v>1476</v>
      </c>
      <c r="V496" s="9">
        <v>7</v>
      </c>
      <c r="W496" s="9">
        <f t="shared" si="131"/>
        <v>1468</v>
      </c>
      <c r="X496" s="9">
        <f t="shared" si="140"/>
        <v>12</v>
      </c>
      <c r="Y496" s="7">
        <v>9</v>
      </c>
      <c r="Z496" s="7">
        <v>10.6</v>
      </c>
      <c r="AA496" s="9">
        <v>1</v>
      </c>
      <c r="AB496" s="9">
        <v>0</v>
      </c>
      <c r="AC496" s="9">
        <v>0</v>
      </c>
      <c r="AD496" s="9">
        <v>1</v>
      </c>
      <c r="AE496" s="9">
        <v>0</v>
      </c>
      <c r="AF496" s="9">
        <v>0</v>
      </c>
      <c r="AG496" s="8">
        <v>0</v>
      </c>
      <c r="AH496" s="9">
        <v>1</v>
      </c>
      <c r="AI496" s="30">
        <v>0</v>
      </c>
      <c r="AJ496" s="9">
        <v>0</v>
      </c>
      <c r="AK496" s="30">
        <v>1</v>
      </c>
      <c r="AL496" s="21">
        <v>1995</v>
      </c>
      <c r="AM496" s="23">
        <f t="shared" si="141"/>
        <v>7.5983993293239642</v>
      </c>
      <c r="AN496" s="33" t="s">
        <v>108</v>
      </c>
      <c r="AO496" s="33" t="s">
        <v>108</v>
      </c>
      <c r="AP496" s="33" t="s">
        <v>108</v>
      </c>
      <c r="AQ496" s="43" t="s">
        <v>108</v>
      </c>
      <c r="AR496" s="33" t="s">
        <v>108</v>
      </c>
      <c r="AS496" s="43" t="s">
        <v>108</v>
      </c>
      <c r="AT496" s="42">
        <v>1</v>
      </c>
      <c r="AU496" s="18">
        <v>0</v>
      </c>
      <c r="AV496" s="39">
        <f t="shared" si="149"/>
        <v>0.63200000000000001</v>
      </c>
      <c r="AW496" s="40">
        <v>0.36799999999999999</v>
      </c>
      <c r="AX496" s="39">
        <f t="shared" si="147"/>
        <v>0.371</v>
      </c>
      <c r="AY496" s="40">
        <v>0.629</v>
      </c>
      <c r="AZ496">
        <v>0</v>
      </c>
      <c r="BA496" s="18">
        <v>1</v>
      </c>
      <c r="BB496">
        <v>0</v>
      </c>
      <c r="BC496" s="18">
        <v>1</v>
      </c>
      <c r="BD496" s="18" t="s">
        <v>163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 s="18">
        <v>1</v>
      </c>
      <c r="BL496">
        <v>0</v>
      </c>
      <c r="BM496">
        <v>0</v>
      </c>
      <c r="BN496" s="18">
        <v>1</v>
      </c>
      <c r="BQ496" s="25">
        <v>37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 s="18">
        <v>1</v>
      </c>
      <c r="BZ496">
        <v>0</v>
      </c>
      <c r="CA496">
        <v>1</v>
      </c>
      <c r="CB496">
        <v>0</v>
      </c>
      <c r="CC496" s="18">
        <v>0</v>
      </c>
      <c r="CD496">
        <v>1</v>
      </c>
      <c r="CE496">
        <v>0</v>
      </c>
      <c r="CF496">
        <v>0</v>
      </c>
      <c r="CG496">
        <v>0</v>
      </c>
      <c r="CH496" s="18">
        <v>0</v>
      </c>
      <c r="CI496">
        <v>0</v>
      </c>
      <c r="CJ496">
        <v>0</v>
      </c>
      <c r="CK496">
        <v>1</v>
      </c>
      <c r="CL496">
        <v>1</v>
      </c>
      <c r="CM496">
        <v>1</v>
      </c>
      <c r="CN496">
        <v>0</v>
      </c>
      <c r="CO496">
        <v>1</v>
      </c>
      <c r="CP496">
        <v>0</v>
      </c>
      <c r="CQ496">
        <v>0</v>
      </c>
      <c r="CR496">
        <v>1</v>
      </c>
      <c r="CS496" s="18">
        <v>0</v>
      </c>
      <c r="CU496">
        <v>46</v>
      </c>
      <c r="DD496" s="34" t="s">
        <v>110</v>
      </c>
    </row>
    <row r="497" spans="1:108" x14ac:dyDescent="0.25">
      <c r="A497">
        <v>496</v>
      </c>
      <c r="B497">
        <v>31</v>
      </c>
      <c r="C497" s="25" t="s">
        <v>162</v>
      </c>
      <c r="D497" s="12">
        <v>12.6</v>
      </c>
      <c r="E497" s="14">
        <f t="shared" si="148"/>
        <v>5.25</v>
      </c>
      <c r="F497" s="7">
        <v>2.4</v>
      </c>
      <c r="G497" s="7">
        <f t="shared" si="133"/>
        <v>7.35</v>
      </c>
      <c r="H497" s="16">
        <f t="shared" si="134"/>
        <v>17.850000000000001</v>
      </c>
      <c r="I497" s="11">
        <f t="shared" si="135"/>
        <v>6.2516961111875644E-2</v>
      </c>
      <c r="J497" s="33">
        <f t="shared" si="136"/>
        <v>2.6048733796614851E-2</v>
      </c>
      <c r="K497" s="33">
        <f t="shared" si="137"/>
        <v>38.389581920099104</v>
      </c>
      <c r="L497" s="33">
        <f t="shared" si="138"/>
        <v>3.6468227315260796E-2</v>
      </c>
      <c r="M497" s="33">
        <f t="shared" si="139"/>
        <v>8.8565694908490492E-2</v>
      </c>
      <c r="N497" s="8">
        <v>0</v>
      </c>
      <c r="O497" s="9">
        <v>1</v>
      </c>
      <c r="P497" s="8">
        <v>0</v>
      </c>
      <c r="Q497" s="9">
        <v>1</v>
      </c>
      <c r="R497" s="9">
        <v>0</v>
      </c>
      <c r="S497" s="9">
        <v>0</v>
      </c>
      <c r="T497" s="9">
        <v>0</v>
      </c>
      <c r="U497" s="8">
        <v>1476</v>
      </c>
      <c r="V497" s="9">
        <v>7</v>
      </c>
      <c r="W497" s="9">
        <f t="shared" si="131"/>
        <v>1468</v>
      </c>
      <c r="X497" s="9">
        <f t="shared" si="140"/>
        <v>12</v>
      </c>
      <c r="Y497" s="7">
        <v>9</v>
      </c>
      <c r="Z497" s="7">
        <v>10.6</v>
      </c>
      <c r="AA497" s="9">
        <v>1</v>
      </c>
      <c r="AB497" s="9">
        <v>0</v>
      </c>
      <c r="AC497" s="9">
        <v>0</v>
      </c>
      <c r="AD497" s="9">
        <v>1</v>
      </c>
      <c r="AE497" s="9">
        <v>0</v>
      </c>
      <c r="AF497" s="9">
        <v>0</v>
      </c>
      <c r="AG497" s="8">
        <v>0</v>
      </c>
      <c r="AH497" s="9">
        <v>1</v>
      </c>
      <c r="AI497" s="30">
        <v>0</v>
      </c>
      <c r="AJ497" s="9">
        <v>0</v>
      </c>
      <c r="AK497" s="30">
        <v>1</v>
      </c>
      <c r="AL497" s="21">
        <v>1995</v>
      </c>
      <c r="AM497" s="23">
        <f t="shared" si="141"/>
        <v>7.5983993293239642</v>
      </c>
      <c r="AN497" s="33" t="s">
        <v>108</v>
      </c>
      <c r="AO497" s="33" t="s">
        <v>108</v>
      </c>
      <c r="AP497" s="33" t="s">
        <v>108</v>
      </c>
      <c r="AQ497" s="43" t="s">
        <v>108</v>
      </c>
      <c r="AR497" s="33" t="s">
        <v>108</v>
      </c>
      <c r="AS497" s="43" t="s">
        <v>108</v>
      </c>
      <c r="AT497" s="42">
        <v>1</v>
      </c>
      <c r="AU497" s="18">
        <v>0</v>
      </c>
      <c r="AV497" s="39">
        <f t="shared" si="149"/>
        <v>0.63200000000000001</v>
      </c>
      <c r="AW497" s="40">
        <v>0.36799999999999999</v>
      </c>
      <c r="AX497" s="39">
        <f t="shared" si="147"/>
        <v>0.371</v>
      </c>
      <c r="AY497" s="40">
        <v>0.629</v>
      </c>
      <c r="AZ497">
        <v>0</v>
      </c>
      <c r="BA497" s="18">
        <v>1</v>
      </c>
      <c r="BB497">
        <v>0</v>
      </c>
      <c r="BC497" s="18">
        <v>1</v>
      </c>
      <c r="BD497" s="18" t="s">
        <v>163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 s="18">
        <v>1</v>
      </c>
      <c r="BL497">
        <v>0</v>
      </c>
      <c r="BM497">
        <v>0</v>
      </c>
      <c r="BN497" s="18">
        <v>1</v>
      </c>
      <c r="BQ497" s="25">
        <v>37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 s="18">
        <v>1</v>
      </c>
      <c r="BZ497">
        <v>0</v>
      </c>
      <c r="CA497">
        <v>1</v>
      </c>
      <c r="CB497">
        <v>0</v>
      </c>
      <c r="CC497" s="18">
        <v>0</v>
      </c>
      <c r="CD497">
        <v>1</v>
      </c>
      <c r="CE497">
        <v>0</v>
      </c>
      <c r="CF497">
        <v>0</v>
      </c>
      <c r="CG497">
        <v>0</v>
      </c>
      <c r="CH497" s="18">
        <v>0</v>
      </c>
      <c r="CI497">
        <v>0</v>
      </c>
      <c r="CJ497">
        <v>0</v>
      </c>
      <c r="CK497">
        <v>1</v>
      </c>
      <c r="CL497">
        <v>1</v>
      </c>
      <c r="CM497">
        <v>1</v>
      </c>
      <c r="CN497">
        <v>0</v>
      </c>
      <c r="CO497">
        <v>1</v>
      </c>
      <c r="CP497">
        <v>0</v>
      </c>
      <c r="CQ497">
        <v>0</v>
      </c>
      <c r="CR497">
        <v>1</v>
      </c>
      <c r="CS497" s="18">
        <v>0</v>
      </c>
      <c r="CU497">
        <v>46</v>
      </c>
      <c r="DD497" s="34" t="s">
        <v>110</v>
      </c>
    </row>
    <row r="498" spans="1:108" x14ac:dyDescent="0.25">
      <c r="A498">
        <v>497</v>
      </c>
      <c r="B498">
        <v>31</v>
      </c>
      <c r="C498" s="25" t="s">
        <v>162</v>
      </c>
      <c r="D498" s="12">
        <v>19.600000000000001</v>
      </c>
      <c r="E498" s="14">
        <f t="shared" si="148"/>
        <v>2.5000000000000004</v>
      </c>
      <c r="F498" s="7">
        <v>7.84</v>
      </c>
      <c r="G498" s="7">
        <f t="shared" si="133"/>
        <v>17.100000000000001</v>
      </c>
      <c r="H498" s="16">
        <f t="shared" si="134"/>
        <v>22.1</v>
      </c>
      <c r="I498" s="11">
        <f t="shared" si="135"/>
        <v>0.20046853007196822</v>
      </c>
      <c r="J498" s="33">
        <f t="shared" si="136"/>
        <v>2.5569965570404109E-2</v>
      </c>
      <c r="K498" s="33">
        <f t="shared" si="137"/>
        <v>39.108382733117459</v>
      </c>
      <c r="L498" s="33">
        <f t="shared" si="138"/>
        <v>0.1748985645015641</v>
      </c>
      <c r="M498" s="33">
        <f t="shared" si="139"/>
        <v>0.22603849564237233</v>
      </c>
      <c r="N498" s="8">
        <v>0</v>
      </c>
      <c r="O498" s="9">
        <v>1</v>
      </c>
      <c r="P498" s="8">
        <v>0</v>
      </c>
      <c r="Q498" s="9">
        <v>1</v>
      </c>
      <c r="R498" s="9">
        <v>0</v>
      </c>
      <c r="S498" s="9">
        <v>0</v>
      </c>
      <c r="T498" s="9">
        <v>0</v>
      </c>
      <c r="U498" s="8">
        <v>1476</v>
      </c>
      <c r="V498" s="9">
        <v>7</v>
      </c>
      <c r="W498" s="9">
        <f t="shared" si="131"/>
        <v>1468</v>
      </c>
      <c r="X498" s="9">
        <f t="shared" si="140"/>
        <v>12</v>
      </c>
      <c r="Y498" s="7">
        <v>9</v>
      </c>
      <c r="Z498" s="7">
        <v>10.6</v>
      </c>
      <c r="AA498" s="9">
        <v>1</v>
      </c>
      <c r="AB498" s="9">
        <v>0</v>
      </c>
      <c r="AC498" s="9">
        <v>0</v>
      </c>
      <c r="AD498" s="9">
        <v>1</v>
      </c>
      <c r="AE498" s="9">
        <v>0</v>
      </c>
      <c r="AF498" s="9">
        <v>0</v>
      </c>
      <c r="AG498" s="8">
        <v>0</v>
      </c>
      <c r="AH498" s="9">
        <v>1</v>
      </c>
      <c r="AI498" s="30">
        <v>0</v>
      </c>
      <c r="AJ498" s="9">
        <v>0</v>
      </c>
      <c r="AK498" s="30">
        <v>1</v>
      </c>
      <c r="AL498" s="21">
        <v>1995</v>
      </c>
      <c r="AM498" s="23">
        <f t="shared" si="141"/>
        <v>7.5983993293239642</v>
      </c>
      <c r="AN498" s="33" t="s">
        <v>108</v>
      </c>
      <c r="AO498" s="33" t="s">
        <v>108</v>
      </c>
      <c r="AP498" s="33" t="s">
        <v>108</v>
      </c>
      <c r="AQ498" s="43" t="s">
        <v>108</v>
      </c>
      <c r="AR498" s="33" t="s">
        <v>108</v>
      </c>
      <c r="AS498" s="43" t="s">
        <v>108</v>
      </c>
      <c r="AT498" s="42">
        <v>1</v>
      </c>
      <c r="AU498" s="18">
        <v>0</v>
      </c>
      <c r="AV498" s="39">
        <f t="shared" si="149"/>
        <v>0.63200000000000001</v>
      </c>
      <c r="AW498" s="40">
        <v>0.36799999999999999</v>
      </c>
      <c r="AX498" s="39">
        <f t="shared" si="147"/>
        <v>0.371</v>
      </c>
      <c r="AY498" s="40">
        <v>0.629</v>
      </c>
      <c r="AZ498">
        <v>0</v>
      </c>
      <c r="BA498" s="18">
        <v>1</v>
      </c>
      <c r="BB498">
        <v>0</v>
      </c>
      <c r="BC498" s="18">
        <v>1</v>
      </c>
      <c r="BD498" s="18" t="s">
        <v>163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 s="18">
        <v>1</v>
      </c>
      <c r="BL498">
        <v>0</v>
      </c>
      <c r="BM498">
        <v>0</v>
      </c>
      <c r="BN498" s="18">
        <v>1</v>
      </c>
      <c r="BQ498" s="25">
        <v>37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 s="18">
        <v>1</v>
      </c>
      <c r="BZ498">
        <v>0</v>
      </c>
      <c r="CA498">
        <v>1</v>
      </c>
      <c r="CB498">
        <v>0</v>
      </c>
      <c r="CC498" s="18">
        <v>0</v>
      </c>
      <c r="CD498">
        <v>1</v>
      </c>
      <c r="CE498">
        <v>0</v>
      </c>
      <c r="CF498">
        <v>0</v>
      </c>
      <c r="CG498">
        <v>0</v>
      </c>
      <c r="CH498" s="18">
        <v>0</v>
      </c>
      <c r="CI498">
        <v>0</v>
      </c>
      <c r="CJ498">
        <v>0</v>
      </c>
      <c r="CK498">
        <v>1</v>
      </c>
      <c r="CL498">
        <v>1</v>
      </c>
      <c r="CM498">
        <v>1</v>
      </c>
      <c r="CN498">
        <v>0</v>
      </c>
      <c r="CO498">
        <v>1</v>
      </c>
      <c r="CP498">
        <v>0</v>
      </c>
      <c r="CQ498">
        <v>0</v>
      </c>
      <c r="CR498">
        <v>1</v>
      </c>
      <c r="CS498" s="18">
        <v>0</v>
      </c>
      <c r="CU498">
        <v>46</v>
      </c>
      <c r="DD498" s="34" t="s">
        <v>110</v>
      </c>
    </row>
    <row r="499" spans="1:108" x14ac:dyDescent="0.25">
      <c r="A499">
        <v>498</v>
      </c>
      <c r="B499">
        <v>31</v>
      </c>
      <c r="C499" s="25" t="s">
        <v>162</v>
      </c>
      <c r="D499" s="12">
        <v>18.600000000000001</v>
      </c>
      <c r="E499" s="14">
        <f t="shared" si="148"/>
        <v>2.4281984334203655</v>
      </c>
      <c r="F499" s="7">
        <v>7.66</v>
      </c>
      <c r="G499" s="7">
        <f t="shared" si="133"/>
        <v>16.171801566579635</v>
      </c>
      <c r="H499" s="16">
        <f t="shared" si="134"/>
        <v>21.028198433420368</v>
      </c>
      <c r="I499" s="11">
        <f t="shared" si="135"/>
        <v>0.19604482709698576</v>
      </c>
      <c r="J499" s="33">
        <f t="shared" si="136"/>
        <v>2.5593319464358451E-2</v>
      </c>
      <c r="K499" s="33">
        <f t="shared" si="137"/>
        <v>39.072696349241113</v>
      </c>
      <c r="L499" s="33">
        <f t="shared" si="138"/>
        <v>0.17045150763262731</v>
      </c>
      <c r="M499" s="33">
        <f t="shared" si="139"/>
        <v>0.2216381465613442</v>
      </c>
      <c r="N499" s="8">
        <v>0</v>
      </c>
      <c r="O499" s="9">
        <v>1</v>
      </c>
      <c r="P499" s="8">
        <v>0</v>
      </c>
      <c r="Q499" s="9">
        <v>1</v>
      </c>
      <c r="R499" s="9">
        <v>0</v>
      </c>
      <c r="S499" s="9">
        <v>0</v>
      </c>
      <c r="T499" s="9">
        <v>0</v>
      </c>
      <c r="U499" s="8">
        <v>1476</v>
      </c>
      <c r="V499" s="9">
        <v>7</v>
      </c>
      <c r="W499" s="9">
        <f t="shared" si="131"/>
        <v>1468</v>
      </c>
      <c r="X499" s="9">
        <f t="shared" si="140"/>
        <v>12</v>
      </c>
      <c r="Y499" s="7">
        <v>9</v>
      </c>
      <c r="Z499" s="7">
        <v>10.6</v>
      </c>
      <c r="AA499" s="9">
        <v>1</v>
      </c>
      <c r="AB499" s="9">
        <v>0</v>
      </c>
      <c r="AC499" s="9">
        <v>0</v>
      </c>
      <c r="AD499" s="9">
        <v>1</v>
      </c>
      <c r="AE499" s="9">
        <v>0</v>
      </c>
      <c r="AF499" s="9">
        <v>0</v>
      </c>
      <c r="AG499" s="8">
        <v>0</v>
      </c>
      <c r="AH499" s="9">
        <v>1</v>
      </c>
      <c r="AI499" s="30">
        <v>0</v>
      </c>
      <c r="AJ499" s="9">
        <v>0</v>
      </c>
      <c r="AK499" s="30">
        <v>1</v>
      </c>
      <c r="AL499" s="21">
        <v>1995</v>
      </c>
      <c r="AM499" s="23">
        <f t="shared" si="141"/>
        <v>7.5983993293239642</v>
      </c>
      <c r="AN499" s="33" t="s">
        <v>108</v>
      </c>
      <c r="AO499" s="33" t="s">
        <v>108</v>
      </c>
      <c r="AP499" s="33" t="s">
        <v>108</v>
      </c>
      <c r="AQ499" s="43" t="s">
        <v>108</v>
      </c>
      <c r="AR499" s="33" t="s">
        <v>108</v>
      </c>
      <c r="AS499" s="43" t="s">
        <v>108</v>
      </c>
      <c r="AT499" s="42">
        <v>1</v>
      </c>
      <c r="AU499" s="18">
        <v>0</v>
      </c>
      <c r="AV499" s="39">
        <f t="shared" si="149"/>
        <v>0.63200000000000001</v>
      </c>
      <c r="AW499" s="40">
        <v>0.36799999999999999</v>
      </c>
      <c r="AX499" s="39">
        <f t="shared" si="147"/>
        <v>0.371</v>
      </c>
      <c r="AY499" s="40">
        <v>0.629</v>
      </c>
      <c r="AZ499">
        <v>0</v>
      </c>
      <c r="BA499" s="18">
        <v>1</v>
      </c>
      <c r="BB499">
        <v>0</v>
      </c>
      <c r="BC499" s="18">
        <v>1</v>
      </c>
      <c r="BD499" s="18" t="s">
        <v>163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 s="18">
        <v>1</v>
      </c>
      <c r="BL499">
        <v>0</v>
      </c>
      <c r="BM499">
        <v>0</v>
      </c>
      <c r="BN499" s="18">
        <v>1</v>
      </c>
      <c r="BQ499" s="25">
        <v>37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 s="18">
        <v>1</v>
      </c>
      <c r="BZ499">
        <v>0</v>
      </c>
      <c r="CA499">
        <v>1</v>
      </c>
      <c r="CB499">
        <v>0</v>
      </c>
      <c r="CC499" s="18">
        <v>0</v>
      </c>
      <c r="CD499">
        <v>1</v>
      </c>
      <c r="CE499">
        <v>0</v>
      </c>
      <c r="CF499">
        <v>0</v>
      </c>
      <c r="CG499">
        <v>0</v>
      </c>
      <c r="CH499" s="18">
        <v>0</v>
      </c>
      <c r="CI499">
        <v>0</v>
      </c>
      <c r="CJ499">
        <v>0</v>
      </c>
      <c r="CK499">
        <v>1</v>
      </c>
      <c r="CL499">
        <v>1</v>
      </c>
      <c r="CM499">
        <v>1</v>
      </c>
      <c r="CN499">
        <v>0</v>
      </c>
      <c r="CO499">
        <v>1</v>
      </c>
      <c r="CP499">
        <v>0</v>
      </c>
      <c r="CQ499">
        <v>0</v>
      </c>
      <c r="CR499">
        <v>1</v>
      </c>
      <c r="CS499" s="18">
        <v>0</v>
      </c>
      <c r="CU499">
        <v>46</v>
      </c>
      <c r="DD499" s="34" t="s">
        <v>110</v>
      </c>
    </row>
    <row r="500" spans="1:108" x14ac:dyDescent="0.25">
      <c r="A500">
        <v>499</v>
      </c>
      <c r="B500">
        <v>31</v>
      </c>
      <c r="C500" s="25" t="s">
        <v>162</v>
      </c>
      <c r="D500" s="12">
        <v>10.7</v>
      </c>
      <c r="E500" s="14">
        <f t="shared" si="148"/>
        <v>1.9814814814814812</v>
      </c>
      <c r="F500" s="7">
        <v>5.4</v>
      </c>
      <c r="G500" s="7">
        <f t="shared" si="133"/>
        <v>8.7185185185185183</v>
      </c>
      <c r="H500" s="16">
        <f t="shared" si="134"/>
        <v>12.68148148148148</v>
      </c>
      <c r="I500" s="11">
        <f t="shared" si="135"/>
        <v>0.13955957945972247</v>
      </c>
      <c r="J500" s="33">
        <f t="shared" si="136"/>
        <v>2.5844366566615273E-2</v>
      </c>
      <c r="K500" s="33">
        <f t="shared" si="137"/>
        <v>38.693151848873725</v>
      </c>
      <c r="L500" s="33">
        <f t="shared" si="138"/>
        <v>0.1137152128931072</v>
      </c>
      <c r="M500" s="33">
        <f t="shared" si="139"/>
        <v>0.16540394602633773</v>
      </c>
      <c r="N500" s="8">
        <v>0</v>
      </c>
      <c r="O500" s="9">
        <v>1</v>
      </c>
      <c r="P500" s="8">
        <v>0</v>
      </c>
      <c r="Q500" s="9">
        <v>1</v>
      </c>
      <c r="R500" s="9">
        <v>0</v>
      </c>
      <c r="S500" s="9">
        <v>0</v>
      </c>
      <c r="T500" s="9">
        <v>0</v>
      </c>
      <c r="U500" s="8">
        <v>1476</v>
      </c>
      <c r="V500" s="9">
        <v>7</v>
      </c>
      <c r="W500" s="9">
        <f t="shared" si="131"/>
        <v>1468</v>
      </c>
      <c r="X500" s="9">
        <f t="shared" si="140"/>
        <v>12</v>
      </c>
      <c r="Y500" s="7">
        <v>9</v>
      </c>
      <c r="Z500" s="7">
        <v>10.6</v>
      </c>
      <c r="AA500" s="9">
        <v>1</v>
      </c>
      <c r="AB500" s="9">
        <v>0</v>
      </c>
      <c r="AC500" s="9">
        <v>0</v>
      </c>
      <c r="AD500" s="9">
        <v>1</v>
      </c>
      <c r="AE500" s="9">
        <v>0</v>
      </c>
      <c r="AF500" s="9">
        <v>0</v>
      </c>
      <c r="AG500" s="8">
        <v>0</v>
      </c>
      <c r="AH500" s="9">
        <v>1</v>
      </c>
      <c r="AI500" s="30">
        <v>0</v>
      </c>
      <c r="AJ500" s="9">
        <v>0</v>
      </c>
      <c r="AK500" s="30">
        <v>1</v>
      </c>
      <c r="AL500" s="21">
        <v>1995</v>
      </c>
      <c r="AM500" s="23">
        <f t="shared" si="141"/>
        <v>7.5983993293239642</v>
      </c>
      <c r="AN500" s="33" t="s">
        <v>108</v>
      </c>
      <c r="AO500" s="33" t="s">
        <v>108</v>
      </c>
      <c r="AP500" s="33" t="s">
        <v>108</v>
      </c>
      <c r="AQ500" s="43" t="s">
        <v>108</v>
      </c>
      <c r="AR500" s="33" t="s">
        <v>108</v>
      </c>
      <c r="AS500" s="43" t="s">
        <v>108</v>
      </c>
      <c r="AT500" s="42">
        <v>1</v>
      </c>
      <c r="AU500" s="18">
        <v>0</v>
      </c>
      <c r="AV500" s="39">
        <f t="shared" si="149"/>
        <v>0.63200000000000001</v>
      </c>
      <c r="AW500" s="40">
        <v>0.36799999999999999</v>
      </c>
      <c r="AX500" s="39">
        <f t="shared" si="147"/>
        <v>0.371</v>
      </c>
      <c r="AY500" s="40">
        <v>0.629</v>
      </c>
      <c r="AZ500">
        <v>0</v>
      </c>
      <c r="BA500" s="18">
        <v>1</v>
      </c>
      <c r="BB500">
        <v>0</v>
      </c>
      <c r="BC500" s="18">
        <v>1</v>
      </c>
      <c r="BD500" s="18" t="s">
        <v>163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 s="18">
        <v>1</v>
      </c>
      <c r="BL500">
        <v>0</v>
      </c>
      <c r="BM500">
        <v>0</v>
      </c>
      <c r="BN500" s="18">
        <v>1</v>
      </c>
      <c r="BQ500" s="25">
        <v>37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 s="18">
        <v>1</v>
      </c>
      <c r="BZ500">
        <v>0</v>
      </c>
      <c r="CA500">
        <v>1</v>
      </c>
      <c r="CB500">
        <v>0</v>
      </c>
      <c r="CC500" s="18">
        <v>0</v>
      </c>
      <c r="CD500">
        <v>1</v>
      </c>
      <c r="CE500">
        <v>0</v>
      </c>
      <c r="CF500">
        <v>0</v>
      </c>
      <c r="CG500">
        <v>0</v>
      </c>
      <c r="CH500" s="18">
        <v>0</v>
      </c>
      <c r="CI500">
        <v>0</v>
      </c>
      <c r="CJ500">
        <v>0</v>
      </c>
      <c r="CK500">
        <v>1</v>
      </c>
      <c r="CL500">
        <v>1</v>
      </c>
      <c r="CM500">
        <v>1</v>
      </c>
      <c r="CN500">
        <v>0</v>
      </c>
      <c r="CO500">
        <v>1</v>
      </c>
      <c r="CP500">
        <v>0</v>
      </c>
      <c r="CQ500">
        <v>0</v>
      </c>
      <c r="CR500">
        <v>1</v>
      </c>
      <c r="CS500" s="18">
        <v>0</v>
      </c>
      <c r="CU500">
        <v>46</v>
      </c>
      <c r="DD500" s="34" t="s">
        <v>110</v>
      </c>
    </row>
    <row r="501" spans="1:108" s="51" customFormat="1" x14ac:dyDescent="0.25">
      <c r="A501" s="51">
        <v>500</v>
      </c>
      <c r="B501" s="51">
        <v>31</v>
      </c>
      <c r="C501" s="52" t="s">
        <v>162</v>
      </c>
      <c r="D501" s="53">
        <v>9.1999999999999993</v>
      </c>
      <c r="E501" s="54">
        <f t="shared" si="148"/>
        <v>4.7179487179487181</v>
      </c>
      <c r="F501" s="55">
        <v>1.95</v>
      </c>
      <c r="G501" s="55">
        <f t="shared" si="133"/>
        <v>4.4820512820512812</v>
      </c>
      <c r="H501" s="56">
        <f t="shared" si="134"/>
        <v>13.917948717948718</v>
      </c>
      <c r="I501" s="57">
        <f t="shared" si="135"/>
        <v>5.0828798421125441E-2</v>
      </c>
      <c r="J501" s="58">
        <f t="shared" si="136"/>
        <v>2.606605047237202E-2</v>
      </c>
      <c r="K501" s="58">
        <f t="shared" si="137"/>
        <v>38.36407825036332</v>
      </c>
      <c r="L501" s="58">
        <f t="shared" si="138"/>
        <v>2.4762747948753421E-2</v>
      </c>
      <c r="M501" s="58">
        <f t="shared" si="139"/>
        <v>7.6894848893497458E-2</v>
      </c>
      <c r="N501" s="59">
        <v>0</v>
      </c>
      <c r="O501" s="60">
        <v>1</v>
      </c>
      <c r="P501" s="59">
        <v>0</v>
      </c>
      <c r="Q501" s="60">
        <v>1</v>
      </c>
      <c r="R501" s="60">
        <v>0</v>
      </c>
      <c r="S501" s="60">
        <v>0</v>
      </c>
      <c r="T501" s="60">
        <v>0</v>
      </c>
      <c r="U501" s="59">
        <v>1476</v>
      </c>
      <c r="V501" s="60">
        <v>7</v>
      </c>
      <c r="W501" s="60">
        <f t="shared" si="131"/>
        <v>1468</v>
      </c>
      <c r="X501" s="60">
        <f t="shared" si="140"/>
        <v>12</v>
      </c>
      <c r="Y501" s="55">
        <v>9</v>
      </c>
      <c r="Z501" s="55">
        <v>10.6</v>
      </c>
      <c r="AA501" s="60">
        <v>1</v>
      </c>
      <c r="AB501" s="60">
        <v>0</v>
      </c>
      <c r="AC501" s="60">
        <v>0</v>
      </c>
      <c r="AD501" s="60">
        <v>1</v>
      </c>
      <c r="AE501" s="60">
        <v>0</v>
      </c>
      <c r="AF501" s="60">
        <v>0</v>
      </c>
      <c r="AG501" s="59">
        <v>0</v>
      </c>
      <c r="AH501" s="60">
        <v>1</v>
      </c>
      <c r="AI501" s="61">
        <v>0</v>
      </c>
      <c r="AJ501" s="60">
        <v>0</v>
      </c>
      <c r="AK501" s="61">
        <v>1</v>
      </c>
      <c r="AL501" s="62">
        <v>1995</v>
      </c>
      <c r="AM501" s="63">
        <f t="shared" si="141"/>
        <v>7.5983993293239642</v>
      </c>
      <c r="AN501" s="58" t="s">
        <v>108</v>
      </c>
      <c r="AO501" s="58" t="s">
        <v>108</v>
      </c>
      <c r="AP501" s="58" t="s">
        <v>108</v>
      </c>
      <c r="AQ501" s="64" t="s">
        <v>108</v>
      </c>
      <c r="AR501" s="58" t="s">
        <v>108</v>
      </c>
      <c r="AS501" s="64" t="s">
        <v>108</v>
      </c>
      <c r="AT501" s="65">
        <v>1</v>
      </c>
      <c r="AU501" s="66">
        <v>0</v>
      </c>
      <c r="AV501" s="69">
        <f t="shared" si="149"/>
        <v>0.63200000000000001</v>
      </c>
      <c r="AW501" s="67">
        <v>0.36799999999999999</v>
      </c>
      <c r="AX501" s="69">
        <f t="shared" si="147"/>
        <v>0.371</v>
      </c>
      <c r="AY501" s="67">
        <v>0.629</v>
      </c>
      <c r="AZ501">
        <v>0</v>
      </c>
      <c r="BA501" s="66">
        <v>1</v>
      </c>
      <c r="BB501" s="51">
        <v>0</v>
      </c>
      <c r="BC501" s="66">
        <v>1</v>
      </c>
      <c r="BD501" s="66" t="s">
        <v>163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 s="66">
        <v>1</v>
      </c>
      <c r="BL501">
        <v>0</v>
      </c>
      <c r="BM501">
        <v>0</v>
      </c>
      <c r="BN501" s="66">
        <v>1</v>
      </c>
      <c r="BQ501" s="52">
        <v>37</v>
      </c>
      <c r="BR501" s="51">
        <v>0</v>
      </c>
      <c r="BS501" s="51">
        <v>0</v>
      </c>
      <c r="BT501" s="51">
        <v>0</v>
      </c>
      <c r="BU501" s="51">
        <v>0</v>
      </c>
      <c r="BV501" s="51">
        <v>0</v>
      </c>
      <c r="BW501" s="51">
        <v>0</v>
      </c>
      <c r="BX501" s="51">
        <v>0</v>
      </c>
      <c r="BY501" s="66">
        <v>1</v>
      </c>
      <c r="BZ501" s="51">
        <v>0</v>
      </c>
      <c r="CA501" s="51">
        <v>1</v>
      </c>
      <c r="CB501" s="51">
        <v>0</v>
      </c>
      <c r="CC501" s="66">
        <v>0</v>
      </c>
      <c r="CD501" s="51">
        <v>1</v>
      </c>
      <c r="CE501" s="51">
        <v>0</v>
      </c>
      <c r="CF501" s="51">
        <v>0</v>
      </c>
      <c r="CG501" s="51">
        <v>0</v>
      </c>
      <c r="CH501" s="66">
        <v>0</v>
      </c>
      <c r="CI501" s="51">
        <v>0</v>
      </c>
      <c r="CJ501" s="51">
        <v>0</v>
      </c>
      <c r="CK501" s="51">
        <v>1</v>
      </c>
      <c r="CL501" s="51">
        <v>1</v>
      </c>
      <c r="CM501" s="51">
        <v>1</v>
      </c>
      <c r="CN501" s="51">
        <v>0</v>
      </c>
      <c r="CO501" s="51">
        <v>1</v>
      </c>
      <c r="CP501" s="51">
        <v>0</v>
      </c>
      <c r="CQ501" s="51">
        <v>0</v>
      </c>
      <c r="CR501" s="51">
        <v>1</v>
      </c>
      <c r="CS501" s="66">
        <v>0</v>
      </c>
      <c r="CU501">
        <v>46</v>
      </c>
      <c r="CY501" s="68"/>
      <c r="DD501" s="68" t="s">
        <v>110</v>
      </c>
    </row>
    <row r="502" spans="1:108" x14ac:dyDescent="0.25">
      <c r="A502">
        <v>501</v>
      </c>
      <c r="B502">
        <v>32</v>
      </c>
      <c r="C502" s="25" t="s">
        <v>164</v>
      </c>
      <c r="D502" s="12">
        <v>6.3</v>
      </c>
      <c r="E502" s="14">
        <f t="shared" si="148"/>
        <v>0.83776595744680848</v>
      </c>
      <c r="F502" s="7">
        <v>7.52</v>
      </c>
      <c r="G502" s="7">
        <f t="shared" si="133"/>
        <v>5.4622340425531917</v>
      </c>
      <c r="H502" s="16">
        <f t="shared" si="134"/>
        <v>7.137765957446808</v>
      </c>
      <c r="I502" s="11">
        <f t="shared" si="135"/>
        <v>0.22951264688149664</v>
      </c>
      <c r="J502" s="33">
        <f t="shared" si="136"/>
        <v>3.0520298787433064E-2</v>
      </c>
      <c r="K502" s="33">
        <f t="shared" si="137"/>
        <v>32.765078971368283</v>
      </c>
      <c r="L502" s="33">
        <f t="shared" si="138"/>
        <v>0.19899234809406358</v>
      </c>
      <c r="M502" s="33">
        <f t="shared" si="139"/>
        <v>0.2600329456689297</v>
      </c>
      <c r="N502" s="8">
        <v>1</v>
      </c>
      <c r="O502" s="9">
        <v>0</v>
      </c>
      <c r="P502" s="8">
        <v>1</v>
      </c>
      <c r="Q502" s="9">
        <v>0</v>
      </c>
      <c r="R502" s="9">
        <v>0</v>
      </c>
      <c r="S502" s="9">
        <v>0</v>
      </c>
      <c r="T502" s="9">
        <v>0</v>
      </c>
      <c r="U502" s="8">
        <v>1023</v>
      </c>
      <c r="V502" s="9">
        <v>5</v>
      </c>
      <c r="W502" s="9">
        <f t="shared" si="131"/>
        <v>1017</v>
      </c>
      <c r="X502" s="9">
        <f t="shared" si="140"/>
        <v>16</v>
      </c>
      <c r="Y502" s="7">
        <v>7.68</v>
      </c>
      <c r="Z502" s="7">
        <v>17.46</v>
      </c>
      <c r="AA502" s="9">
        <v>1</v>
      </c>
      <c r="AB502" s="9">
        <v>0</v>
      </c>
      <c r="AC502" s="9">
        <v>0</v>
      </c>
      <c r="AD502" s="9">
        <v>1</v>
      </c>
      <c r="AE502" s="9">
        <v>0</v>
      </c>
      <c r="AF502" s="9">
        <v>0</v>
      </c>
      <c r="AG502" s="8">
        <v>1</v>
      </c>
      <c r="AH502" s="9">
        <v>0</v>
      </c>
      <c r="AI502" s="30">
        <v>0</v>
      </c>
      <c r="AJ502" s="9">
        <v>1</v>
      </c>
      <c r="AK502" s="30">
        <v>0</v>
      </c>
      <c r="AL502" s="21">
        <v>2000</v>
      </c>
      <c r="AM502" s="23">
        <f t="shared" si="141"/>
        <v>7.6009024595420822</v>
      </c>
      <c r="AN502" s="33" t="s">
        <v>108</v>
      </c>
      <c r="AO502" s="33" t="s">
        <v>108</v>
      </c>
      <c r="AP502" s="33" t="s">
        <v>108</v>
      </c>
      <c r="AQ502" s="43" t="s">
        <v>108</v>
      </c>
      <c r="AR502" s="33" t="s">
        <v>108</v>
      </c>
      <c r="AS502" s="43" t="s">
        <v>108</v>
      </c>
      <c r="AT502" s="42">
        <v>0.64</v>
      </c>
      <c r="AU502" s="18">
        <v>0.36</v>
      </c>
      <c r="AV502" t="s">
        <v>108</v>
      </c>
      <c r="AW502" s="40" t="s">
        <v>108</v>
      </c>
      <c r="AX502" t="s">
        <v>108</v>
      </c>
      <c r="AY502" s="40" t="s">
        <v>108</v>
      </c>
      <c r="AZ502">
        <v>0</v>
      </c>
      <c r="BA502" s="18">
        <v>1</v>
      </c>
      <c r="BB502">
        <v>1</v>
      </c>
      <c r="BC502" s="18">
        <v>0</v>
      </c>
      <c r="BD502" s="18" t="s">
        <v>143</v>
      </c>
      <c r="BE502">
        <v>0</v>
      </c>
      <c r="BF502">
        <v>1</v>
      </c>
      <c r="BG502">
        <v>0</v>
      </c>
      <c r="BH502">
        <v>0</v>
      </c>
      <c r="BI502">
        <v>0</v>
      </c>
      <c r="BJ502">
        <v>0</v>
      </c>
      <c r="BK502" s="18">
        <v>0</v>
      </c>
      <c r="BL502">
        <v>0</v>
      </c>
      <c r="BM502">
        <v>1</v>
      </c>
      <c r="BN502" s="18">
        <v>0</v>
      </c>
      <c r="BQ502" s="25">
        <v>35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1</v>
      </c>
      <c r="BX502">
        <v>0</v>
      </c>
      <c r="BY502" s="18">
        <v>0</v>
      </c>
      <c r="BZ502">
        <v>0</v>
      </c>
      <c r="CA502">
        <v>0</v>
      </c>
      <c r="CB502">
        <v>1</v>
      </c>
      <c r="CC502" s="18">
        <v>0</v>
      </c>
      <c r="CD502">
        <v>0</v>
      </c>
      <c r="CE502">
        <v>0</v>
      </c>
      <c r="CF502">
        <v>0</v>
      </c>
      <c r="CG502">
        <v>0</v>
      </c>
      <c r="CH502" s="18">
        <v>0</v>
      </c>
      <c r="CI502">
        <v>0</v>
      </c>
      <c r="CJ502">
        <v>0</v>
      </c>
      <c r="CK502">
        <v>1</v>
      </c>
      <c r="CL502">
        <v>1</v>
      </c>
      <c r="CM502">
        <v>0</v>
      </c>
      <c r="CN502">
        <v>0</v>
      </c>
      <c r="CO502">
        <v>1</v>
      </c>
      <c r="CP502">
        <v>1</v>
      </c>
      <c r="CQ502">
        <v>0</v>
      </c>
      <c r="CR502">
        <v>0</v>
      </c>
      <c r="CS502" s="18">
        <v>0</v>
      </c>
      <c r="CU502">
        <v>226</v>
      </c>
      <c r="DD502" s="34" t="s">
        <v>110</v>
      </c>
    </row>
    <row r="503" spans="1:108" x14ac:dyDescent="0.25">
      <c r="A503">
        <v>502</v>
      </c>
      <c r="B503">
        <v>32</v>
      </c>
      <c r="C503" t="s">
        <v>164</v>
      </c>
      <c r="D503" s="12">
        <v>6.1</v>
      </c>
      <c r="E503" s="14">
        <f t="shared" si="148"/>
        <v>0.8276797829036634</v>
      </c>
      <c r="F503" s="7">
        <v>7.37</v>
      </c>
      <c r="G503" s="7">
        <f t="shared" si="133"/>
        <v>5.2723202170963361</v>
      </c>
      <c r="H503" s="16">
        <f t="shared" si="134"/>
        <v>6.9276797829036632</v>
      </c>
      <c r="I503" s="11">
        <f t="shared" si="135"/>
        <v>0.2252741171820597</v>
      </c>
      <c r="J503" s="33">
        <f t="shared" si="136"/>
        <v>3.0566365967715021E-2</v>
      </c>
      <c r="K503" s="33">
        <f t="shared" si="137"/>
        <v>32.715698066830242</v>
      </c>
      <c r="L503" s="33">
        <f t="shared" si="138"/>
        <v>0.19470775121434467</v>
      </c>
      <c r="M503" s="33">
        <f t="shared" si="139"/>
        <v>0.2558404831497747</v>
      </c>
      <c r="N503" s="8">
        <v>1</v>
      </c>
      <c r="O503" s="9">
        <v>0</v>
      </c>
      <c r="P503" s="8">
        <v>1</v>
      </c>
      <c r="Q503" s="9">
        <v>0</v>
      </c>
      <c r="R503" s="9">
        <v>0</v>
      </c>
      <c r="S503" s="9">
        <v>0</v>
      </c>
      <c r="T503" s="9">
        <v>0</v>
      </c>
      <c r="U503" s="8">
        <v>1023</v>
      </c>
      <c r="V503" s="9">
        <v>6</v>
      </c>
      <c r="W503" s="9">
        <f t="shared" ref="W503:W566" si="150">U503-V503-1</f>
        <v>1016</v>
      </c>
      <c r="X503" s="9">
        <f t="shared" si="140"/>
        <v>16</v>
      </c>
      <c r="Y503" s="7">
        <v>7.68</v>
      </c>
      <c r="Z503" s="7">
        <v>17.46</v>
      </c>
      <c r="AA503" s="9">
        <v>1</v>
      </c>
      <c r="AB503" s="9">
        <v>0</v>
      </c>
      <c r="AC503" s="9">
        <v>0</v>
      </c>
      <c r="AD503" s="9">
        <v>1</v>
      </c>
      <c r="AE503" s="9">
        <v>0</v>
      </c>
      <c r="AF503" s="9">
        <v>0</v>
      </c>
      <c r="AG503" s="8">
        <v>1</v>
      </c>
      <c r="AH503" s="9">
        <v>0</v>
      </c>
      <c r="AI503" s="30">
        <v>0</v>
      </c>
      <c r="AJ503" s="9">
        <v>1</v>
      </c>
      <c r="AK503" s="30">
        <v>0</v>
      </c>
      <c r="AL503" s="21">
        <v>2000</v>
      </c>
      <c r="AM503" s="23">
        <f t="shared" si="141"/>
        <v>7.6009024595420822</v>
      </c>
      <c r="AN503" s="33" t="s">
        <v>108</v>
      </c>
      <c r="AO503" s="33" t="s">
        <v>108</v>
      </c>
      <c r="AP503" s="33" t="s">
        <v>108</v>
      </c>
      <c r="AQ503" s="43" t="s">
        <v>108</v>
      </c>
      <c r="AR503" s="33" t="s">
        <v>108</v>
      </c>
      <c r="AS503" s="43" t="s">
        <v>108</v>
      </c>
      <c r="AT503" s="42">
        <v>0.64</v>
      </c>
      <c r="AU503" s="18">
        <v>0.36</v>
      </c>
      <c r="AV503" t="s">
        <v>108</v>
      </c>
      <c r="AW503" s="40" t="s">
        <v>108</v>
      </c>
      <c r="AX503" t="s">
        <v>108</v>
      </c>
      <c r="AY503" s="40" t="s">
        <v>108</v>
      </c>
      <c r="AZ503">
        <v>0</v>
      </c>
      <c r="BA503" s="18">
        <v>1</v>
      </c>
      <c r="BB503">
        <v>1</v>
      </c>
      <c r="BC503" s="18">
        <v>0</v>
      </c>
      <c r="BD503" s="18" t="s">
        <v>143</v>
      </c>
      <c r="BE503">
        <v>0</v>
      </c>
      <c r="BF503">
        <v>1</v>
      </c>
      <c r="BG503">
        <v>0</v>
      </c>
      <c r="BH503">
        <v>0</v>
      </c>
      <c r="BI503">
        <v>0</v>
      </c>
      <c r="BJ503">
        <v>0</v>
      </c>
      <c r="BK503" s="18">
        <v>0</v>
      </c>
      <c r="BL503">
        <v>0</v>
      </c>
      <c r="BM503">
        <v>1</v>
      </c>
      <c r="BN503" s="18">
        <v>0</v>
      </c>
      <c r="BQ503" s="25">
        <v>35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1</v>
      </c>
      <c r="BX503">
        <v>0</v>
      </c>
      <c r="BY503" s="18">
        <v>0</v>
      </c>
      <c r="BZ503">
        <v>0</v>
      </c>
      <c r="CA503">
        <v>0</v>
      </c>
      <c r="CB503">
        <v>1</v>
      </c>
      <c r="CC503" s="18">
        <v>0</v>
      </c>
      <c r="CD503">
        <v>0</v>
      </c>
      <c r="CE503">
        <v>0</v>
      </c>
      <c r="CF503">
        <v>0</v>
      </c>
      <c r="CG503">
        <v>0</v>
      </c>
      <c r="CH503" s="18">
        <v>0</v>
      </c>
      <c r="CI503">
        <v>0</v>
      </c>
      <c r="CJ503">
        <v>0</v>
      </c>
      <c r="CK503">
        <v>1</v>
      </c>
      <c r="CL503">
        <v>1</v>
      </c>
      <c r="CM503">
        <v>0</v>
      </c>
      <c r="CN503">
        <v>0</v>
      </c>
      <c r="CO503">
        <v>1</v>
      </c>
      <c r="CP503">
        <v>1</v>
      </c>
      <c r="CQ503">
        <v>0</v>
      </c>
      <c r="CR503">
        <v>0</v>
      </c>
      <c r="CS503" s="18">
        <v>0</v>
      </c>
      <c r="CU503">
        <v>226</v>
      </c>
      <c r="DD503" s="34" t="s">
        <v>110</v>
      </c>
    </row>
    <row r="504" spans="1:108" x14ac:dyDescent="0.25">
      <c r="A504">
        <v>503</v>
      </c>
      <c r="B504">
        <v>32</v>
      </c>
      <c r="C504" s="25" t="s">
        <v>164</v>
      </c>
      <c r="D504" s="12">
        <v>6.5</v>
      </c>
      <c r="E504" s="14">
        <f t="shared" si="148"/>
        <v>0.8904109589041096</v>
      </c>
      <c r="F504" s="7">
        <v>7.3</v>
      </c>
      <c r="G504" s="7">
        <f t="shared" si="133"/>
        <v>5.6095890410958908</v>
      </c>
      <c r="H504" s="16">
        <f t="shared" si="134"/>
        <v>7.3904109589041092</v>
      </c>
      <c r="I504" s="11">
        <f t="shared" si="135"/>
        <v>0.22742757354036125</v>
      </c>
      <c r="J504" s="33">
        <f t="shared" si="136"/>
        <v>3.1154462128816611E-2</v>
      </c>
      <c r="K504" s="33">
        <f t="shared" si="137"/>
        <v>32.098130786698469</v>
      </c>
      <c r="L504" s="33">
        <f t="shared" si="138"/>
        <v>0.19627311141154463</v>
      </c>
      <c r="M504" s="33">
        <f t="shared" si="139"/>
        <v>0.25858203566917787</v>
      </c>
      <c r="N504" s="8">
        <v>1</v>
      </c>
      <c r="O504" s="9">
        <v>0</v>
      </c>
      <c r="P504" s="8">
        <v>1</v>
      </c>
      <c r="Q504" s="9">
        <v>0</v>
      </c>
      <c r="R504" s="9">
        <v>0</v>
      </c>
      <c r="S504" s="9">
        <v>0</v>
      </c>
      <c r="T504" s="9">
        <v>0</v>
      </c>
      <c r="U504" s="8">
        <v>986</v>
      </c>
      <c r="V504" s="9">
        <v>8</v>
      </c>
      <c r="W504" s="9">
        <f t="shared" si="150"/>
        <v>977</v>
      </c>
      <c r="X504" s="9">
        <f t="shared" si="140"/>
        <v>16</v>
      </c>
      <c r="Y504" s="7">
        <v>7.68</v>
      </c>
      <c r="Z504" s="7">
        <v>17.46</v>
      </c>
      <c r="AA504" s="9">
        <v>1</v>
      </c>
      <c r="AB504" s="9">
        <v>0</v>
      </c>
      <c r="AC504" s="9">
        <v>0</v>
      </c>
      <c r="AD504" s="9">
        <v>1</v>
      </c>
      <c r="AE504" s="9">
        <v>0</v>
      </c>
      <c r="AF504" s="9">
        <v>0</v>
      </c>
      <c r="AG504" s="8">
        <v>1</v>
      </c>
      <c r="AH504" s="9">
        <v>0</v>
      </c>
      <c r="AI504" s="30">
        <v>0</v>
      </c>
      <c r="AJ504" s="9">
        <v>1</v>
      </c>
      <c r="AK504" s="30">
        <v>0</v>
      </c>
      <c r="AL504" s="21">
        <v>2000</v>
      </c>
      <c r="AM504" s="23">
        <f t="shared" si="141"/>
        <v>7.6009024595420822</v>
      </c>
      <c r="AN504" s="33" t="s">
        <v>108</v>
      </c>
      <c r="AO504" s="33" t="s">
        <v>108</v>
      </c>
      <c r="AP504" s="33" t="s">
        <v>108</v>
      </c>
      <c r="AQ504" s="43" t="s">
        <v>108</v>
      </c>
      <c r="AR504" s="33" t="s">
        <v>108</v>
      </c>
      <c r="AS504" s="43" t="s">
        <v>108</v>
      </c>
      <c r="AT504" s="42">
        <v>0.64</v>
      </c>
      <c r="AU504" s="18">
        <v>0.36</v>
      </c>
      <c r="AV504" t="s">
        <v>108</v>
      </c>
      <c r="AW504" s="40" t="s">
        <v>108</v>
      </c>
      <c r="AX504" t="s">
        <v>108</v>
      </c>
      <c r="AY504" s="40" t="s">
        <v>108</v>
      </c>
      <c r="AZ504">
        <v>0</v>
      </c>
      <c r="BA504" s="18">
        <v>1</v>
      </c>
      <c r="BB504">
        <v>1</v>
      </c>
      <c r="BC504" s="18">
        <v>0</v>
      </c>
      <c r="BD504" s="18" t="s">
        <v>143</v>
      </c>
      <c r="BE504">
        <v>0</v>
      </c>
      <c r="BF504">
        <v>1</v>
      </c>
      <c r="BG504">
        <v>0</v>
      </c>
      <c r="BH504">
        <v>0</v>
      </c>
      <c r="BI504">
        <v>0</v>
      </c>
      <c r="BJ504">
        <v>0</v>
      </c>
      <c r="BK504" s="18">
        <v>0</v>
      </c>
      <c r="BL504">
        <v>0</v>
      </c>
      <c r="BM504">
        <v>1</v>
      </c>
      <c r="BN504" s="18">
        <v>0</v>
      </c>
      <c r="BQ504" s="25">
        <v>35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1</v>
      </c>
      <c r="BX504">
        <v>0</v>
      </c>
      <c r="BY504" s="18">
        <v>0</v>
      </c>
      <c r="BZ504">
        <v>0</v>
      </c>
      <c r="CA504">
        <v>1</v>
      </c>
      <c r="CB504">
        <v>0</v>
      </c>
      <c r="CC504" s="18">
        <v>0</v>
      </c>
      <c r="CD504">
        <v>1</v>
      </c>
      <c r="CE504">
        <v>0</v>
      </c>
      <c r="CF504">
        <v>0</v>
      </c>
      <c r="CG504">
        <v>0</v>
      </c>
      <c r="CH504" s="18">
        <v>0</v>
      </c>
      <c r="CI504">
        <v>0</v>
      </c>
      <c r="CJ504">
        <v>0</v>
      </c>
      <c r="CK504">
        <v>1</v>
      </c>
      <c r="CL504">
        <v>1</v>
      </c>
      <c r="CM504">
        <v>0</v>
      </c>
      <c r="CN504">
        <v>0</v>
      </c>
      <c r="CO504">
        <v>1</v>
      </c>
      <c r="CP504">
        <v>1</v>
      </c>
      <c r="CQ504">
        <v>0</v>
      </c>
      <c r="CR504">
        <v>0</v>
      </c>
      <c r="CS504" s="18">
        <v>0</v>
      </c>
      <c r="CU504">
        <v>226</v>
      </c>
      <c r="DD504" s="34" t="s">
        <v>110</v>
      </c>
    </row>
    <row r="505" spans="1:108" x14ac:dyDescent="0.25">
      <c r="A505">
        <v>504</v>
      </c>
      <c r="B505">
        <v>32</v>
      </c>
      <c r="C505" s="25" t="s">
        <v>164</v>
      </c>
      <c r="D505" s="12">
        <v>6.4</v>
      </c>
      <c r="E505" s="14">
        <f t="shared" si="148"/>
        <v>0.86838534599728634</v>
      </c>
      <c r="F505" s="7">
        <v>7.37</v>
      </c>
      <c r="G505" s="7">
        <f t="shared" si="133"/>
        <v>5.5316146540027145</v>
      </c>
      <c r="H505" s="16">
        <f t="shared" si="134"/>
        <v>7.2683853459972863</v>
      </c>
      <c r="I505" s="11">
        <f t="shared" si="135"/>
        <v>0.12618462893964844</v>
      </c>
      <c r="J505" s="33">
        <f t="shared" si="136"/>
        <v>1.7121387915827468E-2</v>
      </c>
      <c r="K505" s="33">
        <f t="shared" si="137"/>
        <v>58.406479948718022</v>
      </c>
      <c r="L505" s="33">
        <f t="shared" si="138"/>
        <v>0.10906324102382096</v>
      </c>
      <c r="M505" s="33">
        <f t="shared" si="139"/>
        <v>0.14330601685547589</v>
      </c>
      <c r="N505" s="8">
        <v>1</v>
      </c>
      <c r="O505" s="9">
        <v>0</v>
      </c>
      <c r="P505" s="8">
        <v>1</v>
      </c>
      <c r="Q505" s="9">
        <v>0</v>
      </c>
      <c r="R505" s="9">
        <v>0</v>
      </c>
      <c r="S505" s="9">
        <v>0</v>
      </c>
      <c r="T505" s="9">
        <v>0</v>
      </c>
      <c r="U505" s="8">
        <v>3364</v>
      </c>
      <c r="V505" s="9">
        <v>6</v>
      </c>
      <c r="W505" s="9">
        <f t="shared" si="150"/>
        <v>3357</v>
      </c>
      <c r="X505" s="9">
        <f t="shared" si="140"/>
        <v>16</v>
      </c>
      <c r="Y505" s="7">
        <v>7.68</v>
      </c>
      <c r="Z505" s="7">
        <v>17.46</v>
      </c>
      <c r="AA505" s="9">
        <v>1</v>
      </c>
      <c r="AB505" s="9">
        <v>0</v>
      </c>
      <c r="AC505" s="9">
        <v>0</v>
      </c>
      <c r="AD505" s="9">
        <v>1</v>
      </c>
      <c r="AE505" s="9">
        <v>0</v>
      </c>
      <c r="AF505" s="9">
        <v>0</v>
      </c>
      <c r="AG505" s="8">
        <v>1</v>
      </c>
      <c r="AH505" s="9">
        <v>0</v>
      </c>
      <c r="AI505" s="30">
        <v>0</v>
      </c>
      <c r="AJ505" s="9">
        <v>1</v>
      </c>
      <c r="AK505" s="30">
        <v>0</v>
      </c>
      <c r="AL505" s="21">
        <v>2000</v>
      </c>
      <c r="AM505" s="23">
        <f t="shared" si="141"/>
        <v>7.6009024595420822</v>
      </c>
      <c r="AN505" s="33" t="s">
        <v>108</v>
      </c>
      <c r="AO505" s="33" t="s">
        <v>108</v>
      </c>
      <c r="AP505" s="33" t="s">
        <v>108</v>
      </c>
      <c r="AQ505" s="43" t="s">
        <v>108</v>
      </c>
      <c r="AR505" s="33" t="s">
        <v>108</v>
      </c>
      <c r="AS505" s="43" t="s">
        <v>108</v>
      </c>
      <c r="AT505" s="42">
        <v>0.64</v>
      </c>
      <c r="AU505" s="18">
        <v>0.36</v>
      </c>
      <c r="AV505" t="s">
        <v>108</v>
      </c>
      <c r="AW505" s="40" t="s">
        <v>108</v>
      </c>
      <c r="AX505" t="s">
        <v>108</v>
      </c>
      <c r="AY505" s="40" t="s">
        <v>108</v>
      </c>
      <c r="AZ505">
        <v>0</v>
      </c>
      <c r="BA505" s="18">
        <v>1</v>
      </c>
      <c r="BB505">
        <v>1</v>
      </c>
      <c r="BC505" s="18">
        <v>0</v>
      </c>
      <c r="BD505" s="18" t="s">
        <v>143</v>
      </c>
      <c r="BE505">
        <v>0</v>
      </c>
      <c r="BF505">
        <v>1</v>
      </c>
      <c r="BG505">
        <v>0</v>
      </c>
      <c r="BH505">
        <v>0</v>
      </c>
      <c r="BI505">
        <v>0</v>
      </c>
      <c r="BJ505">
        <v>0</v>
      </c>
      <c r="BK505" s="18">
        <v>0</v>
      </c>
      <c r="BL505">
        <v>0</v>
      </c>
      <c r="BM505">
        <v>1</v>
      </c>
      <c r="BN505" s="18">
        <v>0</v>
      </c>
      <c r="BQ505" s="25">
        <v>35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1</v>
      </c>
      <c r="BX505">
        <v>0</v>
      </c>
      <c r="BY505" s="18">
        <v>0</v>
      </c>
      <c r="BZ505">
        <v>0</v>
      </c>
      <c r="CA505">
        <v>0</v>
      </c>
      <c r="CB505">
        <v>1</v>
      </c>
      <c r="CC505" s="18">
        <v>0</v>
      </c>
      <c r="CD505">
        <v>0</v>
      </c>
      <c r="CE505">
        <v>0</v>
      </c>
      <c r="CF505">
        <v>0</v>
      </c>
      <c r="CG505">
        <v>0</v>
      </c>
      <c r="CH505" s="18">
        <v>0</v>
      </c>
      <c r="CI505">
        <v>0</v>
      </c>
      <c r="CJ505">
        <v>0</v>
      </c>
      <c r="CK505">
        <v>1</v>
      </c>
      <c r="CL505">
        <v>1</v>
      </c>
      <c r="CM505">
        <v>0</v>
      </c>
      <c r="CN505">
        <v>0</v>
      </c>
      <c r="CO505">
        <v>1</v>
      </c>
      <c r="CP505">
        <v>1</v>
      </c>
      <c r="CQ505">
        <v>0</v>
      </c>
      <c r="CR505">
        <v>0</v>
      </c>
      <c r="CS505" s="18">
        <v>0</v>
      </c>
      <c r="CU505">
        <v>226</v>
      </c>
      <c r="DD505" s="34" t="s">
        <v>110</v>
      </c>
    </row>
    <row r="506" spans="1:108" x14ac:dyDescent="0.25">
      <c r="A506">
        <v>505</v>
      </c>
      <c r="B506">
        <v>32</v>
      </c>
      <c r="C506" s="25" t="s">
        <v>164</v>
      </c>
      <c r="D506" s="12">
        <v>4.3</v>
      </c>
      <c r="E506" s="14">
        <f t="shared" si="148"/>
        <v>1.4625850340136055</v>
      </c>
      <c r="F506" s="7">
        <v>2.94</v>
      </c>
      <c r="G506" s="7">
        <f t="shared" si="133"/>
        <v>2.8374149659863943</v>
      </c>
      <c r="H506" s="16">
        <f t="shared" si="134"/>
        <v>5.7625850340136058</v>
      </c>
      <c r="I506" s="11">
        <f t="shared" si="135"/>
        <v>5.0677276605177769E-2</v>
      </c>
      <c r="J506" s="33">
        <f t="shared" si="136"/>
        <v>1.7237168913325773E-2</v>
      </c>
      <c r="K506" s="33">
        <f t="shared" si="137"/>
        <v>58.014167235253836</v>
      </c>
      <c r="L506" s="33">
        <f t="shared" si="138"/>
        <v>3.3440107691851996E-2</v>
      </c>
      <c r="M506" s="33">
        <f t="shared" si="139"/>
        <v>6.7914445518503536E-2</v>
      </c>
      <c r="N506" s="8">
        <v>1</v>
      </c>
      <c r="O506" s="9">
        <v>0</v>
      </c>
      <c r="P506" s="8">
        <v>1</v>
      </c>
      <c r="Q506" s="9">
        <v>0</v>
      </c>
      <c r="R506" s="9">
        <v>0</v>
      </c>
      <c r="S506" s="9">
        <v>0</v>
      </c>
      <c r="T506" s="9">
        <v>0</v>
      </c>
      <c r="U506" s="8">
        <v>3364</v>
      </c>
      <c r="V506" s="9">
        <v>6</v>
      </c>
      <c r="W506" s="9">
        <f t="shared" si="150"/>
        <v>3357</v>
      </c>
      <c r="X506" s="9">
        <f t="shared" si="140"/>
        <v>16</v>
      </c>
      <c r="Y506" s="7">
        <v>7.68</v>
      </c>
      <c r="Z506" s="7">
        <v>17.46</v>
      </c>
      <c r="AA506" s="9">
        <v>1</v>
      </c>
      <c r="AB506" s="9">
        <v>0</v>
      </c>
      <c r="AC506" s="9">
        <v>0</v>
      </c>
      <c r="AD506" s="9">
        <v>1</v>
      </c>
      <c r="AE506" s="9">
        <v>0</v>
      </c>
      <c r="AF506" s="9">
        <v>0</v>
      </c>
      <c r="AG506" s="8">
        <v>1</v>
      </c>
      <c r="AH506" s="9">
        <v>0</v>
      </c>
      <c r="AI506" s="30">
        <v>0</v>
      </c>
      <c r="AJ506" s="9">
        <v>1</v>
      </c>
      <c r="AK506" s="30">
        <v>0</v>
      </c>
      <c r="AL506" s="21">
        <v>2000</v>
      </c>
      <c r="AM506" s="23">
        <f t="shared" si="141"/>
        <v>7.6009024595420822</v>
      </c>
      <c r="AN506" s="33" t="s">
        <v>108</v>
      </c>
      <c r="AO506" s="33" t="s">
        <v>108</v>
      </c>
      <c r="AP506" s="33" t="s">
        <v>108</v>
      </c>
      <c r="AQ506" s="43" t="s">
        <v>108</v>
      </c>
      <c r="AR506" s="33" t="s">
        <v>108</v>
      </c>
      <c r="AS506" s="43" t="s">
        <v>108</v>
      </c>
      <c r="AT506" s="42">
        <v>0.64</v>
      </c>
      <c r="AU506" s="18">
        <v>0.36</v>
      </c>
      <c r="AV506" t="s">
        <v>108</v>
      </c>
      <c r="AW506" s="40" t="s">
        <v>108</v>
      </c>
      <c r="AX506" t="s">
        <v>108</v>
      </c>
      <c r="AY506" s="40" t="s">
        <v>108</v>
      </c>
      <c r="AZ506">
        <v>0</v>
      </c>
      <c r="BA506" s="18">
        <v>1</v>
      </c>
      <c r="BB506">
        <v>1</v>
      </c>
      <c r="BC506" s="18">
        <v>0</v>
      </c>
      <c r="BD506" s="18" t="s">
        <v>143</v>
      </c>
      <c r="BE506">
        <v>0</v>
      </c>
      <c r="BF506">
        <v>1</v>
      </c>
      <c r="BG506">
        <v>0</v>
      </c>
      <c r="BH506">
        <v>0</v>
      </c>
      <c r="BI506">
        <v>0</v>
      </c>
      <c r="BJ506">
        <v>0</v>
      </c>
      <c r="BK506" s="18">
        <v>0</v>
      </c>
      <c r="BL506">
        <v>0</v>
      </c>
      <c r="BM506">
        <v>1</v>
      </c>
      <c r="BN506" s="18">
        <v>0</v>
      </c>
      <c r="BQ506" s="25">
        <v>35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1</v>
      </c>
      <c r="BX506">
        <v>0</v>
      </c>
      <c r="BY506" s="18">
        <v>0</v>
      </c>
      <c r="BZ506">
        <v>0</v>
      </c>
      <c r="CA506">
        <v>0</v>
      </c>
      <c r="CB506">
        <v>1</v>
      </c>
      <c r="CC506" s="18">
        <v>0</v>
      </c>
      <c r="CD506">
        <v>0</v>
      </c>
      <c r="CE506">
        <v>0</v>
      </c>
      <c r="CF506">
        <v>0</v>
      </c>
      <c r="CG506">
        <v>0</v>
      </c>
      <c r="CH506" s="18">
        <v>0</v>
      </c>
      <c r="CI506">
        <v>0</v>
      </c>
      <c r="CJ506">
        <v>0</v>
      </c>
      <c r="CK506">
        <v>1</v>
      </c>
      <c r="CL506">
        <v>1</v>
      </c>
      <c r="CM506">
        <v>0</v>
      </c>
      <c r="CN506">
        <v>0</v>
      </c>
      <c r="CO506">
        <v>1</v>
      </c>
      <c r="CP506">
        <v>1</v>
      </c>
      <c r="CQ506">
        <v>0</v>
      </c>
      <c r="CR506">
        <v>0</v>
      </c>
      <c r="CS506" s="18">
        <v>0</v>
      </c>
      <c r="CU506">
        <v>226</v>
      </c>
      <c r="DD506" s="34" t="s">
        <v>110</v>
      </c>
    </row>
    <row r="507" spans="1:108" x14ac:dyDescent="0.25">
      <c r="A507">
        <v>506</v>
      </c>
      <c r="B507">
        <v>32</v>
      </c>
      <c r="C507" s="25" t="s">
        <v>164</v>
      </c>
      <c r="D507" s="12">
        <v>7.8</v>
      </c>
      <c r="E507" s="14">
        <f t="shared" si="148"/>
        <v>1.1854103343465046</v>
      </c>
      <c r="F507" s="7">
        <v>6.58</v>
      </c>
      <c r="G507" s="7">
        <f t="shared" si="133"/>
        <v>6.6145896656534955</v>
      </c>
      <c r="H507" s="16">
        <f t="shared" si="134"/>
        <v>8.9854103343465042</v>
      </c>
      <c r="I507" s="11">
        <f t="shared" si="135"/>
        <v>0.112841150584339</v>
      </c>
      <c r="J507" s="33">
        <f t="shared" si="136"/>
        <v>1.714911103105456E-2</v>
      </c>
      <c r="K507" s="33">
        <f t="shared" si="137"/>
        <v>58.3120605020951</v>
      </c>
      <c r="L507" s="33">
        <f t="shared" si="138"/>
        <v>9.5692039553284439E-2</v>
      </c>
      <c r="M507" s="33">
        <f t="shared" si="139"/>
        <v>0.12999026161539357</v>
      </c>
      <c r="N507" s="8">
        <v>1</v>
      </c>
      <c r="O507" s="9">
        <v>0</v>
      </c>
      <c r="P507" s="8">
        <v>1</v>
      </c>
      <c r="Q507" s="9">
        <v>0</v>
      </c>
      <c r="R507" s="9">
        <v>0</v>
      </c>
      <c r="S507" s="9">
        <v>0</v>
      </c>
      <c r="T507" s="9">
        <v>0</v>
      </c>
      <c r="U507" s="8">
        <v>3364</v>
      </c>
      <c r="V507" s="9">
        <v>6</v>
      </c>
      <c r="W507" s="9">
        <f t="shared" si="150"/>
        <v>3357</v>
      </c>
      <c r="X507" s="9">
        <f t="shared" si="140"/>
        <v>16</v>
      </c>
      <c r="Y507" s="7">
        <v>7.68</v>
      </c>
      <c r="Z507" s="7">
        <v>17.46</v>
      </c>
      <c r="AA507" s="9">
        <v>1</v>
      </c>
      <c r="AB507" s="9">
        <v>0</v>
      </c>
      <c r="AC507" s="9">
        <v>0</v>
      </c>
      <c r="AD507" s="9">
        <v>1</v>
      </c>
      <c r="AE507" s="9">
        <v>0</v>
      </c>
      <c r="AF507" s="9">
        <v>0</v>
      </c>
      <c r="AG507" s="8">
        <v>1</v>
      </c>
      <c r="AH507" s="9">
        <v>0</v>
      </c>
      <c r="AI507" s="30">
        <v>0</v>
      </c>
      <c r="AJ507" s="9">
        <v>1</v>
      </c>
      <c r="AK507" s="30">
        <v>0</v>
      </c>
      <c r="AL507" s="21">
        <v>2000</v>
      </c>
      <c r="AM507" s="23">
        <f t="shared" si="141"/>
        <v>7.6009024595420822</v>
      </c>
      <c r="AN507" s="33" t="s">
        <v>108</v>
      </c>
      <c r="AO507" s="33" t="s">
        <v>108</v>
      </c>
      <c r="AP507" s="33" t="s">
        <v>108</v>
      </c>
      <c r="AQ507" s="43" t="s">
        <v>108</v>
      </c>
      <c r="AR507" s="33" t="s">
        <v>108</v>
      </c>
      <c r="AS507" s="43" t="s">
        <v>108</v>
      </c>
      <c r="AT507" s="42">
        <v>0.64</v>
      </c>
      <c r="AU507" s="18">
        <v>0.36</v>
      </c>
      <c r="AV507" t="s">
        <v>108</v>
      </c>
      <c r="AW507" s="40" t="s">
        <v>108</v>
      </c>
      <c r="AX507" t="s">
        <v>108</v>
      </c>
      <c r="AY507" s="40" t="s">
        <v>108</v>
      </c>
      <c r="AZ507">
        <v>0</v>
      </c>
      <c r="BA507" s="18">
        <v>1</v>
      </c>
      <c r="BB507">
        <v>1</v>
      </c>
      <c r="BC507" s="18">
        <v>0</v>
      </c>
      <c r="BD507" s="18" t="s">
        <v>143</v>
      </c>
      <c r="BE507">
        <v>0</v>
      </c>
      <c r="BF507">
        <v>1</v>
      </c>
      <c r="BG507">
        <v>0</v>
      </c>
      <c r="BH507">
        <v>0</v>
      </c>
      <c r="BI507">
        <v>0</v>
      </c>
      <c r="BJ507">
        <v>0</v>
      </c>
      <c r="BK507" s="18">
        <v>0</v>
      </c>
      <c r="BL507">
        <v>0</v>
      </c>
      <c r="BM507">
        <v>1</v>
      </c>
      <c r="BN507" s="18">
        <v>0</v>
      </c>
      <c r="BQ507" s="25">
        <v>35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1</v>
      </c>
      <c r="BX507">
        <v>0</v>
      </c>
      <c r="BY507" s="18">
        <v>0</v>
      </c>
      <c r="BZ507">
        <v>0</v>
      </c>
      <c r="CA507">
        <v>0</v>
      </c>
      <c r="CB507">
        <v>1</v>
      </c>
      <c r="CC507" s="18">
        <v>0</v>
      </c>
      <c r="CD507">
        <v>0</v>
      </c>
      <c r="CE507">
        <v>0</v>
      </c>
      <c r="CF507">
        <v>0</v>
      </c>
      <c r="CG507">
        <v>0</v>
      </c>
      <c r="CH507" s="18">
        <v>0</v>
      </c>
      <c r="CI507">
        <v>0</v>
      </c>
      <c r="CJ507">
        <v>0</v>
      </c>
      <c r="CK507">
        <v>1</v>
      </c>
      <c r="CL507">
        <v>1</v>
      </c>
      <c r="CM507">
        <v>0</v>
      </c>
      <c r="CN507">
        <v>0</v>
      </c>
      <c r="CO507">
        <v>1</v>
      </c>
      <c r="CP507">
        <v>1</v>
      </c>
      <c r="CQ507">
        <v>0</v>
      </c>
      <c r="CR507">
        <v>0</v>
      </c>
      <c r="CS507" s="18">
        <v>0</v>
      </c>
      <c r="CU507">
        <v>226</v>
      </c>
      <c r="DD507" s="34" t="s">
        <v>110</v>
      </c>
    </row>
    <row r="508" spans="1:108" x14ac:dyDescent="0.25">
      <c r="A508">
        <v>507</v>
      </c>
      <c r="B508">
        <v>32</v>
      </c>
      <c r="C508" s="25" t="s">
        <v>164</v>
      </c>
      <c r="D508" s="12">
        <v>10.5</v>
      </c>
      <c r="E508" s="14">
        <f t="shared" si="148"/>
        <v>1.2804878048780488</v>
      </c>
      <c r="F508" s="7">
        <v>8.1999999999999993</v>
      </c>
      <c r="G508" s="7">
        <f t="shared" si="133"/>
        <v>9.2195121951219505</v>
      </c>
      <c r="H508" s="16">
        <f t="shared" si="134"/>
        <v>11.780487804878049</v>
      </c>
      <c r="I508" s="11">
        <f t="shared" si="135"/>
        <v>0.20660483785702163</v>
      </c>
      <c r="J508" s="33">
        <f t="shared" si="136"/>
        <v>2.5195711933783126E-2</v>
      </c>
      <c r="K508" s="33">
        <f t="shared" si="137"/>
        <v>39.689293266572541</v>
      </c>
      <c r="L508" s="33">
        <f t="shared" si="138"/>
        <v>0.18140912592323852</v>
      </c>
      <c r="M508" s="33">
        <f t="shared" si="139"/>
        <v>0.23180054979080475</v>
      </c>
      <c r="N508" s="8">
        <v>1</v>
      </c>
      <c r="O508" s="9">
        <v>0</v>
      </c>
      <c r="P508" s="8">
        <v>1</v>
      </c>
      <c r="Q508" s="9">
        <v>0</v>
      </c>
      <c r="R508" s="9">
        <v>0</v>
      </c>
      <c r="S508" s="9">
        <v>0</v>
      </c>
      <c r="T508" s="9">
        <v>0</v>
      </c>
      <c r="U508" s="8">
        <v>1515</v>
      </c>
      <c r="V508" s="9">
        <v>6</v>
      </c>
      <c r="W508" s="9">
        <f t="shared" si="150"/>
        <v>1508</v>
      </c>
      <c r="X508" s="9">
        <f t="shared" si="140"/>
        <v>16</v>
      </c>
      <c r="Y508" s="7">
        <v>7.68</v>
      </c>
      <c r="Z508" s="7">
        <v>17.46</v>
      </c>
      <c r="AA508" s="9">
        <v>1</v>
      </c>
      <c r="AB508" s="9">
        <v>0</v>
      </c>
      <c r="AC508" s="9">
        <v>0</v>
      </c>
      <c r="AD508" s="9">
        <v>1</v>
      </c>
      <c r="AE508" s="9">
        <v>0</v>
      </c>
      <c r="AF508" s="9">
        <v>0</v>
      </c>
      <c r="AG508" s="8">
        <v>1</v>
      </c>
      <c r="AH508" s="9">
        <v>0</v>
      </c>
      <c r="AI508" s="30">
        <v>0</v>
      </c>
      <c r="AJ508" s="9">
        <v>1</v>
      </c>
      <c r="AK508" s="30">
        <v>0</v>
      </c>
      <c r="AL508" s="21">
        <v>2000</v>
      </c>
      <c r="AM508" s="23">
        <f t="shared" si="141"/>
        <v>7.6009024595420822</v>
      </c>
      <c r="AN508" s="33" t="s">
        <v>108</v>
      </c>
      <c r="AO508" s="33" t="s">
        <v>108</v>
      </c>
      <c r="AP508" s="33" t="s">
        <v>108</v>
      </c>
      <c r="AQ508" s="43" t="s">
        <v>108</v>
      </c>
      <c r="AR508" s="33" t="s">
        <v>108</v>
      </c>
      <c r="AS508" s="43" t="s">
        <v>108</v>
      </c>
      <c r="AT508" s="42">
        <v>0.64</v>
      </c>
      <c r="AU508" s="18">
        <v>0.36</v>
      </c>
      <c r="AV508" t="s">
        <v>108</v>
      </c>
      <c r="AW508" s="40" t="s">
        <v>108</v>
      </c>
      <c r="AX508" t="s">
        <v>108</v>
      </c>
      <c r="AY508" s="40" t="s">
        <v>108</v>
      </c>
      <c r="AZ508">
        <v>0</v>
      </c>
      <c r="BA508" s="18">
        <v>1</v>
      </c>
      <c r="BB508">
        <v>1</v>
      </c>
      <c r="BC508" s="18">
        <v>0</v>
      </c>
      <c r="BD508" s="18" t="s">
        <v>143</v>
      </c>
      <c r="BE508">
        <v>0</v>
      </c>
      <c r="BF508">
        <v>1</v>
      </c>
      <c r="BG508">
        <v>0</v>
      </c>
      <c r="BH508">
        <v>0</v>
      </c>
      <c r="BI508">
        <v>0</v>
      </c>
      <c r="BJ508">
        <v>0</v>
      </c>
      <c r="BK508" s="18">
        <v>0</v>
      </c>
      <c r="BL508">
        <v>0</v>
      </c>
      <c r="BM508">
        <v>1</v>
      </c>
      <c r="BN508" s="18">
        <v>0</v>
      </c>
      <c r="BQ508" s="25">
        <v>35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1</v>
      </c>
      <c r="BX508">
        <v>0</v>
      </c>
      <c r="BY508" s="18">
        <v>0</v>
      </c>
      <c r="BZ508">
        <v>0</v>
      </c>
      <c r="CA508">
        <v>0</v>
      </c>
      <c r="CB508">
        <v>1</v>
      </c>
      <c r="CC508" s="18">
        <v>0</v>
      </c>
      <c r="CD508">
        <v>0</v>
      </c>
      <c r="CE508">
        <v>0</v>
      </c>
      <c r="CF508">
        <v>0</v>
      </c>
      <c r="CG508">
        <v>0</v>
      </c>
      <c r="CH508" s="18">
        <v>0</v>
      </c>
      <c r="CI508">
        <v>0</v>
      </c>
      <c r="CJ508">
        <v>0</v>
      </c>
      <c r="CK508">
        <v>1</v>
      </c>
      <c r="CL508">
        <v>1</v>
      </c>
      <c r="CM508">
        <v>0</v>
      </c>
      <c r="CN508">
        <v>0</v>
      </c>
      <c r="CO508">
        <v>1</v>
      </c>
      <c r="CP508">
        <v>1</v>
      </c>
      <c r="CQ508">
        <v>0</v>
      </c>
      <c r="CR508">
        <v>0</v>
      </c>
      <c r="CS508" s="18">
        <v>0</v>
      </c>
      <c r="CU508">
        <v>226</v>
      </c>
      <c r="DD508" s="34" t="s">
        <v>110</v>
      </c>
    </row>
    <row r="509" spans="1:108" x14ac:dyDescent="0.25">
      <c r="A509">
        <v>508</v>
      </c>
      <c r="B509">
        <v>32</v>
      </c>
      <c r="C509" s="25" t="s">
        <v>164</v>
      </c>
      <c r="D509" s="12">
        <v>8.9</v>
      </c>
      <c r="E509" s="14">
        <f t="shared" si="148"/>
        <v>2.8253968253968256</v>
      </c>
      <c r="F509" s="7">
        <v>3.15</v>
      </c>
      <c r="G509" s="7">
        <f t="shared" si="133"/>
        <v>6.0746031746031743</v>
      </c>
      <c r="H509" s="16">
        <f t="shared" si="134"/>
        <v>11.725396825396826</v>
      </c>
      <c r="I509" s="11">
        <f t="shared" si="135"/>
        <v>8.0851066780717365E-2</v>
      </c>
      <c r="J509" s="33">
        <f t="shared" si="136"/>
        <v>2.5667005327211861E-2</v>
      </c>
      <c r="K509" s="33">
        <f t="shared" si="137"/>
        <v>38.960524893794741</v>
      </c>
      <c r="L509" s="33">
        <f t="shared" si="138"/>
        <v>5.5184061453505504E-2</v>
      </c>
      <c r="M509" s="33">
        <f t="shared" si="139"/>
        <v>0.10651807210792923</v>
      </c>
      <c r="N509" s="8">
        <v>1</v>
      </c>
      <c r="O509" s="9">
        <v>0</v>
      </c>
      <c r="P509" s="8">
        <v>1</v>
      </c>
      <c r="Q509" s="9">
        <v>0</v>
      </c>
      <c r="R509" s="9">
        <v>0</v>
      </c>
      <c r="S509" s="9">
        <v>0</v>
      </c>
      <c r="T509" s="9">
        <v>0</v>
      </c>
      <c r="U509" s="8">
        <v>1515</v>
      </c>
      <c r="V509" s="9">
        <v>6</v>
      </c>
      <c r="W509" s="9">
        <f t="shared" si="150"/>
        <v>1508</v>
      </c>
      <c r="X509" s="9">
        <f t="shared" si="140"/>
        <v>16</v>
      </c>
      <c r="Y509" s="7">
        <v>7.68</v>
      </c>
      <c r="Z509" s="7">
        <v>17.46</v>
      </c>
      <c r="AA509" s="9">
        <v>1</v>
      </c>
      <c r="AB509" s="9">
        <v>0</v>
      </c>
      <c r="AC509" s="9">
        <v>0</v>
      </c>
      <c r="AD509" s="9">
        <v>1</v>
      </c>
      <c r="AE509" s="9">
        <v>0</v>
      </c>
      <c r="AF509" s="9">
        <v>0</v>
      </c>
      <c r="AG509" s="8">
        <v>1</v>
      </c>
      <c r="AH509" s="9">
        <v>0</v>
      </c>
      <c r="AI509" s="30">
        <v>0</v>
      </c>
      <c r="AJ509" s="9">
        <v>1</v>
      </c>
      <c r="AK509" s="30">
        <v>0</v>
      </c>
      <c r="AL509" s="21">
        <v>2000</v>
      </c>
      <c r="AM509" s="23">
        <f t="shared" si="141"/>
        <v>7.6009024595420822</v>
      </c>
      <c r="AN509" s="33" t="s">
        <v>108</v>
      </c>
      <c r="AO509" s="33" t="s">
        <v>108</v>
      </c>
      <c r="AP509" s="33" t="s">
        <v>108</v>
      </c>
      <c r="AQ509" s="43" t="s">
        <v>108</v>
      </c>
      <c r="AR509" s="33" t="s">
        <v>108</v>
      </c>
      <c r="AS509" s="43" t="s">
        <v>108</v>
      </c>
      <c r="AT509" s="42">
        <v>0.64</v>
      </c>
      <c r="AU509" s="18">
        <v>0.36</v>
      </c>
      <c r="AV509" t="s">
        <v>108</v>
      </c>
      <c r="AW509" s="40" t="s">
        <v>108</v>
      </c>
      <c r="AX509" t="s">
        <v>108</v>
      </c>
      <c r="AY509" s="40" t="s">
        <v>108</v>
      </c>
      <c r="AZ509">
        <v>0</v>
      </c>
      <c r="BA509" s="18">
        <v>1</v>
      </c>
      <c r="BB509">
        <v>1</v>
      </c>
      <c r="BC509" s="18">
        <v>0</v>
      </c>
      <c r="BD509" s="18" t="s">
        <v>143</v>
      </c>
      <c r="BE509">
        <v>0</v>
      </c>
      <c r="BF509">
        <v>1</v>
      </c>
      <c r="BG509">
        <v>0</v>
      </c>
      <c r="BH509">
        <v>0</v>
      </c>
      <c r="BI509">
        <v>0</v>
      </c>
      <c r="BJ509">
        <v>0</v>
      </c>
      <c r="BK509" s="18">
        <v>0</v>
      </c>
      <c r="BL509">
        <v>0</v>
      </c>
      <c r="BM509">
        <v>1</v>
      </c>
      <c r="BN509" s="18">
        <v>0</v>
      </c>
      <c r="BQ509" s="25">
        <v>35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1</v>
      </c>
      <c r="BX509">
        <v>0</v>
      </c>
      <c r="BY509" s="18">
        <v>0</v>
      </c>
      <c r="BZ509">
        <v>0</v>
      </c>
      <c r="CA509">
        <v>0</v>
      </c>
      <c r="CB509">
        <v>1</v>
      </c>
      <c r="CC509" s="18">
        <v>0</v>
      </c>
      <c r="CD509">
        <v>0</v>
      </c>
      <c r="CE509">
        <v>0</v>
      </c>
      <c r="CF509">
        <v>0</v>
      </c>
      <c r="CG509">
        <v>0</v>
      </c>
      <c r="CH509" s="18">
        <v>0</v>
      </c>
      <c r="CI509">
        <v>0</v>
      </c>
      <c r="CJ509">
        <v>0</v>
      </c>
      <c r="CK509">
        <v>1</v>
      </c>
      <c r="CL509">
        <v>1</v>
      </c>
      <c r="CM509">
        <v>0</v>
      </c>
      <c r="CN509">
        <v>0</v>
      </c>
      <c r="CO509">
        <v>1</v>
      </c>
      <c r="CP509">
        <v>1</v>
      </c>
      <c r="CQ509">
        <v>0</v>
      </c>
      <c r="CR509">
        <v>0</v>
      </c>
      <c r="CS509" s="18">
        <v>0</v>
      </c>
      <c r="CU509">
        <v>226</v>
      </c>
      <c r="DD509" s="34" t="s">
        <v>110</v>
      </c>
    </row>
    <row r="510" spans="1:108" x14ac:dyDescent="0.25">
      <c r="A510">
        <v>509</v>
      </c>
      <c r="B510">
        <v>32</v>
      </c>
      <c r="C510" s="25" t="s">
        <v>164</v>
      </c>
      <c r="D510" s="12">
        <v>11.7</v>
      </c>
      <c r="E510" s="14">
        <f t="shared" si="148"/>
        <v>1.4516129032258063</v>
      </c>
      <c r="F510" s="7">
        <v>8.06</v>
      </c>
      <c r="G510" s="7">
        <f t="shared" si="133"/>
        <v>10.248387096774193</v>
      </c>
      <c r="H510" s="16">
        <f t="shared" si="134"/>
        <v>13.151612903225805</v>
      </c>
      <c r="I510" s="11">
        <f t="shared" si="135"/>
        <v>0.20322433235021214</v>
      </c>
      <c r="J510" s="33">
        <f t="shared" si="136"/>
        <v>2.5213937016155347E-2</v>
      </c>
      <c r="K510" s="33">
        <f t="shared" si="137"/>
        <v>39.66060513910498</v>
      </c>
      <c r="L510" s="33">
        <f t="shared" si="138"/>
        <v>0.1780103953340568</v>
      </c>
      <c r="M510" s="33">
        <f t="shared" si="139"/>
        <v>0.22843826936636749</v>
      </c>
      <c r="N510" s="8">
        <v>1</v>
      </c>
      <c r="O510" s="9">
        <v>0</v>
      </c>
      <c r="P510" s="8">
        <v>1</v>
      </c>
      <c r="Q510" s="9">
        <v>0</v>
      </c>
      <c r="R510" s="9">
        <v>0</v>
      </c>
      <c r="S510" s="9">
        <v>0</v>
      </c>
      <c r="T510" s="9">
        <v>0</v>
      </c>
      <c r="U510" s="8">
        <v>1515</v>
      </c>
      <c r="V510" s="9">
        <v>6</v>
      </c>
      <c r="W510" s="9">
        <f t="shared" si="150"/>
        <v>1508</v>
      </c>
      <c r="X510" s="9">
        <f t="shared" si="140"/>
        <v>16</v>
      </c>
      <c r="Y510" s="7">
        <v>7.68</v>
      </c>
      <c r="Z510" s="7">
        <v>17.46</v>
      </c>
      <c r="AA510" s="9">
        <v>1</v>
      </c>
      <c r="AB510" s="9">
        <v>0</v>
      </c>
      <c r="AC510" s="9">
        <v>0</v>
      </c>
      <c r="AD510" s="9">
        <v>1</v>
      </c>
      <c r="AE510" s="9">
        <v>0</v>
      </c>
      <c r="AF510" s="9">
        <v>0</v>
      </c>
      <c r="AG510" s="8">
        <v>1</v>
      </c>
      <c r="AH510" s="9">
        <v>0</v>
      </c>
      <c r="AI510" s="30">
        <v>0</v>
      </c>
      <c r="AJ510" s="9">
        <v>1</v>
      </c>
      <c r="AK510" s="30">
        <v>0</v>
      </c>
      <c r="AL510" s="21">
        <v>2000</v>
      </c>
      <c r="AM510" s="23">
        <f t="shared" si="141"/>
        <v>7.6009024595420822</v>
      </c>
      <c r="AN510" s="33" t="s">
        <v>108</v>
      </c>
      <c r="AO510" s="33" t="s">
        <v>108</v>
      </c>
      <c r="AP510" s="33" t="s">
        <v>108</v>
      </c>
      <c r="AQ510" s="43" t="s">
        <v>108</v>
      </c>
      <c r="AR510" s="33" t="s">
        <v>108</v>
      </c>
      <c r="AS510" s="43" t="s">
        <v>108</v>
      </c>
      <c r="AT510" s="42">
        <v>0.64</v>
      </c>
      <c r="AU510" s="18">
        <v>0.36</v>
      </c>
      <c r="AV510" t="s">
        <v>108</v>
      </c>
      <c r="AW510" s="40" t="s">
        <v>108</v>
      </c>
      <c r="AX510" t="s">
        <v>108</v>
      </c>
      <c r="AY510" s="40" t="s">
        <v>108</v>
      </c>
      <c r="AZ510">
        <v>0</v>
      </c>
      <c r="BA510" s="18">
        <v>1</v>
      </c>
      <c r="BB510">
        <v>1</v>
      </c>
      <c r="BC510" s="18">
        <v>0</v>
      </c>
      <c r="BD510" s="18" t="s">
        <v>143</v>
      </c>
      <c r="BE510">
        <v>0</v>
      </c>
      <c r="BF510">
        <v>1</v>
      </c>
      <c r="BG510">
        <v>0</v>
      </c>
      <c r="BH510">
        <v>0</v>
      </c>
      <c r="BI510">
        <v>0</v>
      </c>
      <c r="BJ510">
        <v>0</v>
      </c>
      <c r="BK510" s="18">
        <v>0</v>
      </c>
      <c r="BL510">
        <v>0</v>
      </c>
      <c r="BM510">
        <v>1</v>
      </c>
      <c r="BN510" s="18">
        <v>0</v>
      </c>
      <c r="BQ510" s="25">
        <v>35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1</v>
      </c>
      <c r="BX510">
        <v>0</v>
      </c>
      <c r="BY510" s="18">
        <v>0</v>
      </c>
      <c r="BZ510">
        <v>0</v>
      </c>
      <c r="CA510">
        <v>0</v>
      </c>
      <c r="CB510">
        <v>1</v>
      </c>
      <c r="CC510" s="18">
        <v>0</v>
      </c>
      <c r="CD510">
        <v>0</v>
      </c>
      <c r="CE510">
        <v>0</v>
      </c>
      <c r="CF510">
        <v>0</v>
      </c>
      <c r="CG510">
        <v>0</v>
      </c>
      <c r="CH510" s="18">
        <v>0</v>
      </c>
      <c r="CI510">
        <v>0</v>
      </c>
      <c r="CJ510">
        <v>0</v>
      </c>
      <c r="CK510">
        <v>1</v>
      </c>
      <c r="CL510">
        <v>1</v>
      </c>
      <c r="CM510">
        <v>0</v>
      </c>
      <c r="CN510">
        <v>0</v>
      </c>
      <c r="CO510">
        <v>1</v>
      </c>
      <c r="CP510">
        <v>1</v>
      </c>
      <c r="CQ510">
        <v>0</v>
      </c>
      <c r="CR510">
        <v>0</v>
      </c>
      <c r="CS510" s="18">
        <v>0</v>
      </c>
      <c r="CU510">
        <v>226</v>
      </c>
      <c r="DD510" s="34" t="s">
        <v>110</v>
      </c>
    </row>
    <row r="511" spans="1:108" x14ac:dyDescent="0.25">
      <c r="A511">
        <v>510</v>
      </c>
      <c r="B511">
        <v>32</v>
      </c>
      <c r="C511" s="25" t="s">
        <v>164</v>
      </c>
      <c r="D511" s="12">
        <v>2.9</v>
      </c>
      <c r="E511" s="14">
        <f t="shared" si="148"/>
        <v>1.5025906735751295</v>
      </c>
      <c r="F511" s="7">
        <v>1.93</v>
      </c>
      <c r="G511" s="7">
        <f t="shared" si="133"/>
        <v>1.3974093264248704</v>
      </c>
      <c r="H511" s="16">
        <f t="shared" si="134"/>
        <v>4.4025906735751299</v>
      </c>
      <c r="I511" s="11">
        <f t="shared" si="135"/>
        <v>4.4245520473194209E-2</v>
      </c>
      <c r="J511" s="33">
        <f t="shared" si="136"/>
        <v>2.2925140141551403E-2</v>
      </c>
      <c r="K511" s="33">
        <f t="shared" si="137"/>
        <v>43.620234983319385</v>
      </c>
      <c r="L511" s="33">
        <f t="shared" si="138"/>
        <v>2.1320380331642807E-2</v>
      </c>
      <c r="M511" s="33">
        <f t="shared" si="139"/>
        <v>6.7170660614745609E-2</v>
      </c>
      <c r="N511" s="8">
        <v>1</v>
      </c>
      <c r="O511" s="9">
        <v>0</v>
      </c>
      <c r="P511" s="8">
        <v>1</v>
      </c>
      <c r="Q511" s="9">
        <v>0</v>
      </c>
      <c r="R511" s="9">
        <v>0</v>
      </c>
      <c r="S511" s="9">
        <v>0</v>
      </c>
      <c r="T511" s="9">
        <v>0</v>
      </c>
      <c r="U511" s="8">
        <v>1906</v>
      </c>
      <c r="V511" s="9">
        <v>6</v>
      </c>
      <c r="W511" s="9">
        <f t="shared" si="150"/>
        <v>1899</v>
      </c>
      <c r="X511" s="9">
        <f t="shared" si="140"/>
        <v>16</v>
      </c>
      <c r="Y511" s="7">
        <v>7.68</v>
      </c>
      <c r="Z511" s="7">
        <v>17.46</v>
      </c>
      <c r="AA511" s="9">
        <v>1</v>
      </c>
      <c r="AB511" s="9">
        <v>0</v>
      </c>
      <c r="AC511" s="9">
        <v>0</v>
      </c>
      <c r="AD511" s="9">
        <v>1</v>
      </c>
      <c r="AE511" s="9">
        <v>0</v>
      </c>
      <c r="AF511" s="9">
        <v>0</v>
      </c>
      <c r="AG511" s="8">
        <v>1</v>
      </c>
      <c r="AH511" s="9">
        <v>0</v>
      </c>
      <c r="AI511" s="30">
        <v>0</v>
      </c>
      <c r="AJ511" s="9">
        <v>1</v>
      </c>
      <c r="AK511" s="30">
        <v>0</v>
      </c>
      <c r="AL511" s="21">
        <v>2000</v>
      </c>
      <c r="AM511" s="23">
        <f t="shared" si="141"/>
        <v>7.6009024595420822</v>
      </c>
      <c r="AN511" s="33" t="s">
        <v>108</v>
      </c>
      <c r="AO511" s="33" t="s">
        <v>108</v>
      </c>
      <c r="AP511" s="33" t="s">
        <v>108</v>
      </c>
      <c r="AQ511" s="43" t="s">
        <v>108</v>
      </c>
      <c r="AR511" s="33" t="s">
        <v>108</v>
      </c>
      <c r="AS511" s="43" t="s">
        <v>108</v>
      </c>
      <c r="AT511" s="42">
        <v>0.64</v>
      </c>
      <c r="AU511" s="18">
        <v>0.36</v>
      </c>
      <c r="AV511" t="s">
        <v>108</v>
      </c>
      <c r="AW511" s="40" t="s">
        <v>108</v>
      </c>
      <c r="AX511" t="s">
        <v>108</v>
      </c>
      <c r="AY511" s="40" t="s">
        <v>108</v>
      </c>
      <c r="AZ511">
        <v>0</v>
      </c>
      <c r="BA511" s="18">
        <v>1</v>
      </c>
      <c r="BB511">
        <v>1</v>
      </c>
      <c r="BC511" s="18">
        <v>0</v>
      </c>
      <c r="BD511" s="18" t="s">
        <v>143</v>
      </c>
      <c r="BE511">
        <v>0</v>
      </c>
      <c r="BF511">
        <v>1</v>
      </c>
      <c r="BG511">
        <v>0</v>
      </c>
      <c r="BH511">
        <v>0</v>
      </c>
      <c r="BI511">
        <v>0</v>
      </c>
      <c r="BJ511">
        <v>0</v>
      </c>
      <c r="BK511" s="18">
        <v>0</v>
      </c>
      <c r="BL511">
        <v>0</v>
      </c>
      <c r="BM511">
        <v>1</v>
      </c>
      <c r="BN511" s="18">
        <v>0</v>
      </c>
      <c r="BQ511" s="25">
        <v>35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1</v>
      </c>
      <c r="BX511">
        <v>0</v>
      </c>
      <c r="BY511" s="18">
        <v>0</v>
      </c>
      <c r="BZ511">
        <v>0</v>
      </c>
      <c r="CA511">
        <v>0</v>
      </c>
      <c r="CB511">
        <v>1</v>
      </c>
      <c r="CC511" s="18">
        <v>0</v>
      </c>
      <c r="CD511">
        <v>0</v>
      </c>
      <c r="CE511">
        <v>0</v>
      </c>
      <c r="CF511">
        <v>0</v>
      </c>
      <c r="CG511">
        <v>0</v>
      </c>
      <c r="CH511" s="18">
        <v>0</v>
      </c>
      <c r="CI511">
        <v>0</v>
      </c>
      <c r="CJ511">
        <v>0</v>
      </c>
      <c r="CK511">
        <v>1</v>
      </c>
      <c r="CL511">
        <v>1</v>
      </c>
      <c r="CM511">
        <v>0</v>
      </c>
      <c r="CN511">
        <v>0</v>
      </c>
      <c r="CO511">
        <v>1</v>
      </c>
      <c r="CP511">
        <v>1</v>
      </c>
      <c r="CQ511">
        <v>0</v>
      </c>
      <c r="CR511">
        <v>0</v>
      </c>
      <c r="CS511" s="18">
        <v>0</v>
      </c>
      <c r="CU511">
        <v>226</v>
      </c>
      <c r="DD511" s="34" t="s">
        <v>110</v>
      </c>
    </row>
    <row r="512" spans="1:108" x14ac:dyDescent="0.25">
      <c r="A512">
        <v>511</v>
      </c>
      <c r="B512">
        <v>32</v>
      </c>
      <c r="C512" s="25" t="s">
        <v>164</v>
      </c>
      <c r="D512" s="12">
        <v>2.6</v>
      </c>
      <c r="E512" s="14">
        <f t="shared" si="148"/>
        <v>1.8978102189781021</v>
      </c>
      <c r="F512" s="7">
        <v>1.37</v>
      </c>
      <c r="G512" s="7">
        <f t="shared" si="133"/>
        <v>0.702189781021898</v>
      </c>
      <c r="H512" s="16">
        <f t="shared" si="134"/>
        <v>4.4978102189781026</v>
      </c>
      <c r="I512" s="11">
        <f t="shared" si="135"/>
        <v>3.1422705174053607E-2</v>
      </c>
      <c r="J512" s="33">
        <f t="shared" si="136"/>
        <v>2.2936281148944235E-2</v>
      </c>
      <c r="K512" s="33">
        <f t="shared" si="137"/>
        <v>43.599047007933557</v>
      </c>
      <c r="L512" s="33">
        <f t="shared" si="138"/>
        <v>8.4864240251093723E-3</v>
      </c>
      <c r="M512" s="33">
        <f t="shared" si="139"/>
        <v>5.4358986322997842E-2</v>
      </c>
      <c r="N512" s="8">
        <v>1</v>
      </c>
      <c r="O512" s="9">
        <v>0</v>
      </c>
      <c r="P512" s="8">
        <v>1</v>
      </c>
      <c r="Q512" s="9">
        <v>0</v>
      </c>
      <c r="R512" s="9">
        <v>0</v>
      </c>
      <c r="S512" s="9">
        <v>0</v>
      </c>
      <c r="T512" s="9">
        <v>0</v>
      </c>
      <c r="U512" s="8">
        <v>1906</v>
      </c>
      <c r="V512" s="9">
        <v>6</v>
      </c>
      <c r="W512" s="9">
        <f t="shared" si="150"/>
        <v>1899</v>
      </c>
      <c r="X512" s="9">
        <f t="shared" si="140"/>
        <v>16</v>
      </c>
      <c r="Y512" s="7">
        <v>7.68</v>
      </c>
      <c r="Z512" s="7">
        <v>17.46</v>
      </c>
      <c r="AA512" s="9">
        <v>1</v>
      </c>
      <c r="AB512" s="9">
        <v>0</v>
      </c>
      <c r="AC512" s="9">
        <v>0</v>
      </c>
      <c r="AD512" s="9">
        <v>1</v>
      </c>
      <c r="AE512" s="9">
        <v>0</v>
      </c>
      <c r="AF512" s="9">
        <v>0</v>
      </c>
      <c r="AG512" s="8">
        <v>1</v>
      </c>
      <c r="AH512" s="9">
        <v>0</v>
      </c>
      <c r="AI512" s="30">
        <v>0</v>
      </c>
      <c r="AJ512" s="9">
        <v>1</v>
      </c>
      <c r="AK512" s="30">
        <v>0</v>
      </c>
      <c r="AL512" s="21">
        <v>2000</v>
      </c>
      <c r="AM512" s="23">
        <f t="shared" si="141"/>
        <v>7.6009024595420822</v>
      </c>
      <c r="AN512" s="33" t="s">
        <v>108</v>
      </c>
      <c r="AO512" s="33" t="s">
        <v>108</v>
      </c>
      <c r="AP512" s="33" t="s">
        <v>108</v>
      </c>
      <c r="AQ512" s="43" t="s">
        <v>108</v>
      </c>
      <c r="AR512" s="33" t="s">
        <v>108</v>
      </c>
      <c r="AS512" s="43" t="s">
        <v>108</v>
      </c>
      <c r="AT512" s="42">
        <v>0.64</v>
      </c>
      <c r="AU512" s="18">
        <v>0.36</v>
      </c>
      <c r="AV512" t="s">
        <v>108</v>
      </c>
      <c r="AW512" s="40" t="s">
        <v>108</v>
      </c>
      <c r="AX512" t="s">
        <v>108</v>
      </c>
      <c r="AY512" s="40" t="s">
        <v>108</v>
      </c>
      <c r="AZ512">
        <v>0</v>
      </c>
      <c r="BA512" s="18">
        <v>1</v>
      </c>
      <c r="BB512">
        <v>1</v>
      </c>
      <c r="BC512" s="18">
        <v>0</v>
      </c>
      <c r="BD512" s="18" t="s">
        <v>143</v>
      </c>
      <c r="BE512">
        <v>0</v>
      </c>
      <c r="BF512">
        <v>1</v>
      </c>
      <c r="BG512">
        <v>0</v>
      </c>
      <c r="BH512">
        <v>0</v>
      </c>
      <c r="BI512">
        <v>0</v>
      </c>
      <c r="BJ512">
        <v>0</v>
      </c>
      <c r="BK512" s="18">
        <v>0</v>
      </c>
      <c r="BL512">
        <v>0</v>
      </c>
      <c r="BM512">
        <v>1</v>
      </c>
      <c r="BN512" s="18">
        <v>0</v>
      </c>
      <c r="BQ512" s="25">
        <v>35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1</v>
      </c>
      <c r="BX512">
        <v>0</v>
      </c>
      <c r="BY512" s="18">
        <v>0</v>
      </c>
      <c r="BZ512">
        <v>0</v>
      </c>
      <c r="CA512">
        <v>0</v>
      </c>
      <c r="CB512">
        <v>1</v>
      </c>
      <c r="CC512" s="18">
        <v>0</v>
      </c>
      <c r="CD512">
        <v>0</v>
      </c>
      <c r="CE512">
        <v>0</v>
      </c>
      <c r="CF512">
        <v>0</v>
      </c>
      <c r="CG512">
        <v>0</v>
      </c>
      <c r="CH512" s="18">
        <v>0</v>
      </c>
      <c r="CI512">
        <v>0</v>
      </c>
      <c r="CJ512">
        <v>0</v>
      </c>
      <c r="CK512">
        <v>1</v>
      </c>
      <c r="CL512">
        <v>1</v>
      </c>
      <c r="CM512">
        <v>0</v>
      </c>
      <c r="CN512">
        <v>0</v>
      </c>
      <c r="CO512">
        <v>1</v>
      </c>
      <c r="CP512">
        <v>1</v>
      </c>
      <c r="CQ512">
        <v>0</v>
      </c>
      <c r="CR512">
        <v>0</v>
      </c>
      <c r="CS512" s="18">
        <v>0</v>
      </c>
      <c r="CU512">
        <v>226</v>
      </c>
      <c r="DD512" s="34" t="s">
        <v>110</v>
      </c>
    </row>
    <row r="513" spans="1:108" x14ac:dyDescent="0.25">
      <c r="A513">
        <v>512</v>
      </c>
      <c r="B513">
        <v>32</v>
      </c>
      <c r="C513" s="25" t="s">
        <v>164</v>
      </c>
      <c r="D513" s="12">
        <v>-1</v>
      </c>
      <c r="E513" s="14">
        <f t="shared" si="148"/>
        <v>3.8461538461538458</v>
      </c>
      <c r="F513" s="7">
        <v>-0.26</v>
      </c>
      <c r="G513" s="7">
        <f t="shared" si="133"/>
        <v>-4.8461538461538458</v>
      </c>
      <c r="H513" s="16">
        <f t="shared" si="134"/>
        <v>2.8461538461538458</v>
      </c>
      <c r="I513" s="11">
        <f t="shared" si="135"/>
        <v>-5.966273195313905E-3</v>
      </c>
      <c r="J513" s="33">
        <f t="shared" si="136"/>
        <v>2.294720459736117E-2</v>
      </c>
      <c r="K513" s="33">
        <f t="shared" si="137"/>
        <v>43.578292761419654</v>
      </c>
      <c r="L513" s="33">
        <f t="shared" si="138"/>
        <v>-2.8913477792675075E-2</v>
      </c>
      <c r="M513" s="33">
        <f t="shared" si="139"/>
        <v>1.6980931402047265E-2</v>
      </c>
      <c r="N513" s="8">
        <v>1</v>
      </c>
      <c r="O513" s="9">
        <v>0</v>
      </c>
      <c r="P513" s="8">
        <v>1</v>
      </c>
      <c r="Q513" s="9">
        <v>0</v>
      </c>
      <c r="R513" s="9">
        <v>0</v>
      </c>
      <c r="S513" s="9">
        <v>0</v>
      </c>
      <c r="T513" s="9">
        <v>0</v>
      </c>
      <c r="U513" s="8">
        <v>1906</v>
      </c>
      <c r="V513" s="9">
        <v>6</v>
      </c>
      <c r="W513" s="9">
        <f t="shared" si="150"/>
        <v>1899</v>
      </c>
      <c r="X513" s="9">
        <f t="shared" si="140"/>
        <v>16</v>
      </c>
      <c r="Y513" s="7">
        <v>7.68</v>
      </c>
      <c r="Z513" s="7">
        <v>17.46</v>
      </c>
      <c r="AA513" s="9">
        <v>1</v>
      </c>
      <c r="AB513" s="9">
        <v>0</v>
      </c>
      <c r="AC513" s="9">
        <v>0</v>
      </c>
      <c r="AD513" s="9">
        <v>1</v>
      </c>
      <c r="AE513" s="9">
        <v>0</v>
      </c>
      <c r="AF513" s="9">
        <v>0</v>
      </c>
      <c r="AG513" s="8">
        <v>1</v>
      </c>
      <c r="AH513" s="9">
        <v>0</v>
      </c>
      <c r="AI513" s="30">
        <v>0</v>
      </c>
      <c r="AJ513" s="9">
        <v>1</v>
      </c>
      <c r="AK513" s="30">
        <v>0</v>
      </c>
      <c r="AL513" s="21">
        <v>2000</v>
      </c>
      <c r="AM513" s="23">
        <f t="shared" si="141"/>
        <v>7.6009024595420822</v>
      </c>
      <c r="AN513" s="33" t="s">
        <v>108</v>
      </c>
      <c r="AO513" s="33" t="s">
        <v>108</v>
      </c>
      <c r="AP513" s="33" t="s">
        <v>108</v>
      </c>
      <c r="AQ513" s="43" t="s">
        <v>108</v>
      </c>
      <c r="AR513" s="33" t="s">
        <v>108</v>
      </c>
      <c r="AS513" s="43" t="s">
        <v>108</v>
      </c>
      <c r="AT513" s="42">
        <v>0.64</v>
      </c>
      <c r="AU513" s="18">
        <v>0.36</v>
      </c>
      <c r="AV513" t="s">
        <v>108</v>
      </c>
      <c r="AW513" s="40" t="s">
        <v>108</v>
      </c>
      <c r="AX513" t="s">
        <v>108</v>
      </c>
      <c r="AY513" s="40" t="s">
        <v>108</v>
      </c>
      <c r="AZ513">
        <v>0</v>
      </c>
      <c r="BA513" s="18">
        <v>1</v>
      </c>
      <c r="BB513">
        <v>1</v>
      </c>
      <c r="BC513" s="18">
        <v>0</v>
      </c>
      <c r="BD513" s="18" t="s">
        <v>143</v>
      </c>
      <c r="BE513">
        <v>0</v>
      </c>
      <c r="BF513">
        <v>1</v>
      </c>
      <c r="BG513">
        <v>0</v>
      </c>
      <c r="BH513">
        <v>0</v>
      </c>
      <c r="BI513">
        <v>0</v>
      </c>
      <c r="BJ513">
        <v>0</v>
      </c>
      <c r="BK513" s="18">
        <v>0</v>
      </c>
      <c r="BL513">
        <v>0</v>
      </c>
      <c r="BM513">
        <v>1</v>
      </c>
      <c r="BN513" s="18">
        <v>0</v>
      </c>
      <c r="BQ513" s="25">
        <v>35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1</v>
      </c>
      <c r="BX513">
        <v>0</v>
      </c>
      <c r="BY513" s="18">
        <v>0</v>
      </c>
      <c r="BZ513">
        <v>0</v>
      </c>
      <c r="CA513">
        <v>0</v>
      </c>
      <c r="CB513">
        <v>1</v>
      </c>
      <c r="CC513" s="18">
        <v>0</v>
      </c>
      <c r="CD513">
        <v>0</v>
      </c>
      <c r="CE513">
        <v>0</v>
      </c>
      <c r="CF513">
        <v>0</v>
      </c>
      <c r="CG513">
        <v>0</v>
      </c>
      <c r="CH513" s="18">
        <v>0</v>
      </c>
      <c r="CI513">
        <v>0</v>
      </c>
      <c r="CJ513">
        <v>0</v>
      </c>
      <c r="CK513">
        <v>1</v>
      </c>
      <c r="CL513">
        <v>1</v>
      </c>
      <c r="CM513">
        <v>0</v>
      </c>
      <c r="CN513">
        <v>0</v>
      </c>
      <c r="CO513">
        <v>1</v>
      </c>
      <c r="CP513">
        <v>1</v>
      </c>
      <c r="CQ513">
        <v>0</v>
      </c>
      <c r="CR513">
        <v>0</v>
      </c>
      <c r="CS513" s="18">
        <v>0</v>
      </c>
      <c r="CU513">
        <v>226</v>
      </c>
      <c r="DD513" s="34" t="s">
        <v>110</v>
      </c>
    </row>
    <row r="514" spans="1:108" x14ac:dyDescent="0.25">
      <c r="A514">
        <v>513</v>
      </c>
      <c r="B514">
        <v>32</v>
      </c>
      <c r="C514" s="25" t="s">
        <v>164</v>
      </c>
      <c r="D514" s="12">
        <v>3.9</v>
      </c>
      <c r="E514" s="14">
        <f t="shared" si="148"/>
        <v>1.9509754877438719</v>
      </c>
      <c r="F514" s="7">
        <v>1.9990000000000001</v>
      </c>
      <c r="G514" s="7">
        <f t="shared" ref="G514:G577" si="151">D514-E514</f>
        <v>1.949024512256128</v>
      </c>
      <c r="H514" s="16">
        <f t="shared" ref="H514:H577" si="152">D514+E514</f>
        <v>5.850975487743872</v>
      </c>
      <c r="I514" s="11">
        <f t="shared" ref="I514:I577" si="153">IFERROR(F514/SQRT(F514^2+W514), "X")</f>
        <v>6.2621945271200061E-2</v>
      </c>
      <c r="J514" s="33">
        <f t="shared" ref="J514:J577" si="154">IFERROR(SQRT((1-I514^2)/W514), "X")</f>
        <v>3.132663595357682E-2</v>
      </c>
      <c r="K514" s="33">
        <f t="shared" ref="K514:K577" si="155">IFERROR(1/J514, "X")</f>
        <v>31.921716761477601</v>
      </c>
      <c r="L514" s="33">
        <f t="shared" ref="L514:L577" si="156">IFERROR(I514-J514, "X")</f>
        <v>3.1295309317623241E-2</v>
      </c>
      <c r="M514" s="33">
        <f t="shared" ref="M514:M577" si="157">IFERROR(I514+J514, "X")</f>
        <v>9.3948581224776881E-2</v>
      </c>
      <c r="N514" s="8">
        <v>1</v>
      </c>
      <c r="O514" s="9">
        <v>0</v>
      </c>
      <c r="P514" s="8">
        <v>1</v>
      </c>
      <c r="Q514" s="9">
        <v>0</v>
      </c>
      <c r="R514" s="9">
        <v>0</v>
      </c>
      <c r="S514" s="9">
        <v>0</v>
      </c>
      <c r="T514" s="9">
        <v>0</v>
      </c>
      <c r="U514" s="8">
        <v>1023</v>
      </c>
      <c r="V514" s="9">
        <v>7</v>
      </c>
      <c r="W514" s="9">
        <f t="shared" si="150"/>
        <v>1015</v>
      </c>
      <c r="X514" s="9">
        <f t="shared" ref="X514:X577" si="158">COUNTIF(B:B,B514)</f>
        <v>16</v>
      </c>
      <c r="Y514" s="7">
        <v>5.45</v>
      </c>
      <c r="Z514" s="7">
        <v>17.46</v>
      </c>
      <c r="AA514" s="9">
        <v>1</v>
      </c>
      <c r="AB514" s="9">
        <v>0</v>
      </c>
      <c r="AC514" s="9">
        <v>0</v>
      </c>
      <c r="AD514" s="9">
        <v>1</v>
      </c>
      <c r="AE514" s="9">
        <v>0</v>
      </c>
      <c r="AF514" s="9">
        <v>0</v>
      </c>
      <c r="AG514" s="8">
        <v>1</v>
      </c>
      <c r="AH514" s="9">
        <v>0</v>
      </c>
      <c r="AI514" s="30">
        <v>0</v>
      </c>
      <c r="AJ514" s="9">
        <v>1</v>
      </c>
      <c r="AK514" s="30">
        <v>0</v>
      </c>
      <c r="AL514" s="21">
        <v>2000</v>
      </c>
      <c r="AM514" s="23">
        <f t="shared" ref="AM514:AM577" si="159">LN(AL514)</f>
        <v>7.6009024595420822</v>
      </c>
      <c r="AN514" s="33" t="s">
        <v>108</v>
      </c>
      <c r="AO514" s="33" t="s">
        <v>108</v>
      </c>
      <c r="AP514" s="33" t="s">
        <v>108</v>
      </c>
      <c r="AQ514" s="43" t="s">
        <v>108</v>
      </c>
      <c r="AR514" s="33" t="s">
        <v>108</v>
      </c>
      <c r="AS514" s="43" t="s">
        <v>108</v>
      </c>
      <c r="AT514" s="42">
        <v>0.64</v>
      </c>
      <c r="AU514" s="18">
        <v>0.36</v>
      </c>
      <c r="AV514" t="s">
        <v>108</v>
      </c>
      <c r="AW514" s="40" t="s">
        <v>108</v>
      </c>
      <c r="AX514" t="s">
        <v>108</v>
      </c>
      <c r="AY514" s="40" t="s">
        <v>108</v>
      </c>
      <c r="AZ514">
        <v>0</v>
      </c>
      <c r="BA514" s="18">
        <v>1</v>
      </c>
      <c r="BB514">
        <v>1</v>
      </c>
      <c r="BC514" s="18">
        <v>0</v>
      </c>
      <c r="BD514" s="18" t="s">
        <v>143</v>
      </c>
      <c r="BE514">
        <v>0</v>
      </c>
      <c r="BF514">
        <v>1</v>
      </c>
      <c r="BG514">
        <v>0</v>
      </c>
      <c r="BH514">
        <v>0</v>
      </c>
      <c r="BI514">
        <v>0</v>
      </c>
      <c r="BJ514">
        <v>0</v>
      </c>
      <c r="BK514" s="18">
        <v>0</v>
      </c>
      <c r="BL514">
        <v>0</v>
      </c>
      <c r="BM514">
        <v>1</v>
      </c>
      <c r="BN514" s="18">
        <v>0</v>
      </c>
      <c r="BQ514" s="25">
        <v>35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1</v>
      </c>
      <c r="BX514">
        <v>0</v>
      </c>
      <c r="BY514" s="18">
        <v>0</v>
      </c>
      <c r="BZ514">
        <v>0</v>
      </c>
      <c r="CA514">
        <v>0</v>
      </c>
      <c r="CB514">
        <v>1</v>
      </c>
      <c r="CC514" s="18">
        <v>0</v>
      </c>
      <c r="CD514">
        <v>0</v>
      </c>
      <c r="CE514">
        <v>0</v>
      </c>
      <c r="CF514">
        <v>0</v>
      </c>
      <c r="CG514">
        <v>0</v>
      </c>
      <c r="CH514" s="18">
        <v>0</v>
      </c>
      <c r="CI514">
        <v>0</v>
      </c>
      <c r="CJ514">
        <v>0</v>
      </c>
      <c r="CK514">
        <v>1</v>
      </c>
      <c r="CL514">
        <v>1</v>
      </c>
      <c r="CM514">
        <v>0</v>
      </c>
      <c r="CN514">
        <v>0</v>
      </c>
      <c r="CO514">
        <v>1</v>
      </c>
      <c r="CP514">
        <v>1</v>
      </c>
      <c r="CQ514">
        <v>0</v>
      </c>
      <c r="CR514">
        <v>0</v>
      </c>
      <c r="CS514" s="18">
        <v>0</v>
      </c>
      <c r="CU514">
        <v>226</v>
      </c>
      <c r="DD514" s="34" t="s">
        <v>110</v>
      </c>
    </row>
    <row r="515" spans="1:108" x14ac:dyDescent="0.25">
      <c r="A515">
        <v>514</v>
      </c>
      <c r="B515">
        <v>32</v>
      </c>
      <c r="C515" s="25" t="s">
        <v>164</v>
      </c>
      <c r="D515" s="12">
        <v>7.4</v>
      </c>
      <c r="E515" s="14">
        <f t="shared" si="148"/>
        <v>1.1297709923664123</v>
      </c>
      <c r="F515" s="7">
        <v>6.55</v>
      </c>
      <c r="G515" s="7">
        <f t="shared" si="151"/>
        <v>6.2702290076335885</v>
      </c>
      <c r="H515" s="16">
        <f t="shared" si="152"/>
        <v>8.5297709923664122</v>
      </c>
      <c r="I515" s="11">
        <f t="shared" si="153"/>
        <v>0.20138099312014243</v>
      </c>
      <c r="J515" s="33">
        <f t="shared" si="154"/>
        <v>3.0745189789334722E-2</v>
      </c>
      <c r="K515" s="33">
        <f t="shared" si="155"/>
        <v>32.52541314111167</v>
      </c>
      <c r="L515" s="33">
        <f t="shared" si="156"/>
        <v>0.17063580333080772</v>
      </c>
      <c r="M515" s="33">
        <f t="shared" si="157"/>
        <v>0.23212618290947715</v>
      </c>
      <c r="N515" s="8">
        <v>1</v>
      </c>
      <c r="O515" s="9">
        <v>0</v>
      </c>
      <c r="P515" s="8">
        <v>1</v>
      </c>
      <c r="Q515" s="9">
        <v>0</v>
      </c>
      <c r="R515" s="9">
        <v>0</v>
      </c>
      <c r="S515" s="9">
        <v>0</v>
      </c>
      <c r="T515" s="9">
        <v>0</v>
      </c>
      <c r="U515" s="8">
        <v>1023</v>
      </c>
      <c r="V515" s="9">
        <v>7</v>
      </c>
      <c r="W515" s="9">
        <f t="shared" si="150"/>
        <v>1015</v>
      </c>
      <c r="X515" s="9">
        <f t="shared" si="158"/>
        <v>16</v>
      </c>
      <c r="Y515" s="7">
        <v>7.68</v>
      </c>
      <c r="Z515" s="7">
        <v>17.46</v>
      </c>
      <c r="AA515" s="9">
        <v>1</v>
      </c>
      <c r="AB515" s="9">
        <v>0</v>
      </c>
      <c r="AC515" s="9">
        <v>0</v>
      </c>
      <c r="AD515" s="9">
        <v>1</v>
      </c>
      <c r="AE515" s="9">
        <v>0</v>
      </c>
      <c r="AF515" s="9">
        <v>0</v>
      </c>
      <c r="AG515" s="8">
        <v>1</v>
      </c>
      <c r="AH515" s="9">
        <v>0</v>
      </c>
      <c r="AI515" s="30">
        <v>0</v>
      </c>
      <c r="AJ515" s="9">
        <v>1</v>
      </c>
      <c r="AK515" s="30">
        <v>0</v>
      </c>
      <c r="AL515" s="21">
        <v>2000</v>
      </c>
      <c r="AM515" s="23">
        <f t="shared" si="159"/>
        <v>7.6009024595420822</v>
      </c>
      <c r="AN515" s="33" t="s">
        <v>108</v>
      </c>
      <c r="AO515" s="33" t="s">
        <v>108</v>
      </c>
      <c r="AP515" s="33" t="s">
        <v>108</v>
      </c>
      <c r="AQ515" s="43" t="s">
        <v>108</v>
      </c>
      <c r="AR515" s="33" t="s">
        <v>108</v>
      </c>
      <c r="AS515" s="43" t="s">
        <v>108</v>
      </c>
      <c r="AT515" s="42">
        <v>0.64</v>
      </c>
      <c r="AU515" s="18">
        <v>0.36</v>
      </c>
      <c r="AV515" t="s">
        <v>108</v>
      </c>
      <c r="AW515" s="40" t="s">
        <v>108</v>
      </c>
      <c r="AX515" t="s">
        <v>108</v>
      </c>
      <c r="AY515" s="40" t="s">
        <v>108</v>
      </c>
      <c r="AZ515">
        <v>0</v>
      </c>
      <c r="BA515" s="18">
        <v>1</v>
      </c>
      <c r="BB515">
        <v>1</v>
      </c>
      <c r="BC515" s="18">
        <v>0</v>
      </c>
      <c r="BD515" s="18" t="s">
        <v>143</v>
      </c>
      <c r="BE515">
        <v>0</v>
      </c>
      <c r="BF515">
        <v>1</v>
      </c>
      <c r="BG515">
        <v>0</v>
      </c>
      <c r="BH515">
        <v>0</v>
      </c>
      <c r="BI515">
        <v>0</v>
      </c>
      <c r="BJ515">
        <v>0</v>
      </c>
      <c r="BK515" s="18">
        <v>0</v>
      </c>
      <c r="BL515">
        <v>0</v>
      </c>
      <c r="BM515">
        <v>1</v>
      </c>
      <c r="BN515" s="18">
        <v>0</v>
      </c>
      <c r="BQ515" s="25">
        <v>35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1</v>
      </c>
      <c r="BX515">
        <v>0</v>
      </c>
      <c r="BY515" s="18">
        <v>0</v>
      </c>
      <c r="BZ515">
        <v>0</v>
      </c>
      <c r="CA515">
        <v>0</v>
      </c>
      <c r="CB515">
        <v>1</v>
      </c>
      <c r="CC515" s="18">
        <v>0</v>
      </c>
      <c r="CD515">
        <v>0</v>
      </c>
      <c r="CE515">
        <v>0</v>
      </c>
      <c r="CF515">
        <v>0</v>
      </c>
      <c r="CG515">
        <v>0</v>
      </c>
      <c r="CH515" s="18">
        <v>0</v>
      </c>
      <c r="CI515">
        <v>0</v>
      </c>
      <c r="CJ515">
        <v>0</v>
      </c>
      <c r="CK515">
        <v>1</v>
      </c>
      <c r="CL515">
        <v>1</v>
      </c>
      <c r="CM515">
        <v>0</v>
      </c>
      <c r="CN515">
        <v>0</v>
      </c>
      <c r="CO515">
        <v>1</v>
      </c>
      <c r="CP515">
        <v>1</v>
      </c>
      <c r="CQ515">
        <v>0</v>
      </c>
      <c r="CR515">
        <v>0</v>
      </c>
      <c r="CS515" s="18">
        <v>0</v>
      </c>
      <c r="CU515">
        <v>226</v>
      </c>
      <c r="DD515" s="34" t="s">
        <v>110</v>
      </c>
    </row>
    <row r="516" spans="1:108" x14ac:dyDescent="0.25">
      <c r="A516">
        <v>515</v>
      </c>
      <c r="B516">
        <v>32</v>
      </c>
      <c r="C516" s="25" t="s">
        <v>164</v>
      </c>
      <c r="D516" s="12">
        <v>6</v>
      </c>
      <c r="E516" s="14">
        <f t="shared" si="148"/>
        <v>3.333333333333333</v>
      </c>
      <c r="F516" s="7">
        <v>1.8</v>
      </c>
      <c r="G516" s="7">
        <f t="shared" si="151"/>
        <v>2.666666666666667</v>
      </c>
      <c r="H516" s="16">
        <f t="shared" si="152"/>
        <v>9.3333333333333321</v>
      </c>
      <c r="I516" s="11">
        <f t="shared" si="153"/>
        <v>6.9683742661882223E-2</v>
      </c>
      <c r="J516" s="33">
        <f t="shared" si="154"/>
        <v>3.8713190367712341E-2</v>
      </c>
      <c r="K516" s="33">
        <f t="shared" si="155"/>
        <v>25.830989140952386</v>
      </c>
      <c r="L516" s="33">
        <f t="shared" si="156"/>
        <v>3.0970552294169881E-2</v>
      </c>
      <c r="M516" s="33">
        <f t="shared" si="157"/>
        <v>0.10839693302959456</v>
      </c>
      <c r="N516" s="8">
        <v>1</v>
      </c>
      <c r="O516" s="9">
        <v>0</v>
      </c>
      <c r="P516" s="8">
        <v>1</v>
      </c>
      <c r="Q516" s="9">
        <v>0</v>
      </c>
      <c r="R516" s="9">
        <v>0</v>
      </c>
      <c r="S516" s="9">
        <v>0</v>
      </c>
      <c r="T516" s="9">
        <v>0</v>
      </c>
      <c r="U516" s="8">
        <v>672</v>
      </c>
      <c r="V516" s="9">
        <v>7</v>
      </c>
      <c r="W516" s="9">
        <f t="shared" si="150"/>
        <v>664</v>
      </c>
      <c r="X516" s="9">
        <f t="shared" si="158"/>
        <v>16</v>
      </c>
      <c r="Y516" s="7">
        <v>5.45</v>
      </c>
      <c r="Z516" s="7">
        <v>17.46</v>
      </c>
      <c r="AA516" s="9">
        <v>1</v>
      </c>
      <c r="AB516" s="9">
        <v>0</v>
      </c>
      <c r="AC516" s="9">
        <v>0</v>
      </c>
      <c r="AD516" s="9">
        <v>1</v>
      </c>
      <c r="AE516" s="9">
        <v>0</v>
      </c>
      <c r="AF516" s="9">
        <v>0</v>
      </c>
      <c r="AG516" s="8">
        <v>1</v>
      </c>
      <c r="AH516" s="9">
        <v>0</v>
      </c>
      <c r="AI516" s="30">
        <v>0</v>
      </c>
      <c r="AJ516" s="9">
        <v>1</v>
      </c>
      <c r="AK516" s="30">
        <v>0</v>
      </c>
      <c r="AL516" s="21">
        <v>2000</v>
      </c>
      <c r="AM516" s="23">
        <f t="shared" si="159"/>
        <v>7.6009024595420822</v>
      </c>
      <c r="AN516" s="33" t="s">
        <v>108</v>
      </c>
      <c r="AO516" s="33" t="s">
        <v>108</v>
      </c>
      <c r="AP516" s="33" t="s">
        <v>108</v>
      </c>
      <c r="AQ516" s="43" t="s">
        <v>108</v>
      </c>
      <c r="AR516" s="33" t="s">
        <v>108</v>
      </c>
      <c r="AS516" s="43" t="s">
        <v>108</v>
      </c>
      <c r="AT516" s="42">
        <v>0.64</v>
      </c>
      <c r="AU516" s="18">
        <v>0.36</v>
      </c>
      <c r="AV516" t="s">
        <v>108</v>
      </c>
      <c r="AW516" s="40" t="s">
        <v>108</v>
      </c>
      <c r="AX516" t="s">
        <v>108</v>
      </c>
      <c r="AY516" s="40" t="s">
        <v>108</v>
      </c>
      <c r="AZ516">
        <v>0</v>
      </c>
      <c r="BA516" s="18">
        <v>1</v>
      </c>
      <c r="BB516">
        <v>1</v>
      </c>
      <c r="BC516" s="18">
        <v>0</v>
      </c>
      <c r="BD516" s="18" t="s">
        <v>143</v>
      </c>
      <c r="BE516">
        <v>0</v>
      </c>
      <c r="BF516">
        <v>1</v>
      </c>
      <c r="BG516">
        <v>0</v>
      </c>
      <c r="BH516">
        <v>0</v>
      </c>
      <c r="BI516">
        <v>0</v>
      </c>
      <c r="BJ516">
        <v>0</v>
      </c>
      <c r="BK516" s="18">
        <v>0</v>
      </c>
      <c r="BL516">
        <v>0</v>
      </c>
      <c r="BM516">
        <v>1</v>
      </c>
      <c r="BN516" s="18">
        <v>0</v>
      </c>
      <c r="BQ516" s="25">
        <v>35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1</v>
      </c>
      <c r="BX516">
        <v>0</v>
      </c>
      <c r="BY516" s="18">
        <v>0</v>
      </c>
      <c r="BZ516">
        <v>0</v>
      </c>
      <c r="CA516">
        <v>0</v>
      </c>
      <c r="CB516">
        <v>1</v>
      </c>
      <c r="CC516" s="18">
        <v>0</v>
      </c>
      <c r="CD516">
        <v>0</v>
      </c>
      <c r="CE516">
        <v>0</v>
      </c>
      <c r="CF516">
        <v>0</v>
      </c>
      <c r="CG516">
        <v>0</v>
      </c>
      <c r="CH516" s="18">
        <v>0</v>
      </c>
      <c r="CI516">
        <v>0</v>
      </c>
      <c r="CJ516">
        <v>0</v>
      </c>
      <c r="CK516">
        <v>1</v>
      </c>
      <c r="CL516">
        <v>1</v>
      </c>
      <c r="CM516">
        <v>0</v>
      </c>
      <c r="CN516">
        <v>0</v>
      </c>
      <c r="CO516">
        <v>1</v>
      </c>
      <c r="CP516">
        <v>1</v>
      </c>
      <c r="CQ516">
        <v>0</v>
      </c>
      <c r="CR516">
        <v>0</v>
      </c>
      <c r="CS516" s="18">
        <v>0</v>
      </c>
      <c r="CU516">
        <v>226</v>
      </c>
      <c r="DD516" s="34" t="s">
        <v>110</v>
      </c>
    </row>
    <row r="517" spans="1:108" s="51" customFormat="1" x14ac:dyDescent="0.25">
      <c r="A517" s="51">
        <v>516</v>
      </c>
      <c r="B517" s="51">
        <v>32</v>
      </c>
      <c r="C517" s="52" t="s">
        <v>164</v>
      </c>
      <c r="D517" s="53">
        <v>11.5</v>
      </c>
      <c r="E517" s="54">
        <f t="shared" si="148"/>
        <v>1.4631043256997456</v>
      </c>
      <c r="F517" s="55">
        <v>7.86</v>
      </c>
      <c r="G517" s="55">
        <f t="shared" si="151"/>
        <v>10.036895674300254</v>
      </c>
      <c r="H517" s="56">
        <f t="shared" si="152"/>
        <v>12.963104325699746</v>
      </c>
      <c r="I517" s="57">
        <f t="shared" si="153"/>
        <v>0.29175624950447748</v>
      </c>
      <c r="J517" s="58">
        <f t="shared" si="154"/>
        <v>3.7119115713037845E-2</v>
      </c>
      <c r="K517" s="58">
        <f t="shared" si="155"/>
        <v>26.940296954562324</v>
      </c>
      <c r="L517" s="58">
        <f t="shared" si="156"/>
        <v>0.25463713379143965</v>
      </c>
      <c r="M517" s="58">
        <f t="shared" si="157"/>
        <v>0.32887536521751531</v>
      </c>
      <c r="N517" s="59">
        <v>1</v>
      </c>
      <c r="O517" s="60">
        <v>0</v>
      </c>
      <c r="P517" s="59">
        <v>1</v>
      </c>
      <c r="Q517" s="60">
        <v>0</v>
      </c>
      <c r="R517" s="60">
        <v>0</v>
      </c>
      <c r="S517" s="60">
        <v>0</v>
      </c>
      <c r="T517" s="60">
        <v>0</v>
      </c>
      <c r="U517" s="59">
        <v>672</v>
      </c>
      <c r="V517" s="60">
        <v>7</v>
      </c>
      <c r="W517" s="60">
        <f t="shared" si="150"/>
        <v>664</v>
      </c>
      <c r="X517" s="60">
        <f t="shared" si="158"/>
        <v>16</v>
      </c>
      <c r="Y517" s="55">
        <v>7.68</v>
      </c>
      <c r="Z517" s="55">
        <v>17.46</v>
      </c>
      <c r="AA517" s="60">
        <v>1</v>
      </c>
      <c r="AB517" s="60">
        <v>0</v>
      </c>
      <c r="AC517" s="60">
        <v>0</v>
      </c>
      <c r="AD517" s="60">
        <v>1</v>
      </c>
      <c r="AE517" s="60">
        <v>0</v>
      </c>
      <c r="AF517" s="60">
        <v>0</v>
      </c>
      <c r="AG517" s="59">
        <v>1</v>
      </c>
      <c r="AH517" s="60">
        <v>0</v>
      </c>
      <c r="AI517" s="61">
        <v>0</v>
      </c>
      <c r="AJ517" s="60">
        <v>1</v>
      </c>
      <c r="AK517" s="61">
        <v>0</v>
      </c>
      <c r="AL517" s="62">
        <v>2000</v>
      </c>
      <c r="AM517" s="63">
        <f t="shared" si="159"/>
        <v>7.6009024595420822</v>
      </c>
      <c r="AN517" s="58" t="s">
        <v>108</v>
      </c>
      <c r="AO517" s="58" t="s">
        <v>108</v>
      </c>
      <c r="AP517" s="58" t="s">
        <v>108</v>
      </c>
      <c r="AQ517" s="64" t="s">
        <v>108</v>
      </c>
      <c r="AR517" s="58" t="s">
        <v>108</v>
      </c>
      <c r="AS517" s="64" t="s">
        <v>108</v>
      </c>
      <c r="AT517" s="65">
        <v>0.64</v>
      </c>
      <c r="AU517" s="66">
        <v>0.36</v>
      </c>
      <c r="AV517" s="51" t="s">
        <v>108</v>
      </c>
      <c r="AW517" s="67" t="s">
        <v>108</v>
      </c>
      <c r="AX517" s="51" t="s">
        <v>108</v>
      </c>
      <c r="AY517" s="67" t="s">
        <v>108</v>
      </c>
      <c r="AZ517">
        <v>0</v>
      </c>
      <c r="BA517" s="66">
        <v>1</v>
      </c>
      <c r="BB517" s="51">
        <v>1</v>
      </c>
      <c r="BC517" s="66">
        <v>0</v>
      </c>
      <c r="BD517" s="66" t="s">
        <v>143</v>
      </c>
      <c r="BE517">
        <v>0</v>
      </c>
      <c r="BF517">
        <v>1</v>
      </c>
      <c r="BG517">
        <v>0</v>
      </c>
      <c r="BH517">
        <v>0</v>
      </c>
      <c r="BI517">
        <v>0</v>
      </c>
      <c r="BJ517">
        <v>0</v>
      </c>
      <c r="BK517" s="66">
        <v>0</v>
      </c>
      <c r="BL517">
        <v>0</v>
      </c>
      <c r="BM517">
        <v>1</v>
      </c>
      <c r="BN517" s="66">
        <v>0</v>
      </c>
      <c r="BQ517" s="52">
        <v>35</v>
      </c>
      <c r="BR517" s="51">
        <v>0</v>
      </c>
      <c r="BS517" s="51">
        <v>0</v>
      </c>
      <c r="BT517" s="51">
        <v>0</v>
      </c>
      <c r="BU517" s="51">
        <v>0</v>
      </c>
      <c r="BV517" s="51">
        <v>0</v>
      </c>
      <c r="BW517" s="51">
        <v>1</v>
      </c>
      <c r="BX517" s="51">
        <v>0</v>
      </c>
      <c r="BY517" s="66">
        <v>0</v>
      </c>
      <c r="BZ517" s="51">
        <v>0</v>
      </c>
      <c r="CA517" s="51">
        <v>0</v>
      </c>
      <c r="CB517" s="51">
        <v>1</v>
      </c>
      <c r="CC517" s="66">
        <v>0</v>
      </c>
      <c r="CD517" s="51">
        <v>0</v>
      </c>
      <c r="CE517" s="51">
        <v>0</v>
      </c>
      <c r="CF517" s="51">
        <v>0</v>
      </c>
      <c r="CG517" s="51">
        <v>0</v>
      </c>
      <c r="CH517" s="66">
        <v>0</v>
      </c>
      <c r="CI517" s="51">
        <v>0</v>
      </c>
      <c r="CJ517" s="51">
        <v>0</v>
      </c>
      <c r="CK517" s="51">
        <v>1</v>
      </c>
      <c r="CL517" s="51">
        <v>1</v>
      </c>
      <c r="CM517" s="51">
        <v>0</v>
      </c>
      <c r="CN517" s="51">
        <v>0</v>
      </c>
      <c r="CO517" s="51">
        <v>1</v>
      </c>
      <c r="CP517" s="51">
        <v>1</v>
      </c>
      <c r="CQ517" s="51">
        <v>0</v>
      </c>
      <c r="CR517" s="51">
        <v>0</v>
      </c>
      <c r="CS517" s="66">
        <v>0</v>
      </c>
      <c r="CU517">
        <v>226</v>
      </c>
      <c r="CY517" s="68"/>
      <c r="DD517" s="68" t="s">
        <v>110</v>
      </c>
    </row>
    <row r="518" spans="1:108" x14ac:dyDescent="0.25">
      <c r="A518">
        <v>517</v>
      </c>
      <c r="B518">
        <v>33</v>
      </c>
      <c r="C518" s="25" t="s">
        <v>165</v>
      </c>
      <c r="D518" s="12">
        <v>6.62</v>
      </c>
      <c r="E518" s="14">
        <v>0.39</v>
      </c>
      <c r="F518" s="7">
        <f t="shared" ref="F518:F523" si="160">D518/E518</f>
        <v>16.974358974358974</v>
      </c>
      <c r="G518" s="7">
        <f t="shared" si="151"/>
        <v>6.23</v>
      </c>
      <c r="H518" s="16">
        <f t="shared" si="152"/>
        <v>7.01</v>
      </c>
      <c r="I518" s="11">
        <f t="shared" si="153"/>
        <v>0.7442826674266283</v>
      </c>
      <c r="J518" s="33">
        <f t="shared" si="154"/>
        <v>4.3847468322716771E-2</v>
      </c>
      <c r="K518" s="33">
        <f t="shared" si="155"/>
        <v>22.806333826163318</v>
      </c>
      <c r="L518" s="33">
        <f t="shared" si="156"/>
        <v>0.7004351991039115</v>
      </c>
      <c r="M518" s="33">
        <f t="shared" si="157"/>
        <v>0.7881301357493451</v>
      </c>
      <c r="N518" s="8">
        <v>1</v>
      </c>
      <c r="O518" s="9">
        <v>0</v>
      </c>
      <c r="P518" s="8">
        <v>1</v>
      </c>
      <c r="Q518" s="9">
        <v>0</v>
      </c>
      <c r="R518" s="9">
        <v>0</v>
      </c>
      <c r="S518" s="9">
        <v>0</v>
      </c>
      <c r="T518" s="9">
        <v>0</v>
      </c>
      <c r="U518" s="8">
        <v>237</v>
      </c>
      <c r="V518" s="9">
        <v>4</v>
      </c>
      <c r="W518" s="9">
        <f t="shared" si="150"/>
        <v>232</v>
      </c>
      <c r="X518" s="9">
        <f t="shared" si="158"/>
        <v>6</v>
      </c>
      <c r="Y518" s="7">
        <v>15.046200000000001</v>
      </c>
      <c r="Z518" s="7">
        <v>15.176500000000001</v>
      </c>
      <c r="AA518" s="9">
        <v>1</v>
      </c>
      <c r="AB518" s="9">
        <v>0</v>
      </c>
      <c r="AC518" s="9">
        <v>0</v>
      </c>
      <c r="AD518" s="9">
        <v>0</v>
      </c>
      <c r="AE518" s="9">
        <v>0</v>
      </c>
      <c r="AF518" s="9">
        <v>1</v>
      </c>
      <c r="AG518" s="8">
        <v>0</v>
      </c>
      <c r="AH518" s="9">
        <v>0</v>
      </c>
      <c r="AI518" s="30">
        <v>1</v>
      </c>
      <c r="AJ518" s="9">
        <v>1</v>
      </c>
      <c r="AK518" s="30">
        <v>0</v>
      </c>
      <c r="AL518" s="21">
        <v>2017</v>
      </c>
      <c r="AM518" s="7">
        <f t="shared" si="159"/>
        <v>7.6093665379542115</v>
      </c>
      <c r="AN518" s="33">
        <v>0</v>
      </c>
      <c r="AO518" s="33">
        <v>0</v>
      </c>
      <c r="AP518" s="33">
        <v>0.185</v>
      </c>
      <c r="AQ518" s="43">
        <f t="shared" ref="AQ518:AQ523" si="161">1-AP518</f>
        <v>0.81499999999999995</v>
      </c>
      <c r="AR518" s="33" t="s">
        <v>108</v>
      </c>
      <c r="AS518" s="43" t="s">
        <v>108</v>
      </c>
      <c r="AT518" s="42">
        <v>1</v>
      </c>
      <c r="AU518" s="18">
        <v>0</v>
      </c>
      <c r="AV518">
        <v>0.36969999999999997</v>
      </c>
      <c r="AW518" s="40">
        <v>0.63029999999999997</v>
      </c>
      <c r="AX518">
        <v>0</v>
      </c>
      <c r="AY518" s="40">
        <v>1</v>
      </c>
      <c r="AZ518">
        <v>1</v>
      </c>
      <c r="BA518" s="18">
        <v>0</v>
      </c>
      <c r="BB518">
        <v>0</v>
      </c>
      <c r="BC518" s="18">
        <v>1</v>
      </c>
      <c r="BD518" s="18" t="s">
        <v>166</v>
      </c>
      <c r="BE518">
        <v>1</v>
      </c>
      <c r="BF518">
        <v>0</v>
      </c>
      <c r="BG518">
        <v>0</v>
      </c>
      <c r="BH518">
        <v>0</v>
      </c>
      <c r="BI518">
        <v>0</v>
      </c>
      <c r="BJ518">
        <v>0</v>
      </c>
      <c r="BK518" s="18">
        <v>0</v>
      </c>
      <c r="BL518">
        <v>1</v>
      </c>
      <c r="BM518">
        <v>0</v>
      </c>
      <c r="BN518" s="18">
        <v>0</v>
      </c>
      <c r="BQ518" s="25">
        <v>40.193300000000001</v>
      </c>
      <c r="BR518">
        <v>1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 s="18">
        <v>0</v>
      </c>
      <c r="BZ518">
        <v>0</v>
      </c>
      <c r="CA518">
        <v>0</v>
      </c>
      <c r="CB518">
        <v>1</v>
      </c>
      <c r="CC518" s="18">
        <v>0</v>
      </c>
      <c r="CD518">
        <v>0</v>
      </c>
      <c r="CE518">
        <v>0</v>
      </c>
      <c r="CF518">
        <v>0</v>
      </c>
      <c r="CG518">
        <v>0</v>
      </c>
      <c r="CH518" s="18">
        <v>0</v>
      </c>
      <c r="CI518">
        <v>0</v>
      </c>
      <c r="CJ518">
        <v>0</v>
      </c>
      <c r="CK518">
        <v>1</v>
      </c>
      <c r="CL518">
        <v>1</v>
      </c>
      <c r="CM518">
        <v>0</v>
      </c>
      <c r="CN518">
        <v>0</v>
      </c>
      <c r="CO518">
        <v>1</v>
      </c>
      <c r="CP518">
        <v>0</v>
      </c>
      <c r="CQ518">
        <v>0</v>
      </c>
      <c r="CR518">
        <v>0</v>
      </c>
      <c r="CS518" s="18">
        <v>0</v>
      </c>
      <c r="CU518">
        <v>0</v>
      </c>
      <c r="DD518" s="34" t="s">
        <v>110</v>
      </c>
    </row>
    <row r="519" spans="1:108" x14ac:dyDescent="0.25">
      <c r="A519">
        <v>518</v>
      </c>
      <c r="B519">
        <v>33</v>
      </c>
      <c r="C519" s="25" t="s">
        <v>165</v>
      </c>
      <c r="D519" s="12">
        <v>9.9700000000000006</v>
      </c>
      <c r="E519" s="14">
        <v>1.1100000000000001</v>
      </c>
      <c r="F519" s="7">
        <f t="shared" si="160"/>
        <v>8.9819819819819813</v>
      </c>
      <c r="G519" s="7">
        <f t="shared" si="151"/>
        <v>8.8600000000000012</v>
      </c>
      <c r="H519" s="16">
        <f t="shared" si="152"/>
        <v>11.08</v>
      </c>
      <c r="I519" s="11">
        <f t="shared" si="153"/>
        <v>0.51040909554348857</v>
      </c>
      <c r="J519" s="33">
        <f t="shared" si="154"/>
        <v>5.6825887267128616E-2</v>
      </c>
      <c r="K519" s="33">
        <f t="shared" si="155"/>
        <v>17.597613483783789</v>
      </c>
      <c r="L519" s="33">
        <f t="shared" si="156"/>
        <v>0.45358320827635995</v>
      </c>
      <c r="M519" s="33">
        <f t="shared" si="157"/>
        <v>0.56723498281061713</v>
      </c>
      <c r="N519" s="8">
        <v>1</v>
      </c>
      <c r="O519" s="9">
        <v>0</v>
      </c>
      <c r="P519" s="8">
        <v>1</v>
      </c>
      <c r="Q519" s="9">
        <v>0</v>
      </c>
      <c r="R519" s="9">
        <v>0</v>
      </c>
      <c r="S519" s="9">
        <v>0</v>
      </c>
      <c r="T519" s="9">
        <v>0</v>
      </c>
      <c r="U519" s="8">
        <v>237</v>
      </c>
      <c r="V519" s="9">
        <v>7</v>
      </c>
      <c r="W519" s="9">
        <f t="shared" si="150"/>
        <v>229</v>
      </c>
      <c r="X519" s="9">
        <f t="shared" si="158"/>
        <v>6</v>
      </c>
      <c r="Y519" s="7">
        <v>15.046200000000001</v>
      </c>
      <c r="Z519" s="7">
        <v>15.176500000000001</v>
      </c>
      <c r="AA519" s="9">
        <v>1</v>
      </c>
      <c r="AB519" s="9">
        <v>0</v>
      </c>
      <c r="AC519" s="9">
        <v>0</v>
      </c>
      <c r="AD519" s="9">
        <v>0</v>
      </c>
      <c r="AE519" s="9">
        <v>0</v>
      </c>
      <c r="AF519" s="9">
        <v>1</v>
      </c>
      <c r="AG519" s="8">
        <v>0</v>
      </c>
      <c r="AH519" s="9">
        <v>0</v>
      </c>
      <c r="AI519" s="30">
        <v>1</v>
      </c>
      <c r="AJ519" s="9">
        <v>1</v>
      </c>
      <c r="AK519" s="30">
        <v>0</v>
      </c>
      <c r="AL519" s="21">
        <v>2017</v>
      </c>
      <c r="AM519" s="7">
        <f t="shared" si="159"/>
        <v>7.6093665379542115</v>
      </c>
      <c r="AN519" s="33">
        <v>0</v>
      </c>
      <c r="AO519" s="33">
        <v>0</v>
      </c>
      <c r="AP519" s="33">
        <v>0.185</v>
      </c>
      <c r="AQ519" s="43">
        <f t="shared" si="161"/>
        <v>0.81499999999999995</v>
      </c>
      <c r="AR519" s="33" t="s">
        <v>108</v>
      </c>
      <c r="AS519" s="43" t="s">
        <v>108</v>
      </c>
      <c r="AT519" s="42">
        <v>1</v>
      </c>
      <c r="AU519" s="18">
        <v>0</v>
      </c>
      <c r="AV519">
        <v>0.36969999999999997</v>
      </c>
      <c r="AW519" s="40">
        <v>0.63029999999999997</v>
      </c>
      <c r="AX519">
        <v>0</v>
      </c>
      <c r="AY519" s="40">
        <v>1</v>
      </c>
      <c r="AZ519">
        <v>1</v>
      </c>
      <c r="BA519" s="18">
        <v>0</v>
      </c>
      <c r="BB519">
        <v>0</v>
      </c>
      <c r="BC519" s="18">
        <v>1</v>
      </c>
      <c r="BD519" s="18" t="s">
        <v>166</v>
      </c>
      <c r="BE519">
        <v>1</v>
      </c>
      <c r="BF519">
        <v>0</v>
      </c>
      <c r="BG519">
        <v>0</v>
      </c>
      <c r="BH519">
        <v>0</v>
      </c>
      <c r="BI519">
        <v>0</v>
      </c>
      <c r="BJ519">
        <v>0</v>
      </c>
      <c r="BK519" s="18">
        <v>0</v>
      </c>
      <c r="BL519">
        <v>1</v>
      </c>
      <c r="BM519">
        <v>0</v>
      </c>
      <c r="BN519" s="18">
        <v>0</v>
      </c>
      <c r="BQ519" s="25">
        <v>40.193300000000001</v>
      </c>
      <c r="BR519">
        <v>0</v>
      </c>
      <c r="BS519">
        <v>0</v>
      </c>
      <c r="BT519">
        <v>0</v>
      </c>
      <c r="BU519">
        <v>0</v>
      </c>
      <c r="BV519">
        <v>1</v>
      </c>
      <c r="BW519">
        <v>0</v>
      </c>
      <c r="BX519">
        <v>0</v>
      </c>
      <c r="BY519" s="18">
        <v>0</v>
      </c>
      <c r="BZ519">
        <v>1</v>
      </c>
      <c r="CA519">
        <v>0</v>
      </c>
      <c r="CB519">
        <v>0</v>
      </c>
      <c r="CC519" s="18">
        <v>0</v>
      </c>
      <c r="CD519">
        <v>0</v>
      </c>
      <c r="CE519">
        <v>0</v>
      </c>
      <c r="CF519">
        <v>0</v>
      </c>
      <c r="CG519">
        <v>1</v>
      </c>
      <c r="CH519" s="18">
        <v>0</v>
      </c>
      <c r="CI519">
        <v>0</v>
      </c>
      <c r="CJ519">
        <v>0</v>
      </c>
      <c r="CK519">
        <v>1</v>
      </c>
      <c r="CL519">
        <v>1</v>
      </c>
      <c r="CM519">
        <v>0</v>
      </c>
      <c r="CN519">
        <v>0</v>
      </c>
      <c r="CO519">
        <v>1</v>
      </c>
      <c r="CP519">
        <v>0</v>
      </c>
      <c r="CQ519">
        <v>0</v>
      </c>
      <c r="CR519">
        <v>0</v>
      </c>
      <c r="CS519" s="18">
        <v>0</v>
      </c>
      <c r="CU519">
        <v>0</v>
      </c>
      <c r="DD519" s="34" t="s">
        <v>110</v>
      </c>
    </row>
    <row r="520" spans="1:108" x14ac:dyDescent="0.25">
      <c r="A520">
        <v>519</v>
      </c>
      <c r="B520">
        <v>33</v>
      </c>
      <c r="C520" s="25" t="s">
        <v>165</v>
      </c>
      <c r="D520" s="12">
        <v>5.72</v>
      </c>
      <c r="E520" s="14">
        <v>0.67</v>
      </c>
      <c r="F520" s="7">
        <f t="shared" si="160"/>
        <v>8.5373134328358198</v>
      </c>
      <c r="G520" s="7">
        <f t="shared" si="151"/>
        <v>5.05</v>
      </c>
      <c r="H520" s="16">
        <f t="shared" si="152"/>
        <v>6.39</v>
      </c>
      <c r="I520" s="11">
        <f t="shared" si="153"/>
        <v>0.49217600558469293</v>
      </c>
      <c r="J520" s="33">
        <f t="shared" si="154"/>
        <v>5.7649986668137115E-2</v>
      </c>
      <c r="K520" s="33">
        <f t="shared" si="155"/>
        <v>17.346057784132938</v>
      </c>
      <c r="L520" s="33">
        <f t="shared" si="156"/>
        <v>0.43452601891655585</v>
      </c>
      <c r="M520" s="33">
        <f t="shared" si="157"/>
        <v>0.54982599225283002</v>
      </c>
      <c r="N520" s="8">
        <v>1</v>
      </c>
      <c r="O520" s="9">
        <v>0</v>
      </c>
      <c r="P520" s="8">
        <v>1</v>
      </c>
      <c r="Q520" s="9">
        <v>0</v>
      </c>
      <c r="R520" s="9">
        <v>0</v>
      </c>
      <c r="S520" s="9">
        <v>0</v>
      </c>
      <c r="T520" s="9">
        <v>0</v>
      </c>
      <c r="U520" s="8">
        <v>237</v>
      </c>
      <c r="V520" s="9">
        <v>8</v>
      </c>
      <c r="W520" s="9">
        <f t="shared" si="150"/>
        <v>228</v>
      </c>
      <c r="X520" s="9">
        <f t="shared" si="158"/>
        <v>6</v>
      </c>
      <c r="Y520" s="7">
        <v>15.046200000000001</v>
      </c>
      <c r="Z520" s="7">
        <v>15.176500000000001</v>
      </c>
      <c r="AA520" s="9">
        <v>1</v>
      </c>
      <c r="AB520" s="9">
        <v>0</v>
      </c>
      <c r="AC520" s="9">
        <v>0</v>
      </c>
      <c r="AD520" s="9">
        <v>0</v>
      </c>
      <c r="AE520" s="9">
        <v>0</v>
      </c>
      <c r="AF520" s="9">
        <v>1</v>
      </c>
      <c r="AG520" s="8">
        <v>0</v>
      </c>
      <c r="AH520" s="9">
        <v>0</v>
      </c>
      <c r="AI520" s="30">
        <v>1</v>
      </c>
      <c r="AJ520" s="9">
        <v>1</v>
      </c>
      <c r="AK520" s="30">
        <v>0</v>
      </c>
      <c r="AL520" s="21">
        <v>2017</v>
      </c>
      <c r="AM520" s="7">
        <f t="shared" si="159"/>
        <v>7.6093665379542115</v>
      </c>
      <c r="AN520" s="33">
        <v>0</v>
      </c>
      <c r="AO520" s="33">
        <v>0</v>
      </c>
      <c r="AP520" s="33">
        <v>0.185</v>
      </c>
      <c r="AQ520" s="43">
        <f t="shared" si="161"/>
        <v>0.81499999999999995</v>
      </c>
      <c r="AR520" s="33" t="s">
        <v>108</v>
      </c>
      <c r="AS520" s="43" t="s">
        <v>108</v>
      </c>
      <c r="AT520" s="42">
        <v>1</v>
      </c>
      <c r="AU520" s="18">
        <v>0</v>
      </c>
      <c r="AV520">
        <v>0.36969999999999997</v>
      </c>
      <c r="AW520" s="40">
        <v>0.63029999999999997</v>
      </c>
      <c r="AX520">
        <v>0</v>
      </c>
      <c r="AY520" s="40">
        <v>1</v>
      </c>
      <c r="AZ520">
        <v>1</v>
      </c>
      <c r="BA520" s="18">
        <v>0</v>
      </c>
      <c r="BB520">
        <v>0</v>
      </c>
      <c r="BC520" s="18">
        <v>1</v>
      </c>
      <c r="BD520" s="18" t="s">
        <v>166</v>
      </c>
      <c r="BE520">
        <v>1</v>
      </c>
      <c r="BF520">
        <v>0</v>
      </c>
      <c r="BG520">
        <v>0</v>
      </c>
      <c r="BH520">
        <v>0</v>
      </c>
      <c r="BI520">
        <v>0</v>
      </c>
      <c r="BJ520">
        <v>0</v>
      </c>
      <c r="BK520" s="18">
        <v>0</v>
      </c>
      <c r="BL520">
        <v>1</v>
      </c>
      <c r="BM520">
        <v>0</v>
      </c>
      <c r="BN520" s="18">
        <v>0</v>
      </c>
      <c r="BQ520" s="25">
        <v>40.193300000000001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1</v>
      </c>
      <c r="BY520" s="18">
        <v>0</v>
      </c>
      <c r="BZ520">
        <v>0</v>
      </c>
      <c r="CA520">
        <v>1</v>
      </c>
      <c r="CB520">
        <v>0</v>
      </c>
      <c r="CC520" s="18">
        <v>0</v>
      </c>
      <c r="CD520">
        <v>0</v>
      </c>
      <c r="CE520">
        <v>0</v>
      </c>
      <c r="CF520">
        <v>0</v>
      </c>
      <c r="CG520">
        <v>1</v>
      </c>
      <c r="CH520" s="18">
        <v>0</v>
      </c>
      <c r="CI520">
        <v>0</v>
      </c>
      <c r="CJ520">
        <v>0</v>
      </c>
      <c r="CK520">
        <v>1</v>
      </c>
      <c r="CL520">
        <v>1</v>
      </c>
      <c r="CM520">
        <v>0</v>
      </c>
      <c r="CN520">
        <v>0</v>
      </c>
      <c r="CO520">
        <v>1</v>
      </c>
      <c r="CP520">
        <v>0</v>
      </c>
      <c r="CQ520">
        <v>0</v>
      </c>
      <c r="CR520">
        <v>0</v>
      </c>
      <c r="CS520" s="18">
        <v>0</v>
      </c>
      <c r="CU520">
        <v>0</v>
      </c>
      <c r="DD520" s="34" t="s">
        <v>110</v>
      </c>
    </row>
    <row r="521" spans="1:108" x14ac:dyDescent="0.25">
      <c r="A521">
        <v>520</v>
      </c>
      <c r="B521">
        <v>33</v>
      </c>
      <c r="C521" s="25" t="s">
        <v>165</v>
      </c>
      <c r="D521" s="12">
        <v>5.28</v>
      </c>
      <c r="E521" s="14">
        <v>0.7</v>
      </c>
      <c r="F521" s="7">
        <f t="shared" si="160"/>
        <v>7.5428571428571436</v>
      </c>
      <c r="G521" s="7">
        <f t="shared" si="151"/>
        <v>4.58</v>
      </c>
      <c r="H521" s="16">
        <f t="shared" si="152"/>
        <v>5.98</v>
      </c>
      <c r="I521" s="11">
        <f t="shared" si="153"/>
        <v>0.44688286452391052</v>
      </c>
      <c r="J521" s="33">
        <f t="shared" si="154"/>
        <v>5.924583431188208E-2</v>
      </c>
      <c r="K521" s="33">
        <f t="shared" si="155"/>
        <v>16.87882382980375</v>
      </c>
      <c r="L521" s="33">
        <f t="shared" si="156"/>
        <v>0.38763703021202844</v>
      </c>
      <c r="M521" s="33">
        <f t="shared" si="157"/>
        <v>0.50612869883579259</v>
      </c>
      <c r="N521" s="8">
        <v>1</v>
      </c>
      <c r="O521" s="9">
        <v>0</v>
      </c>
      <c r="P521" s="8">
        <v>1</v>
      </c>
      <c r="Q521" s="9">
        <v>0</v>
      </c>
      <c r="R521" s="9">
        <v>0</v>
      </c>
      <c r="S521" s="9">
        <v>0</v>
      </c>
      <c r="T521" s="9">
        <v>0</v>
      </c>
      <c r="U521" s="8">
        <v>237</v>
      </c>
      <c r="V521" s="9">
        <v>8</v>
      </c>
      <c r="W521" s="9">
        <f t="shared" si="150"/>
        <v>228</v>
      </c>
      <c r="X521" s="9">
        <f t="shared" si="158"/>
        <v>6</v>
      </c>
      <c r="Y521" s="7">
        <v>15.046200000000001</v>
      </c>
      <c r="Z521" s="7">
        <v>15.176500000000001</v>
      </c>
      <c r="AA521" s="9">
        <v>1</v>
      </c>
      <c r="AB521" s="9">
        <v>0</v>
      </c>
      <c r="AC521" s="9">
        <v>0</v>
      </c>
      <c r="AD521" s="9">
        <v>0</v>
      </c>
      <c r="AE521" s="9">
        <v>0</v>
      </c>
      <c r="AF521" s="9">
        <v>1</v>
      </c>
      <c r="AG521" s="8">
        <v>0</v>
      </c>
      <c r="AH521" s="9">
        <v>0</v>
      </c>
      <c r="AI521" s="30">
        <v>1</v>
      </c>
      <c r="AJ521" s="9">
        <v>1</v>
      </c>
      <c r="AK521" s="30">
        <v>0</v>
      </c>
      <c r="AL521" s="21">
        <v>2017</v>
      </c>
      <c r="AM521" s="7">
        <f t="shared" si="159"/>
        <v>7.6093665379542115</v>
      </c>
      <c r="AN521" s="33">
        <v>0</v>
      </c>
      <c r="AO521" s="33">
        <v>0</v>
      </c>
      <c r="AP521" s="33">
        <v>0.185</v>
      </c>
      <c r="AQ521" s="43">
        <f t="shared" si="161"/>
        <v>0.81499999999999995</v>
      </c>
      <c r="AR521" s="33" t="s">
        <v>108</v>
      </c>
      <c r="AS521" s="43" t="s">
        <v>108</v>
      </c>
      <c r="AT521" s="42">
        <v>1</v>
      </c>
      <c r="AU521" s="18">
        <v>0</v>
      </c>
      <c r="AV521">
        <v>0.36969999999999997</v>
      </c>
      <c r="AW521" s="40">
        <v>0.63029999999999997</v>
      </c>
      <c r="AX521">
        <v>0</v>
      </c>
      <c r="AY521" s="40">
        <v>1</v>
      </c>
      <c r="AZ521">
        <v>1</v>
      </c>
      <c r="BA521" s="18">
        <v>0</v>
      </c>
      <c r="BB521">
        <v>0</v>
      </c>
      <c r="BC521" s="18">
        <v>1</v>
      </c>
      <c r="BD521" s="18" t="s">
        <v>166</v>
      </c>
      <c r="BE521">
        <v>1</v>
      </c>
      <c r="BF521">
        <v>0</v>
      </c>
      <c r="BG521">
        <v>0</v>
      </c>
      <c r="BH521">
        <v>0</v>
      </c>
      <c r="BI521">
        <v>0</v>
      </c>
      <c r="BJ521">
        <v>0</v>
      </c>
      <c r="BK521" s="18">
        <v>0</v>
      </c>
      <c r="BL521">
        <v>1</v>
      </c>
      <c r="BM521">
        <v>0</v>
      </c>
      <c r="BN521" s="18">
        <v>0</v>
      </c>
      <c r="BQ521" s="25">
        <v>40.193300000000001</v>
      </c>
      <c r="BR521">
        <v>0</v>
      </c>
      <c r="BS521">
        <v>0</v>
      </c>
      <c r="BT521">
        <v>0</v>
      </c>
      <c r="BU521">
        <v>0</v>
      </c>
      <c r="BV521">
        <v>1</v>
      </c>
      <c r="BW521">
        <v>0</v>
      </c>
      <c r="BX521">
        <v>0</v>
      </c>
      <c r="BY521" s="18">
        <v>0</v>
      </c>
      <c r="BZ521">
        <v>0</v>
      </c>
      <c r="CA521">
        <v>1</v>
      </c>
      <c r="CB521">
        <v>0</v>
      </c>
      <c r="CC521" s="18">
        <v>0</v>
      </c>
      <c r="CD521">
        <v>0</v>
      </c>
      <c r="CE521">
        <v>0</v>
      </c>
      <c r="CF521">
        <v>0</v>
      </c>
      <c r="CG521">
        <v>1</v>
      </c>
      <c r="CH521" s="18">
        <v>0</v>
      </c>
      <c r="CI521">
        <v>0</v>
      </c>
      <c r="CJ521">
        <v>0</v>
      </c>
      <c r="CK521">
        <v>1</v>
      </c>
      <c r="CL521">
        <v>1</v>
      </c>
      <c r="CM521">
        <v>0</v>
      </c>
      <c r="CN521">
        <v>0</v>
      </c>
      <c r="CO521">
        <v>1</v>
      </c>
      <c r="CP521">
        <v>0</v>
      </c>
      <c r="CQ521">
        <v>0</v>
      </c>
      <c r="CR521">
        <v>0</v>
      </c>
      <c r="CS521" s="18">
        <v>0</v>
      </c>
      <c r="CU521">
        <v>0</v>
      </c>
      <c r="DD521" s="34" t="s">
        <v>110</v>
      </c>
    </row>
    <row r="522" spans="1:108" x14ac:dyDescent="0.25">
      <c r="A522">
        <v>521</v>
      </c>
      <c r="B522">
        <v>33</v>
      </c>
      <c r="C522" s="25" t="s">
        <v>165</v>
      </c>
      <c r="D522" s="12">
        <v>8.99</v>
      </c>
      <c r="E522" s="14">
        <v>1.39</v>
      </c>
      <c r="F522" s="7">
        <f t="shared" si="160"/>
        <v>6.4676258992805762</v>
      </c>
      <c r="G522" s="7">
        <f t="shared" si="151"/>
        <v>7.6000000000000005</v>
      </c>
      <c r="H522" s="16">
        <f t="shared" si="152"/>
        <v>10.38</v>
      </c>
      <c r="I522" s="11">
        <f t="shared" si="153"/>
        <v>0.39373101472301469</v>
      </c>
      <c r="J522" s="33">
        <f t="shared" si="154"/>
        <v>6.0877209172968898E-2</v>
      </c>
      <c r="K522" s="33">
        <f t="shared" si="155"/>
        <v>16.426508599609502</v>
      </c>
      <c r="L522" s="33">
        <f t="shared" si="156"/>
        <v>0.33285380555004579</v>
      </c>
      <c r="M522" s="33">
        <f t="shared" si="157"/>
        <v>0.4546082238959836</v>
      </c>
      <c r="N522" s="8">
        <v>1</v>
      </c>
      <c r="O522" s="9">
        <v>0</v>
      </c>
      <c r="P522" s="8">
        <v>1</v>
      </c>
      <c r="Q522" s="9">
        <v>0</v>
      </c>
      <c r="R522" s="9">
        <v>0</v>
      </c>
      <c r="S522" s="9">
        <v>0</v>
      </c>
      <c r="T522" s="9">
        <v>0</v>
      </c>
      <c r="U522" s="8">
        <v>237</v>
      </c>
      <c r="V522" s="9">
        <v>8</v>
      </c>
      <c r="W522" s="9">
        <f t="shared" si="150"/>
        <v>228</v>
      </c>
      <c r="X522" s="9">
        <f t="shared" si="158"/>
        <v>6</v>
      </c>
      <c r="Y522" s="7">
        <v>15.046200000000001</v>
      </c>
      <c r="Z522" s="7">
        <v>15.176500000000001</v>
      </c>
      <c r="AA522" s="9">
        <v>1</v>
      </c>
      <c r="AB522" s="9">
        <v>0</v>
      </c>
      <c r="AC522" s="9">
        <v>0</v>
      </c>
      <c r="AD522" s="9">
        <v>0</v>
      </c>
      <c r="AE522" s="9">
        <v>0</v>
      </c>
      <c r="AF522" s="9">
        <v>1</v>
      </c>
      <c r="AG522" s="8">
        <v>0</v>
      </c>
      <c r="AH522" s="9">
        <v>0</v>
      </c>
      <c r="AI522" s="30">
        <v>1</v>
      </c>
      <c r="AJ522" s="9">
        <v>1</v>
      </c>
      <c r="AK522" s="30">
        <v>0</v>
      </c>
      <c r="AL522" s="21">
        <v>2017</v>
      </c>
      <c r="AM522" s="7">
        <f t="shared" si="159"/>
        <v>7.6093665379542115</v>
      </c>
      <c r="AN522" s="33">
        <v>0</v>
      </c>
      <c r="AO522" s="33">
        <v>0</v>
      </c>
      <c r="AP522" s="33">
        <v>0.185</v>
      </c>
      <c r="AQ522" s="43">
        <f t="shared" si="161"/>
        <v>0.81499999999999995</v>
      </c>
      <c r="AR522" s="33" t="s">
        <v>108</v>
      </c>
      <c r="AS522" s="43" t="s">
        <v>108</v>
      </c>
      <c r="AT522" s="42">
        <v>1</v>
      </c>
      <c r="AU522" s="18">
        <v>0</v>
      </c>
      <c r="AV522">
        <v>0.36969999999999997</v>
      </c>
      <c r="AW522" s="40">
        <v>0.63029999999999997</v>
      </c>
      <c r="AX522">
        <v>0</v>
      </c>
      <c r="AY522" s="40">
        <v>1</v>
      </c>
      <c r="AZ522">
        <v>1</v>
      </c>
      <c r="BA522" s="18">
        <v>0</v>
      </c>
      <c r="BB522">
        <v>0</v>
      </c>
      <c r="BC522" s="18">
        <v>1</v>
      </c>
      <c r="BD522" s="18" t="s">
        <v>166</v>
      </c>
      <c r="BE522">
        <v>1</v>
      </c>
      <c r="BF522">
        <v>0</v>
      </c>
      <c r="BG522">
        <v>0</v>
      </c>
      <c r="BH522">
        <v>0</v>
      </c>
      <c r="BI522">
        <v>0</v>
      </c>
      <c r="BJ522">
        <v>0</v>
      </c>
      <c r="BK522" s="18">
        <v>0</v>
      </c>
      <c r="BL522">
        <v>1</v>
      </c>
      <c r="BM522">
        <v>0</v>
      </c>
      <c r="BN522" s="18">
        <v>0</v>
      </c>
      <c r="BQ522" s="25">
        <v>40.193300000000001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1</v>
      </c>
      <c r="BY522" s="18">
        <v>0</v>
      </c>
      <c r="BZ522">
        <v>0</v>
      </c>
      <c r="CA522">
        <v>1</v>
      </c>
      <c r="CB522">
        <v>0</v>
      </c>
      <c r="CC522" s="18">
        <v>0</v>
      </c>
      <c r="CD522">
        <v>0</v>
      </c>
      <c r="CE522">
        <v>0</v>
      </c>
      <c r="CF522">
        <v>0</v>
      </c>
      <c r="CG522">
        <v>1</v>
      </c>
      <c r="CH522" s="18">
        <v>0</v>
      </c>
      <c r="CI522">
        <v>0</v>
      </c>
      <c r="CJ522">
        <v>0</v>
      </c>
      <c r="CK522">
        <v>1</v>
      </c>
      <c r="CL522">
        <v>1</v>
      </c>
      <c r="CM522">
        <v>0</v>
      </c>
      <c r="CN522">
        <v>0</v>
      </c>
      <c r="CO522">
        <v>1</v>
      </c>
      <c r="CP522">
        <v>0</v>
      </c>
      <c r="CQ522">
        <v>0</v>
      </c>
      <c r="CR522">
        <v>0</v>
      </c>
      <c r="CS522" s="18">
        <v>0</v>
      </c>
      <c r="CU522">
        <v>0</v>
      </c>
      <c r="DD522" s="34" t="s">
        <v>110</v>
      </c>
    </row>
    <row r="523" spans="1:108" s="51" customFormat="1" x14ac:dyDescent="0.25">
      <c r="A523" s="51">
        <v>522</v>
      </c>
      <c r="B523" s="51">
        <v>33</v>
      </c>
      <c r="C523" s="52" t="s">
        <v>165</v>
      </c>
      <c r="D523" s="53">
        <v>7.98</v>
      </c>
      <c r="E523" s="54">
        <v>1.8</v>
      </c>
      <c r="F523" s="55">
        <f t="shared" si="160"/>
        <v>4.4333333333333336</v>
      </c>
      <c r="G523" s="55">
        <f t="shared" si="151"/>
        <v>6.1800000000000006</v>
      </c>
      <c r="H523" s="56">
        <f t="shared" si="152"/>
        <v>9.7800000000000011</v>
      </c>
      <c r="I523" s="57">
        <f t="shared" si="153"/>
        <v>0.28171328190061568</v>
      </c>
      <c r="J523" s="58">
        <f t="shared" si="154"/>
        <v>6.3544349300890743E-2</v>
      </c>
      <c r="K523" s="58">
        <f t="shared" si="155"/>
        <v>15.737040523695823</v>
      </c>
      <c r="L523" s="58">
        <f t="shared" si="156"/>
        <v>0.21816893259972492</v>
      </c>
      <c r="M523" s="58">
        <f t="shared" si="157"/>
        <v>0.34525763120150643</v>
      </c>
      <c r="N523" s="59">
        <v>1</v>
      </c>
      <c r="O523" s="60">
        <v>0</v>
      </c>
      <c r="P523" s="59">
        <v>1</v>
      </c>
      <c r="Q523" s="60">
        <v>0</v>
      </c>
      <c r="R523" s="60">
        <v>0</v>
      </c>
      <c r="S523" s="60">
        <v>0</v>
      </c>
      <c r="T523" s="60">
        <v>0</v>
      </c>
      <c r="U523" s="59">
        <v>237</v>
      </c>
      <c r="V523" s="60">
        <v>8</v>
      </c>
      <c r="W523" s="60">
        <f t="shared" si="150"/>
        <v>228</v>
      </c>
      <c r="X523" s="60">
        <f t="shared" si="158"/>
        <v>6</v>
      </c>
      <c r="Y523" s="55">
        <v>15.046200000000001</v>
      </c>
      <c r="Z523" s="55">
        <v>15.176500000000001</v>
      </c>
      <c r="AA523" s="60">
        <v>1</v>
      </c>
      <c r="AB523" s="60">
        <v>0</v>
      </c>
      <c r="AC523" s="60">
        <v>0</v>
      </c>
      <c r="AD523" s="60">
        <v>0</v>
      </c>
      <c r="AE523" s="60">
        <v>0</v>
      </c>
      <c r="AF523" s="60">
        <v>1</v>
      </c>
      <c r="AG523" s="59">
        <v>0</v>
      </c>
      <c r="AH523" s="60">
        <v>0</v>
      </c>
      <c r="AI523" s="61">
        <v>1</v>
      </c>
      <c r="AJ523" s="60">
        <v>1</v>
      </c>
      <c r="AK523" s="61">
        <v>0</v>
      </c>
      <c r="AL523" s="62">
        <v>2017</v>
      </c>
      <c r="AM523" s="63">
        <f t="shared" si="159"/>
        <v>7.6093665379542115</v>
      </c>
      <c r="AN523" s="58">
        <v>0</v>
      </c>
      <c r="AO523" s="58">
        <v>0</v>
      </c>
      <c r="AP523" s="58">
        <v>0.185</v>
      </c>
      <c r="AQ523" s="64">
        <f t="shared" si="161"/>
        <v>0.81499999999999995</v>
      </c>
      <c r="AR523" s="58" t="s">
        <v>108</v>
      </c>
      <c r="AS523" s="64" t="s">
        <v>108</v>
      </c>
      <c r="AT523" s="65">
        <v>1</v>
      </c>
      <c r="AU523" s="66">
        <v>0</v>
      </c>
      <c r="AV523" s="51">
        <v>0.36969999999999997</v>
      </c>
      <c r="AW523" s="67">
        <v>0.63029999999999997</v>
      </c>
      <c r="AX523" s="51">
        <v>0</v>
      </c>
      <c r="AY523" s="67">
        <v>1</v>
      </c>
      <c r="AZ523">
        <v>1</v>
      </c>
      <c r="BA523" s="66">
        <v>0</v>
      </c>
      <c r="BB523" s="51">
        <v>0</v>
      </c>
      <c r="BC523" s="66">
        <v>1</v>
      </c>
      <c r="BD523" s="66" t="s">
        <v>166</v>
      </c>
      <c r="BE523">
        <v>1</v>
      </c>
      <c r="BF523">
        <v>0</v>
      </c>
      <c r="BG523">
        <v>0</v>
      </c>
      <c r="BH523">
        <v>0</v>
      </c>
      <c r="BI523">
        <v>0</v>
      </c>
      <c r="BJ523">
        <v>0</v>
      </c>
      <c r="BK523" s="66">
        <v>0</v>
      </c>
      <c r="BL523">
        <v>1</v>
      </c>
      <c r="BM523">
        <v>0</v>
      </c>
      <c r="BN523" s="66">
        <v>0</v>
      </c>
      <c r="BQ523" s="52">
        <v>40.193300000000001</v>
      </c>
      <c r="BR523" s="51">
        <v>0</v>
      </c>
      <c r="BS523" s="51">
        <v>0</v>
      </c>
      <c r="BT523" s="51">
        <v>0</v>
      </c>
      <c r="BU523" s="51">
        <v>0</v>
      </c>
      <c r="BV523" s="51">
        <v>1</v>
      </c>
      <c r="BW523" s="51">
        <v>0</v>
      </c>
      <c r="BX523" s="51">
        <v>0</v>
      </c>
      <c r="BY523" s="66">
        <v>0</v>
      </c>
      <c r="BZ523" s="51">
        <v>0</v>
      </c>
      <c r="CA523" s="51">
        <v>1</v>
      </c>
      <c r="CB523" s="51">
        <v>0</v>
      </c>
      <c r="CC523" s="66">
        <v>0</v>
      </c>
      <c r="CD523" s="51">
        <v>0</v>
      </c>
      <c r="CE523" s="51">
        <v>0</v>
      </c>
      <c r="CF523" s="51">
        <v>0</v>
      </c>
      <c r="CG523" s="51">
        <v>1</v>
      </c>
      <c r="CH523" s="66">
        <v>0</v>
      </c>
      <c r="CI523" s="51">
        <v>0</v>
      </c>
      <c r="CJ523" s="51">
        <v>0</v>
      </c>
      <c r="CK523" s="51">
        <v>1</v>
      </c>
      <c r="CL523" s="51">
        <v>1</v>
      </c>
      <c r="CM523" s="51">
        <v>0</v>
      </c>
      <c r="CN523" s="51">
        <v>0</v>
      </c>
      <c r="CO523" s="51">
        <v>1</v>
      </c>
      <c r="CP523" s="51">
        <v>0</v>
      </c>
      <c r="CQ523" s="51">
        <v>0</v>
      </c>
      <c r="CR523" s="51">
        <v>0</v>
      </c>
      <c r="CS523" s="66">
        <v>0</v>
      </c>
      <c r="CU523">
        <v>0</v>
      </c>
      <c r="CY523" s="68"/>
      <c r="DD523" s="68" t="s">
        <v>110</v>
      </c>
    </row>
    <row r="524" spans="1:108" x14ac:dyDescent="0.25">
      <c r="A524">
        <v>523</v>
      </c>
      <c r="B524">
        <v>34</v>
      </c>
      <c r="C524" s="25" t="s">
        <v>167</v>
      </c>
      <c r="D524" s="12">
        <v>10.8332353640085</v>
      </c>
      <c r="E524" s="14">
        <v>0.27083088410021261</v>
      </c>
      <c r="F524" s="7">
        <v>40</v>
      </c>
      <c r="G524" s="7">
        <f t="shared" si="151"/>
        <v>10.562404479908288</v>
      </c>
      <c r="H524" s="16">
        <f t="shared" si="152"/>
        <v>11.104066248108712</v>
      </c>
      <c r="I524" s="11">
        <f t="shared" si="153"/>
        <v>0.18815249919273908</v>
      </c>
      <c r="J524" s="33">
        <f t="shared" si="154"/>
        <v>4.7038124798184765E-3</v>
      </c>
      <c r="K524" s="33">
        <f t="shared" si="155"/>
        <v>212.59350883787585</v>
      </c>
      <c r="L524" s="33">
        <f t="shared" si="156"/>
        <v>0.18344868671292061</v>
      </c>
      <c r="M524" s="33">
        <f t="shared" si="157"/>
        <v>0.19285631167255754</v>
      </c>
      <c r="N524" s="8">
        <v>0</v>
      </c>
      <c r="O524" s="9">
        <v>1</v>
      </c>
      <c r="P524" s="8">
        <v>0</v>
      </c>
      <c r="Q524" s="9">
        <v>0</v>
      </c>
      <c r="R524" s="9">
        <v>1</v>
      </c>
      <c r="S524" s="9">
        <v>0</v>
      </c>
      <c r="T524" s="9">
        <v>0</v>
      </c>
      <c r="U524" s="8">
        <v>43611</v>
      </c>
      <c r="V524" s="9">
        <v>14</v>
      </c>
      <c r="W524" s="9">
        <f t="shared" si="150"/>
        <v>43596</v>
      </c>
      <c r="X524" s="9">
        <f t="shared" si="158"/>
        <v>16</v>
      </c>
      <c r="Y524" s="7">
        <v>16</v>
      </c>
      <c r="Z524" s="7" t="s">
        <v>108</v>
      </c>
      <c r="AA524" s="9">
        <v>0</v>
      </c>
      <c r="AB524" s="9">
        <v>1</v>
      </c>
      <c r="AC524" s="9">
        <v>0</v>
      </c>
      <c r="AD524" s="9">
        <v>0</v>
      </c>
      <c r="AE524" s="9">
        <v>0</v>
      </c>
      <c r="AF524" s="9">
        <v>1</v>
      </c>
      <c r="AG524" s="8">
        <v>1</v>
      </c>
      <c r="AH524" s="9">
        <v>0</v>
      </c>
      <c r="AI524" s="30">
        <v>0</v>
      </c>
      <c r="AJ524" s="9">
        <v>0</v>
      </c>
      <c r="AK524" s="30">
        <v>1</v>
      </c>
      <c r="AL524" s="21">
        <v>2008</v>
      </c>
      <c r="AM524" s="23">
        <f t="shared" si="159"/>
        <v>7.6048944808116197</v>
      </c>
      <c r="AN524" s="33">
        <v>0</v>
      </c>
      <c r="AO524" s="33">
        <v>0</v>
      </c>
      <c r="AP524" s="33">
        <v>0.20100000000000001</v>
      </c>
      <c r="AQ524" s="43">
        <v>0.79900000000000004</v>
      </c>
      <c r="AR524" s="33" t="s">
        <v>108</v>
      </c>
      <c r="AS524" s="43" t="s">
        <v>108</v>
      </c>
      <c r="AT524" s="42" t="s">
        <v>108</v>
      </c>
      <c r="AU524" s="18" t="s">
        <v>108</v>
      </c>
      <c r="AV524" s="39">
        <f t="shared" ref="AV524:AV535" si="162">1-AW524</f>
        <v>0.42900000000000005</v>
      </c>
      <c r="AW524" s="40">
        <v>0.57099999999999995</v>
      </c>
      <c r="AX524">
        <v>0.61499999999999999</v>
      </c>
      <c r="AY524" s="40">
        <f t="shared" ref="AY524:AY539" si="163">1-AX524</f>
        <v>0.38500000000000001</v>
      </c>
      <c r="AZ524">
        <v>0</v>
      </c>
      <c r="BA524" s="18">
        <v>1</v>
      </c>
      <c r="BB524">
        <f t="shared" ref="BB524:BB539" si="164">1-BC524</f>
        <v>0.47399999999999998</v>
      </c>
      <c r="BC524" s="18">
        <v>0.52600000000000002</v>
      </c>
      <c r="BD524" s="18" t="s">
        <v>148</v>
      </c>
      <c r="BE524">
        <v>0</v>
      </c>
      <c r="BF524">
        <v>1</v>
      </c>
      <c r="BG524">
        <v>0</v>
      </c>
      <c r="BH524">
        <v>0</v>
      </c>
      <c r="BI524">
        <v>0</v>
      </c>
      <c r="BJ524">
        <v>0</v>
      </c>
      <c r="BK524" s="18">
        <v>0</v>
      </c>
      <c r="BL524">
        <v>0</v>
      </c>
      <c r="BM524">
        <v>1</v>
      </c>
      <c r="BN524" s="18">
        <v>0</v>
      </c>
      <c r="BQ524" s="25">
        <v>37.829000000000001</v>
      </c>
      <c r="BR524">
        <v>1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 s="18">
        <v>0</v>
      </c>
      <c r="BZ524">
        <v>0</v>
      </c>
      <c r="CA524">
        <v>0</v>
      </c>
      <c r="CB524">
        <v>1</v>
      </c>
      <c r="CC524" s="18">
        <v>0</v>
      </c>
      <c r="CD524">
        <v>0</v>
      </c>
      <c r="CE524">
        <v>0</v>
      </c>
      <c r="CF524">
        <v>0</v>
      </c>
      <c r="CG524">
        <v>0</v>
      </c>
      <c r="CH524" s="18">
        <v>0</v>
      </c>
      <c r="CI524">
        <v>1</v>
      </c>
      <c r="CJ524">
        <v>1</v>
      </c>
      <c r="CK524">
        <v>0</v>
      </c>
      <c r="CL524">
        <v>0</v>
      </c>
      <c r="CM524">
        <v>0</v>
      </c>
      <c r="CN524">
        <v>0</v>
      </c>
      <c r="CO524">
        <v>1</v>
      </c>
      <c r="CP524">
        <v>1</v>
      </c>
      <c r="CQ524">
        <v>0</v>
      </c>
      <c r="CR524">
        <v>1</v>
      </c>
      <c r="CS524" s="18">
        <v>1</v>
      </c>
      <c r="CU524">
        <v>2</v>
      </c>
      <c r="DD524" s="34" t="s">
        <v>110</v>
      </c>
    </row>
    <row r="525" spans="1:108" x14ac:dyDescent="0.25">
      <c r="A525">
        <v>524</v>
      </c>
      <c r="B525">
        <v>34</v>
      </c>
      <c r="C525" s="25" t="s">
        <v>167</v>
      </c>
      <c r="D525" s="12">
        <v>14.89125293076059</v>
      </c>
      <c r="E525" s="14">
        <v>0.28468571779395241</v>
      </c>
      <c r="F525" s="7">
        <v>52.307692307692307</v>
      </c>
      <c r="G525" s="7">
        <f t="shared" si="151"/>
        <v>14.606567212966638</v>
      </c>
      <c r="H525" s="16">
        <f t="shared" si="152"/>
        <v>15.175938648554542</v>
      </c>
      <c r="I525" s="11">
        <f t="shared" si="153"/>
        <v>0.24301025035175566</v>
      </c>
      <c r="J525" s="33">
        <f t="shared" si="154"/>
        <v>4.6457841979012111E-3</v>
      </c>
      <c r="K525" s="33">
        <f t="shared" si="155"/>
        <v>215.24891329471612</v>
      </c>
      <c r="L525" s="33">
        <f t="shared" si="156"/>
        <v>0.23836446615385445</v>
      </c>
      <c r="M525" s="33">
        <f t="shared" si="157"/>
        <v>0.24765603454965687</v>
      </c>
      <c r="N525" s="8">
        <v>0</v>
      </c>
      <c r="O525" s="9">
        <v>1</v>
      </c>
      <c r="P525" s="8">
        <v>0</v>
      </c>
      <c r="Q525" s="9">
        <v>0</v>
      </c>
      <c r="R525" s="9">
        <v>1</v>
      </c>
      <c r="S525" s="9">
        <v>0</v>
      </c>
      <c r="T525" s="9">
        <v>0</v>
      </c>
      <c r="U525" s="8">
        <v>43611</v>
      </c>
      <c r="V525" s="9">
        <v>14</v>
      </c>
      <c r="W525" s="9">
        <f t="shared" si="150"/>
        <v>43596</v>
      </c>
      <c r="X525" s="9">
        <f t="shared" si="158"/>
        <v>16</v>
      </c>
      <c r="Y525" s="7">
        <v>18</v>
      </c>
      <c r="Z525" s="7" t="s">
        <v>108</v>
      </c>
      <c r="AA525" s="9">
        <v>0</v>
      </c>
      <c r="AB525" s="9">
        <v>1</v>
      </c>
      <c r="AC525" s="9">
        <v>0</v>
      </c>
      <c r="AD525" s="9">
        <v>0</v>
      </c>
      <c r="AE525" s="9">
        <v>0</v>
      </c>
      <c r="AF525" s="9">
        <v>1</v>
      </c>
      <c r="AG525" s="8">
        <v>1</v>
      </c>
      <c r="AH525" s="9">
        <v>0</v>
      </c>
      <c r="AI525" s="30">
        <v>0</v>
      </c>
      <c r="AJ525" s="9">
        <v>0</v>
      </c>
      <c r="AK525" s="30">
        <v>1</v>
      </c>
      <c r="AL525" s="21">
        <v>2008</v>
      </c>
      <c r="AM525" s="23">
        <f t="shared" si="159"/>
        <v>7.6048944808116197</v>
      </c>
      <c r="AN525" s="33">
        <v>0</v>
      </c>
      <c r="AO525" s="33">
        <v>0</v>
      </c>
      <c r="AP525" s="33">
        <v>0.20100000000000001</v>
      </c>
      <c r="AQ525" s="43">
        <v>0.79900000000000004</v>
      </c>
      <c r="AR525" s="33" t="s">
        <v>108</v>
      </c>
      <c r="AS525" s="43" t="s">
        <v>108</v>
      </c>
      <c r="AT525" s="42" t="s">
        <v>108</v>
      </c>
      <c r="AU525" s="18" t="s">
        <v>108</v>
      </c>
      <c r="AV525" s="39">
        <f t="shared" si="162"/>
        <v>0.42900000000000005</v>
      </c>
      <c r="AW525" s="40">
        <v>0.57099999999999995</v>
      </c>
      <c r="AX525">
        <v>0.61499999999999999</v>
      </c>
      <c r="AY525" s="40">
        <f t="shared" si="163"/>
        <v>0.38500000000000001</v>
      </c>
      <c r="AZ525">
        <v>0</v>
      </c>
      <c r="BA525" s="18">
        <v>1</v>
      </c>
      <c r="BB525">
        <f t="shared" si="164"/>
        <v>0.47399999999999998</v>
      </c>
      <c r="BC525" s="18">
        <v>0.52600000000000002</v>
      </c>
      <c r="BD525" s="18" t="s">
        <v>148</v>
      </c>
      <c r="BE525">
        <v>0</v>
      </c>
      <c r="BF525">
        <v>1</v>
      </c>
      <c r="BG525">
        <v>0</v>
      </c>
      <c r="BH525">
        <v>0</v>
      </c>
      <c r="BI525">
        <v>0</v>
      </c>
      <c r="BJ525">
        <v>0</v>
      </c>
      <c r="BK525" s="18">
        <v>0</v>
      </c>
      <c r="BL525">
        <v>0</v>
      </c>
      <c r="BM525">
        <v>1</v>
      </c>
      <c r="BN525" s="18">
        <v>0</v>
      </c>
      <c r="BQ525" s="25">
        <v>37.829000000000001</v>
      </c>
      <c r="BR525">
        <v>1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 s="18">
        <v>0</v>
      </c>
      <c r="BZ525">
        <v>0</v>
      </c>
      <c r="CA525">
        <v>0</v>
      </c>
      <c r="CB525">
        <v>1</v>
      </c>
      <c r="CC525" s="18">
        <v>0</v>
      </c>
      <c r="CD525">
        <v>0</v>
      </c>
      <c r="CE525">
        <v>0</v>
      </c>
      <c r="CF525">
        <v>0</v>
      </c>
      <c r="CG525">
        <v>0</v>
      </c>
      <c r="CH525" s="18">
        <v>0</v>
      </c>
      <c r="CI525">
        <v>1</v>
      </c>
      <c r="CJ525">
        <v>1</v>
      </c>
      <c r="CK525">
        <v>0</v>
      </c>
      <c r="CL525">
        <v>0</v>
      </c>
      <c r="CM525">
        <v>0</v>
      </c>
      <c r="CN525">
        <v>0</v>
      </c>
      <c r="CO525">
        <v>1</v>
      </c>
      <c r="CP525">
        <v>1</v>
      </c>
      <c r="CQ525">
        <v>0</v>
      </c>
      <c r="CR525">
        <v>1</v>
      </c>
      <c r="CS525" s="18">
        <v>1</v>
      </c>
      <c r="CU525">
        <v>2</v>
      </c>
      <c r="DD525" s="34" t="s">
        <v>110</v>
      </c>
    </row>
    <row r="526" spans="1:108" x14ac:dyDescent="0.25">
      <c r="A526">
        <v>525</v>
      </c>
      <c r="B526">
        <v>34</v>
      </c>
      <c r="C526" s="25" t="s">
        <v>167</v>
      </c>
      <c r="D526" s="12">
        <v>11.193365366583111</v>
      </c>
      <c r="E526" s="14">
        <v>0.18151403297161811</v>
      </c>
      <c r="F526" s="7">
        <v>61.666666666666657</v>
      </c>
      <c r="G526" s="7">
        <f t="shared" si="151"/>
        <v>11.011851333611492</v>
      </c>
      <c r="H526" s="16">
        <f t="shared" si="152"/>
        <v>11.374879399554729</v>
      </c>
      <c r="I526" s="11">
        <f t="shared" si="153"/>
        <v>0.28325102065209717</v>
      </c>
      <c r="J526" s="33">
        <f t="shared" si="154"/>
        <v>4.5932597943583323E-3</v>
      </c>
      <c r="K526" s="33">
        <f t="shared" si="155"/>
        <v>217.71030700859751</v>
      </c>
      <c r="L526" s="33">
        <f t="shared" si="156"/>
        <v>0.27865776085773886</v>
      </c>
      <c r="M526" s="33">
        <f t="shared" si="157"/>
        <v>0.28784428044645549</v>
      </c>
      <c r="N526" s="8">
        <v>0</v>
      </c>
      <c r="O526" s="9">
        <v>1</v>
      </c>
      <c r="P526" s="8">
        <v>0</v>
      </c>
      <c r="Q526" s="9">
        <v>0</v>
      </c>
      <c r="R526" s="9">
        <v>1</v>
      </c>
      <c r="S526" s="9">
        <v>0</v>
      </c>
      <c r="T526" s="9">
        <v>0</v>
      </c>
      <c r="U526" s="8">
        <v>43611</v>
      </c>
      <c r="V526" s="9">
        <v>15</v>
      </c>
      <c r="W526" s="9">
        <f t="shared" si="150"/>
        <v>43595</v>
      </c>
      <c r="X526" s="9">
        <f t="shared" si="158"/>
        <v>16</v>
      </c>
      <c r="Y526" s="7">
        <v>16</v>
      </c>
      <c r="Z526" s="7" t="s">
        <v>108</v>
      </c>
      <c r="AA526" s="9">
        <v>0</v>
      </c>
      <c r="AB526" s="9">
        <v>1</v>
      </c>
      <c r="AC526" s="9">
        <v>0</v>
      </c>
      <c r="AD526" s="9">
        <v>0</v>
      </c>
      <c r="AE526" s="9">
        <v>0</v>
      </c>
      <c r="AF526" s="9">
        <v>1</v>
      </c>
      <c r="AG526" s="8">
        <v>1</v>
      </c>
      <c r="AH526" s="9">
        <v>0</v>
      </c>
      <c r="AI526" s="30">
        <v>0</v>
      </c>
      <c r="AJ526" s="9">
        <v>0</v>
      </c>
      <c r="AK526" s="30">
        <v>1</v>
      </c>
      <c r="AL526" s="21">
        <v>2008</v>
      </c>
      <c r="AM526" s="23">
        <f t="shared" si="159"/>
        <v>7.6048944808116197</v>
      </c>
      <c r="AN526" s="33">
        <v>0</v>
      </c>
      <c r="AO526" s="33">
        <v>0</v>
      </c>
      <c r="AP526" s="33">
        <v>0.20100000000000001</v>
      </c>
      <c r="AQ526" s="43">
        <v>0.79900000000000004</v>
      </c>
      <c r="AR526" s="33" t="s">
        <v>108</v>
      </c>
      <c r="AS526" s="43" t="s">
        <v>108</v>
      </c>
      <c r="AT526" s="42" t="s">
        <v>108</v>
      </c>
      <c r="AU526" s="18" t="s">
        <v>108</v>
      </c>
      <c r="AV526" s="39">
        <f t="shared" si="162"/>
        <v>0.42900000000000005</v>
      </c>
      <c r="AW526" s="40">
        <v>0.57099999999999995</v>
      </c>
      <c r="AX526">
        <v>0.61499999999999999</v>
      </c>
      <c r="AY526" s="40">
        <f t="shared" si="163"/>
        <v>0.38500000000000001</v>
      </c>
      <c r="AZ526">
        <v>0</v>
      </c>
      <c r="BA526" s="18">
        <v>1</v>
      </c>
      <c r="BB526">
        <f t="shared" si="164"/>
        <v>0.47399999999999998</v>
      </c>
      <c r="BC526" s="18">
        <v>0.52600000000000002</v>
      </c>
      <c r="BD526" s="18" t="s">
        <v>148</v>
      </c>
      <c r="BE526">
        <v>0</v>
      </c>
      <c r="BF526">
        <v>1</v>
      </c>
      <c r="BG526">
        <v>0</v>
      </c>
      <c r="BH526">
        <v>0</v>
      </c>
      <c r="BI526">
        <v>0</v>
      </c>
      <c r="BJ526">
        <v>0</v>
      </c>
      <c r="BK526" s="18">
        <v>0</v>
      </c>
      <c r="BL526">
        <v>0</v>
      </c>
      <c r="BM526">
        <v>1</v>
      </c>
      <c r="BN526" s="18">
        <v>0</v>
      </c>
      <c r="BQ526" s="25">
        <v>37.829000000000001</v>
      </c>
      <c r="BR526">
        <v>1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 s="18">
        <v>0</v>
      </c>
      <c r="BZ526">
        <v>0</v>
      </c>
      <c r="CA526">
        <v>0</v>
      </c>
      <c r="CB526">
        <v>1</v>
      </c>
      <c r="CC526" s="18">
        <v>0</v>
      </c>
      <c r="CD526">
        <v>0</v>
      </c>
      <c r="CE526">
        <v>0</v>
      </c>
      <c r="CF526">
        <v>0</v>
      </c>
      <c r="CG526">
        <v>0</v>
      </c>
      <c r="CH526" s="18">
        <v>0</v>
      </c>
      <c r="CI526">
        <v>1</v>
      </c>
      <c r="CJ526">
        <v>1</v>
      </c>
      <c r="CK526">
        <v>0</v>
      </c>
      <c r="CL526">
        <v>0</v>
      </c>
      <c r="CM526">
        <v>0</v>
      </c>
      <c r="CN526">
        <v>0</v>
      </c>
      <c r="CO526">
        <v>1</v>
      </c>
      <c r="CP526">
        <v>1</v>
      </c>
      <c r="CQ526">
        <v>0</v>
      </c>
      <c r="CR526">
        <v>1</v>
      </c>
      <c r="CS526" s="18">
        <v>1</v>
      </c>
      <c r="CU526">
        <v>2</v>
      </c>
      <c r="DD526" s="34" t="s">
        <v>110</v>
      </c>
    </row>
    <row r="527" spans="1:108" x14ac:dyDescent="0.25">
      <c r="A527">
        <v>526</v>
      </c>
      <c r="B527">
        <v>34</v>
      </c>
      <c r="C527" s="25" t="s">
        <v>167</v>
      </c>
      <c r="D527" s="12">
        <v>14.891252930760571</v>
      </c>
      <c r="E527" s="14">
        <v>0.1942337338794857</v>
      </c>
      <c r="F527" s="7">
        <v>76.666666666666671</v>
      </c>
      <c r="G527" s="7">
        <f t="shared" si="151"/>
        <v>14.697019196881085</v>
      </c>
      <c r="H527" s="16">
        <f t="shared" si="152"/>
        <v>15.085486664640056</v>
      </c>
      <c r="I527" s="11">
        <f t="shared" si="153"/>
        <v>0.34468583278159914</v>
      </c>
      <c r="J527" s="33">
        <f t="shared" si="154"/>
        <v>4.4959021667165108E-3</v>
      </c>
      <c r="K527" s="33">
        <f t="shared" si="155"/>
        <v>222.42476880459552</v>
      </c>
      <c r="L527" s="33">
        <f t="shared" si="156"/>
        <v>0.34018993061488262</v>
      </c>
      <c r="M527" s="33">
        <f t="shared" si="157"/>
        <v>0.34918173494831567</v>
      </c>
      <c r="N527" s="8">
        <v>0</v>
      </c>
      <c r="O527" s="9">
        <v>1</v>
      </c>
      <c r="P527" s="8">
        <v>0</v>
      </c>
      <c r="Q527" s="9">
        <v>0</v>
      </c>
      <c r="R527" s="9">
        <v>1</v>
      </c>
      <c r="S527" s="9">
        <v>0</v>
      </c>
      <c r="T527" s="9">
        <v>0</v>
      </c>
      <c r="U527" s="8">
        <v>43611</v>
      </c>
      <c r="V527" s="9">
        <v>15</v>
      </c>
      <c r="W527" s="9">
        <f t="shared" si="150"/>
        <v>43595</v>
      </c>
      <c r="X527" s="9">
        <f t="shared" si="158"/>
        <v>16</v>
      </c>
      <c r="Y527" s="7">
        <v>18</v>
      </c>
      <c r="Z527" s="7" t="s">
        <v>108</v>
      </c>
      <c r="AA527" s="9">
        <v>0</v>
      </c>
      <c r="AB527" s="9">
        <v>1</v>
      </c>
      <c r="AC527" s="9">
        <v>0</v>
      </c>
      <c r="AD527" s="9">
        <v>0</v>
      </c>
      <c r="AE527" s="9">
        <v>0</v>
      </c>
      <c r="AF527" s="9">
        <v>1</v>
      </c>
      <c r="AG527" s="8">
        <v>1</v>
      </c>
      <c r="AH527" s="9">
        <v>0</v>
      </c>
      <c r="AI527" s="30">
        <v>0</v>
      </c>
      <c r="AJ527" s="9">
        <v>0</v>
      </c>
      <c r="AK527" s="30">
        <v>1</v>
      </c>
      <c r="AL527" s="21">
        <v>2008</v>
      </c>
      <c r="AM527" s="23">
        <f t="shared" si="159"/>
        <v>7.6048944808116197</v>
      </c>
      <c r="AN527" s="33">
        <v>0</v>
      </c>
      <c r="AO527" s="33">
        <v>0</v>
      </c>
      <c r="AP527" s="33">
        <v>0.20100000000000001</v>
      </c>
      <c r="AQ527" s="43">
        <v>0.79900000000000004</v>
      </c>
      <c r="AR527" s="33" t="s">
        <v>108</v>
      </c>
      <c r="AS527" s="43" t="s">
        <v>108</v>
      </c>
      <c r="AT527" s="42" t="s">
        <v>108</v>
      </c>
      <c r="AU527" s="18" t="s">
        <v>108</v>
      </c>
      <c r="AV527" s="39">
        <f t="shared" si="162"/>
        <v>0.42900000000000005</v>
      </c>
      <c r="AW527" s="40">
        <v>0.57099999999999995</v>
      </c>
      <c r="AX527">
        <v>0.61499999999999999</v>
      </c>
      <c r="AY527" s="40">
        <f t="shared" si="163"/>
        <v>0.38500000000000001</v>
      </c>
      <c r="AZ527">
        <v>0</v>
      </c>
      <c r="BA527" s="18">
        <v>1</v>
      </c>
      <c r="BB527">
        <f t="shared" si="164"/>
        <v>0.47399999999999998</v>
      </c>
      <c r="BC527" s="18">
        <v>0.52600000000000002</v>
      </c>
      <c r="BD527" s="18" t="s">
        <v>148</v>
      </c>
      <c r="BE527">
        <v>0</v>
      </c>
      <c r="BF527">
        <v>1</v>
      </c>
      <c r="BG527">
        <v>0</v>
      </c>
      <c r="BH527">
        <v>0</v>
      </c>
      <c r="BI527">
        <v>0</v>
      </c>
      <c r="BJ527">
        <v>0</v>
      </c>
      <c r="BK527" s="18">
        <v>0</v>
      </c>
      <c r="BL527">
        <v>0</v>
      </c>
      <c r="BM527">
        <v>1</v>
      </c>
      <c r="BN527" s="18">
        <v>0</v>
      </c>
      <c r="BQ527" s="25">
        <v>37.829000000000001</v>
      </c>
      <c r="BR527">
        <v>1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 s="18">
        <v>0</v>
      </c>
      <c r="BZ527">
        <v>0</v>
      </c>
      <c r="CA527">
        <v>0</v>
      </c>
      <c r="CB527">
        <v>1</v>
      </c>
      <c r="CC527" s="18">
        <v>0</v>
      </c>
      <c r="CD527">
        <v>0</v>
      </c>
      <c r="CE527">
        <v>0</v>
      </c>
      <c r="CF527">
        <v>0</v>
      </c>
      <c r="CG527">
        <v>0</v>
      </c>
      <c r="CH527" s="18">
        <v>0</v>
      </c>
      <c r="CI527">
        <v>1</v>
      </c>
      <c r="CJ527">
        <v>1</v>
      </c>
      <c r="CK527">
        <v>0</v>
      </c>
      <c r="CL527">
        <v>0</v>
      </c>
      <c r="CM527">
        <v>0</v>
      </c>
      <c r="CN527">
        <v>0</v>
      </c>
      <c r="CO527">
        <v>1</v>
      </c>
      <c r="CP527">
        <v>1</v>
      </c>
      <c r="CQ527">
        <v>0</v>
      </c>
      <c r="CR527">
        <v>1</v>
      </c>
      <c r="CS527" s="18">
        <v>1</v>
      </c>
      <c r="CU527">
        <v>2</v>
      </c>
      <c r="DD527" s="34" t="s">
        <v>110</v>
      </c>
    </row>
    <row r="528" spans="1:108" x14ac:dyDescent="0.25">
      <c r="A528">
        <v>527</v>
      </c>
      <c r="B528">
        <v>34</v>
      </c>
      <c r="C528" s="25" t="s">
        <v>167</v>
      </c>
      <c r="D528" s="12">
        <v>10.8332353640085</v>
      </c>
      <c r="E528" s="14">
        <v>0.18055392273347509</v>
      </c>
      <c r="F528" s="7">
        <v>60</v>
      </c>
      <c r="G528" s="7">
        <f t="shared" si="151"/>
        <v>10.652681441275025</v>
      </c>
      <c r="H528" s="16">
        <f t="shared" si="152"/>
        <v>11.013789286741975</v>
      </c>
      <c r="I528" s="11">
        <f t="shared" si="153"/>
        <v>0.2761899403727695</v>
      </c>
      <c r="J528" s="33">
        <f t="shared" si="154"/>
        <v>4.603165672879491E-3</v>
      </c>
      <c r="K528" s="33">
        <f t="shared" si="155"/>
        <v>217.2418007658747</v>
      </c>
      <c r="L528" s="33">
        <f t="shared" si="156"/>
        <v>0.27158677469989001</v>
      </c>
      <c r="M528" s="33">
        <f t="shared" si="157"/>
        <v>0.280793106045649</v>
      </c>
      <c r="N528" s="8">
        <v>0</v>
      </c>
      <c r="O528" s="9">
        <v>1</v>
      </c>
      <c r="P528" s="8">
        <v>0</v>
      </c>
      <c r="Q528" s="9">
        <v>0</v>
      </c>
      <c r="R528" s="9">
        <v>1</v>
      </c>
      <c r="S528" s="9">
        <v>0</v>
      </c>
      <c r="T528" s="9">
        <v>0</v>
      </c>
      <c r="U528" s="8">
        <v>43611</v>
      </c>
      <c r="V528" s="9">
        <v>16</v>
      </c>
      <c r="W528" s="9">
        <f t="shared" si="150"/>
        <v>43594</v>
      </c>
      <c r="X528" s="9">
        <f t="shared" si="158"/>
        <v>16</v>
      </c>
      <c r="Y528" s="7">
        <v>16</v>
      </c>
      <c r="Z528" s="7" t="s">
        <v>108</v>
      </c>
      <c r="AA528" s="9">
        <v>0</v>
      </c>
      <c r="AB528" s="9">
        <v>1</v>
      </c>
      <c r="AC528" s="9">
        <v>0</v>
      </c>
      <c r="AD528" s="9">
        <v>0</v>
      </c>
      <c r="AE528" s="9">
        <v>0</v>
      </c>
      <c r="AF528" s="9">
        <v>1</v>
      </c>
      <c r="AG528" s="8">
        <v>1</v>
      </c>
      <c r="AH528" s="9">
        <v>0</v>
      </c>
      <c r="AI528" s="30">
        <v>0</v>
      </c>
      <c r="AJ528" s="9">
        <v>0</v>
      </c>
      <c r="AK528" s="30">
        <v>1</v>
      </c>
      <c r="AL528" s="21">
        <v>2008</v>
      </c>
      <c r="AM528" s="23">
        <f t="shared" si="159"/>
        <v>7.6048944808116197</v>
      </c>
      <c r="AN528" s="33">
        <v>0</v>
      </c>
      <c r="AO528" s="33">
        <v>0</v>
      </c>
      <c r="AP528" s="33">
        <v>0.20100000000000001</v>
      </c>
      <c r="AQ528" s="43">
        <v>0.79900000000000004</v>
      </c>
      <c r="AR528" s="33" t="s">
        <v>108</v>
      </c>
      <c r="AS528" s="43" t="s">
        <v>108</v>
      </c>
      <c r="AT528" s="42" t="s">
        <v>108</v>
      </c>
      <c r="AU528" s="18" t="s">
        <v>108</v>
      </c>
      <c r="AV528" s="39">
        <f t="shared" si="162"/>
        <v>0.42900000000000005</v>
      </c>
      <c r="AW528" s="40">
        <v>0.57099999999999995</v>
      </c>
      <c r="AX528">
        <v>0.61499999999999999</v>
      </c>
      <c r="AY528" s="40">
        <f t="shared" si="163"/>
        <v>0.38500000000000001</v>
      </c>
      <c r="AZ528">
        <v>0</v>
      </c>
      <c r="BA528" s="18">
        <v>1</v>
      </c>
      <c r="BB528">
        <f t="shared" si="164"/>
        <v>0.47399999999999998</v>
      </c>
      <c r="BC528" s="18">
        <v>0.52600000000000002</v>
      </c>
      <c r="BD528" s="18" t="s">
        <v>148</v>
      </c>
      <c r="BE528">
        <v>0</v>
      </c>
      <c r="BF528">
        <v>1</v>
      </c>
      <c r="BG528">
        <v>0</v>
      </c>
      <c r="BH528">
        <v>0</v>
      </c>
      <c r="BI528">
        <v>0</v>
      </c>
      <c r="BJ528">
        <v>0</v>
      </c>
      <c r="BK528" s="18">
        <v>0</v>
      </c>
      <c r="BL528">
        <v>0</v>
      </c>
      <c r="BM528">
        <v>1</v>
      </c>
      <c r="BN528" s="18">
        <v>0</v>
      </c>
      <c r="BQ528" s="25">
        <v>37.829000000000001</v>
      </c>
      <c r="BR528">
        <v>1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 s="18">
        <v>0</v>
      </c>
      <c r="BZ528">
        <v>0</v>
      </c>
      <c r="CA528">
        <v>0</v>
      </c>
      <c r="CB528">
        <v>1</v>
      </c>
      <c r="CC528" s="18">
        <v>0</v>
      </c>
      <c r="CD528">
        <v>0</v>
      </c>
      <c r="CE528">
        <v>0</v>
      </c>
      <c r="CF528">
        <v>0</v>
      </c>
      <c r="CG528">
        <v>0</v>
      </c>
      <c r="CH528" s="18">
        <v>0</v>
      </c>
      <c r="CI528">
        <v>1</v>
      </c>
      <c r="CJ528">
        <v>1</v>
      </c>
      <c r="CK528">
        <v>0</v>
      </c>
      <c r="CL528">
        <v>0</v>
      </c>
      <c r="CM528">
        <v>0</v>
      </c>
      <c r="CN528">
        <v>0</v>
      </c>
      <c r="CO528">
        <v>1</v>
      </c>
      <c r="CP528">
        <v>1</v>
      </c>
      <c r="CQ528">
        <v>0</v>
      </c>
      <c r="CR528">
        <v>1</v>
      </c>
      <c r="CS528" s="18">
        <v>1</v>
      </c>
      <c r="CU528">
        <v>2</v>
      </c>
      <c r="DD528" s="34" t="s">
        <v>110</v>
      </c>
    </row>
    <row r="529" spans="1:108" x14ac:dyDescent="0.25">
      <c r="A529">
        <v>528</v>
      </c>
      <c r="B529">
        <v>34</v>
      </c>
      <c r="C529" s="25" t="s">
        <v>167</v>
      </c>
      <c r="D529" s="12">
        <v>14.89125293076059</v>
      </c>
      <c r="E529" s="14">
        <v>0.19709011231889009</v>
      </c>
      <c r="F529" s="7">
        <v>75.555555555555571</v>
      </c>
      <c r="G529" s="7">
        <f t="shared" si="151"/>
        <v>14.694162818441701</v>
      </c>
      <c r="H529" s="16">
        <f t="shared" si="152"/>
        <v>15.08834304307948</v>
      </c>
      <c r="I529" s="11">
        <f t="shared" si="153"/>
        <v>0.34027599068456138</v>
      </c>
      <c r="J529" s="33">
        <f t="shared" si="154"/>
        <v>4.5036528178838998E-3</v>
      </c>
      <c r="K529" s="33">
        <f t="shared" si="155"/>
        <v>222.04198246121979</v>
      </c>
      <c r="L529" s="33">
        <f t="shared" si="156"/>
        <v>0.33577233786667748</v>
      </c>
      <c r="M529" s="33">
        <f t="shared" si="157"/>
        <v>0.34477964350244528</v>
      </c>
      <c r="N529" s="8">
        <v>0</v>
      </c>
      <c r="O529" s="9">
        <v>1</v>
      </c>
      <c r="P529" s="8">
        <v>0</v>
      </c>
      <c r="Q529" s="9">
        <v>0</v>
      </c>
      <c r="R529" s="9">
        <v>1</v>
      </c>
      <c r="S529" s="9">
        <v>0</v>
      </c>
      <c r="T529" s="9">
        <v>0</v>
      </c>
      <c r="U529" s="8">
        <v>43611</v>
      </c>
      <c r="V529" s="9">
        <v>16</v>
      </c>
      <c r="W529" s="9">
        <f t="shared" si="150"/>
        <v>43594</v>
      </c>
      <c r="X529" s="9">
        <f t="shared" si="158"/>
        <v>16</v>
      </c>
      <c r="Y529" s="7">
        <v>18</v>
      </c>
      <c r="Z529" s="7" t="s">
        <v>108</v>
      </c>
      <c r="AA529" s="9">
        <v>0</v>
      </c>
      <c r="AB529" s="9">
        <v>1</v>
      </c>
      <c r="AC529" s="9">
        <v>0</v>
      </c>
      <c r="AD529" s="9">
        <v>0</v>
      </c>
      <c r="AE529" s="9">
        <v>0</v>
      </c>
      <c r="AF529" s="9">
        <v>1</v>
      </c>
      <c r="AG529" s="8">
        <v>1</v>
      </c>
      <c r="AH529" s="9">
        <v>0</v>
      </c>
      <c r="AI529" s="30">
        <v>0</v>
      </c>
      <c r="AJ529" s="9">
        <v>0</v>
      </c>
      <c r="AK529" s="30">
        <v>1</v>
      </c>
      <c r="AL529" s="21">
        <v>2008</v>
      </c>
      <c r="AM529" s="23">
        <f t="shared" si="159"/>
        <v>7.6048944808116197</v>
      </c>
      <c r="AN529" s="33">
        <v>0</v>
      </c>
      <c r="AO529" s="33">
        <v>0</v>
      </c>
      <c r="AP529" s="33">
        <v>0.20100000000000001</v>
      </c>
      <c r="AQ529" s="43">
        <v>0.79900000000000004</v>
      </c>
      <c r="AR529" s="33" t="s">
        <v>108</v>
      </c>
      <c r="AS529" s="43" t="s">
        <v>108</v>
      </c>
      <c r="AT529" s="42" t="s">
        <v>108</v>
      </c>
      <c r="AU529" s="18" t="s">
        <v>108</v>
      </c>
      <c r="AV529" s="39">
        <f t="shared" si="162"/>
        <v>0.42900000000000005</v>
      </c>
      <c r="AW529" s="40">
        <v>0.57099999999999995</v>
      </c>
      <c r="AX529">
        <v>0.61499999999999999</v>
      </c>
      <c r="AY529" s="40">
        <f t="shared" si="163"/>
        <v>0.38500000000000001</v>
      </c>
      <c r="AZ529">
        <v>0</v>
      </c>
      <c r="BA529" s="18">
        <v>1</v>
      </c>
      <c r="BB529">
        <f t="shared" si="164"/>
        <v>0.47399999999999998</v>
      </c>
      <c r="BC529" s="18">
        <v>0.52600000000000002</v>
      </c>
      <c r="BD529" s="18" t="s">
        <v>148</v>
      </c>
      <c r="BE529">
        <v>0</v>
      </c>
      <c r="BF529">
        <v>1</v>
      </c>
      <c r="BG529">
        <v>0</v>
      </c>
      <c r="BH529">
        <v>0</v>
      </c>
      <c r="BI529">
        <v>0</v>
      </c>
      <c r="BJ529">
        <v>0</v>
      </c>
      <c r="BK529" s="18">
        <v>0</v>
      </c>
      <c r="BL529">
        <v>0</v>
      </c>
      <c r="BM529">
        <v>1</v>
      </c>
      <c r="BN529" s="18">
        <v>0</v>
      </c>
      <c r="BQ529" s="25">
        <v>37.829000000000001</v>
      </c>
      <c r="BR529">
        <v>1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 s="18">
        <v>0</v>
      </c>
      <c r="BZ529">
        <v>0</v>
      </c>
      <c r="CA529">
        <v>0</v>
      </c>
      <c r="CB529">
        <v>1</v>
      </c>
      <c r="CC529" s="18">
        <v>0</v>
      </c>
      <c r="CD529">
        <v>0</v>
      </c>
      <c r="CE529">
        <v>0</v>
      </c>
      <c r="CF529">
        <v>0</v>
      </c>
      <c r="CG529">
        <v>0</v>
      </c>
      <c r="CH529" s="18">
        <v>0</v>
      </c>
      <c r="CI529">
        <v>1</v>
      </c>
      <c r="CJ529">
        <v>1</v>
      </c>
      <c r="CK529">
        <v>0</v>
      </c>
      <c r="CL529">
        <v>0</v>
      </c>
      <c r="CM529">
        <v>0</v>
      </c>
      <c r="CN529">
        <v>0</v>
      </c>
      <c r="CO529">
        <v>1</v>
      </c>
      <c r="CP529">
        <v>1</v>
      </c>
      <c r="CQ529">
        <v>0</v>
      </c>
      <c r="CR529">
        <v>1</v>
      </c>
      <c r="CS529" s="18">
        <v>1</v>
      </c>
      <c r="CU529">
        <v>2</v>
      </c>
      <c r="DD529" s="34" t="s">
        <v>110</v>
      </c>
    </row>
    <row r="530" spans="1:108" x14ac:dyDescent="0.25">
      <c r="A530">
        <v>529</v>
      </c>
      <c r="B530">
        <v>34</v>
      </c>
      <c r="C530" s="25" t="s">
        <v>167</v>
      </c>
      <c r="D530" s="12">
        <v>10.8332353640085</v>
      </c>
      <c r="E530" s="14">
        <v>0.18055392273347509</v>
      </c>
      <c r="F530" s="7">
        <v>60</v>
      </c>
      <c r="G530" s="7">
        <f t="shared" si="151"/>
        <v>10.652681441275025</v>
      </c>
      <c r="H530" s="16">
        <f t="shared" si="152"/>
        <v>11.013789286741975</v>
      </c>
      <c r="I530" s="11">
        <f t="shared" si="153"/>
        <v>0.27619286653212893</v>
      </c>
      <c r="J530" s="33">
        <f t="shared" si="154"/>
        <v>4.6032144422021486E-3</v>
      </c>
      <c r="K530" s="33">
        <f t="shared" si="155"/>
        <v>217.23949917084599</v>
      </c>
      <c r="L530" s="33">
        <f t="shared" si="156"/>
        <v>0.2715896520899268</v>
      </c>
      <c r="M530" s="33">
        <f t="shared" si="157"/>
        <v>0.28079608097433106</v>
      </c>
      <c r="N530" s="8">
        <v>0</v>
      </c>
      <c r="O530" s="9">
        <v>1</v>
      </c>
      <c r="P530" s="8">
        <v>0</v>
      </c>
      <c r="Q530" s="9">
        <v>0</v>
      </c>
      <c r="R530" s="9">
        <v>1</v>
      </c>
      <c r="S530" s="9">
        <v>0</v>
      </c>
      <c r="T530" s="9">
        <v>0</v>
      </c>
      <c r="U530" s="8">
        <v>43611</v>
      </c>
      <c r="V530" s="9">
        <v>17</v>
      </c>
      <c r="W530" s="9">
        <f t="shared" si="150"/>
        <v>43593</v>
      </c>
      <c r="X530" s="9">
        <f t="shared" si="158"/>
        <v>16</v>
      </c>
      <c r="Y530" s="7">
        <v>16</v>
      </c>
      <c r="Z530" s="7" t="s">
        <v>108</v>
      </c>
      <c r="AA530" s="9">
        <v>0</v>
      </c>
      <c r="AB530" s="9">
        <v>1</v>
      </c>
      <c r="AC530" s="9">
        <v>0</v>
      </c>
      <c r="AD530" s="9">
        <v>0</v>
      </c>
      <c r="AE530" s="9">
        <v>0</v>
      </c>
      <c r="AF530" s="9">
        <v>1</v>
      </c>
      <c r="AG530" s="8">
        <v>1</v>
      </c>
      <c r="AH530" s="9">
        <v>0</v>
      </c>
      <c r="AI530" s="30">
        <v>0</v>
      </c>
      <c r="AJ530" s="9">
        <v>0</v>
      </c>
      <c r="AK530" s="30">
        <v>1</v>
      </c>
      <c r="AL530" s="21">
        <v>2008</v>
      </c>
      <c r="AM530" s="23">
        <f t="shared" si="159"/>
        <v>7.6048944808116197</v>
      </c>
      <c r="AN530" s="33">
        <v>0</v>
      </c>
      <c r="AO530" s="33">
        <v>0</v>
      </c>
      <c r="AP530" s="33">
        <v>0.20100000000000001</v>
      </c>
      <c r="AQ530" s="43">
        <v>0.79900000000000004</v>
      </c>
      <c r="AR530" s="33" t="s">
        <v>108</v>
      </c>
      <c r="AS530" s="43" t="s">
        <v>108</v>
      </c>
      <c r="AT530" s="42" t="s">
        <v>108</v>
      </c>
      <c r="AU530" s="18" t="s">
        <v>108</v>
      </c>
      <c r="AV530" s="39">
        <f t="shared" si="162"/>
        <v>0.42900000000000005</v>
      </c>
      <c r="AW530" s="40">
        <v>0.57099999999999995</v>
      </c>
      <c r="AX530">
        <v>0.61499999999999999</v>
      </c>
      <c r="AY530" s="40">
        <f t="shared" si="163"/>
        <v>0.38500000000000001</v>
      </c>
      <c r="AZ530">
        <v>0</v>
      </c>
      <c r="BA530" s="18">
        <v>1</v>
      </c>
      <c r="BB530">
        <f t="shared" si="164"/>
        <v>0.47399999999999998</v>
      </c>
      <c r="BC530" s="18">
        <v>0.52600000000000002</v>
      </c>
      <c r="BD530" s="18" t="s">
        <v>148</v>
      </c>
      <c r="BE530">
        <v>0</v>
      </c>
      <c r="BF530">
        <v>1</v>
      </c>
      <c r="BG530">
        <v>0</v>
      </c>
      <c r="BH530">
        <v>0</v>
      </c>
      <c r="BI530">
        <v>0</v>
      </c>
      <c r="BJ530">
        <v>0</v>
      </c>
      <c r="BK530" s="18">
        <v>0</v>
      </c>
      <c r="BL530">
        <v>0</v>
      </c>
      <c r="BM530">
        <v>1</v>
      </c>
      <c r="BN530" s="18">
        <v>0</v>
      </c>
      <c r="BQ530" s="25">
        <v>37.829000000000001</v>
      </c>
      <c r="BR530">
        <v>1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 s="18">
        <v>0</v>
      </c>
      <c r="BZ530">
        <v>0</v>
      </c>
      <c r="CA530">
        <v>0</v>
      </c>
      <c r="CB530">
        <v>1</v>
      </c>
      <c r="CC530" s="18">
        <v>0</v>
      </c>
      <c r="CD530">
        <v>0</v>
      </c>
      <c r="CE530">
        <v>0</v>
      </c>
      <c r="CF530">
        <v>0</v>
      </c>
      <c r="CG530">
        <v>0</v>
      </c>
      <c r="CH530" s="18">
        <v>0</v>
      </c>
      <c r="CI530">
        <v>1</v>
      </c>
      <c r="CJ530">
        <v>1</v>
      </c>
      <c r="CK530">
        <v>0</v>
      </c>
      <c r="CL530">
        <v>0</v>
      </c>
      <c r="CM530">
        <v>0</v>
      </c>
      <c r="CN530">
        <v>0</v>
      </c>
      <c r="CO530">
        <v>1</v>
      </c>
      <c r="CP530">
        <v>1</v>
      </c>
      <c r="CQ530">
        <v>0</v>
      </c>
      <c r="CR530">
        <v>1</v>
      </c>
      <c r="CS530" s="18">
        <v>1</v>
      </c>
      <c r="CU530">
        <v>2</v>
      </c>
      <c r="DD530" s="34" t="s">
        <v>110</v>
      </c>
    </row>
    <row r="531" spans="1:108" x14ac:dyDescent="0.25">
      <c r="A531">
        <v>530</v>
      </c>
      <c r="B531">
        <v>34</v>
      </c>
      <c r="C531" s="25" t="s">
        <v>167</v>
      </c>
      <c r="D531" s="12">
        <v>14.45523142259597</v>
      </c>
      <c r="E531" s="14">
        <v>0.19417475045278171</v>
      </c>
      <c r="F531" s="7">
        <v>74.444444444444457</v>
      </c>
      <c r="G531" s="7">
        <f t="shared" si="151"/>
        <v>14.261056672143189</v>
      </c>
      <c r="H531" s="16">
        <f t="shared" si="152"/>
        <v>14.649406173048751</v>
      </c>
      <c r="I531" s="11">
        <f t="shared" si="153"/>
        <v>0.33584348060361058</v>
      </c>
      <c r="J531" s="33">
        <f t="shared" si="154"/>
        <v>4.5113303364664112E-3</v>
      </c>
      <c r="K531" s="33">
        <f t="shared" si="155"/>
        <v>221.66410469140459</v>
      </c>
      <c r="L531" s="33">
        <f t="shared" si="156"/>
        <v>0.33133215026714419</v>
      </c>
      <c r="M531" s="33">
        <f t="shared" si="157"/>
        <v>0.34035481094007697</v>
      </c>
      <c r="N531" s="8">
        <v>0</v>
      </c>
      <c r="O531" s="9">
        <v>1</v>
      </c>
      <c r="P531" s="8">
        <v>0</v>
      </c>
      <c r="Q531" s="9">
        <v>0</v>
      </c>
      <c r="R531" s="9">
        <v>1</v>
      </c>
      <c r="S531" s="9">
        <v>0</v>
      </c>
      <c r="T531" s="9">
        <v>0</v>
      </c>
      <c r="U531" s="8">
        <v>43611</v>
      </c>
      <c r="V531" s="9">
        <v>17</v>
      </c>
      <c r="W531" s="9">
        <f t="shared" si="150"/>
        <v>43593</v>
      </c>
      <c r="X531" s="9">
        <f t="shared" si="158"/>
        <v>16</v>
      </c>
      <c r="Y531" s="7">
        <v>18</v>
      </c>
      <c r="Z531" s="7" t="s">
        <v>108</v>
      </c>
      <c r="AA531" s="9">
        <v>0</v>
      </c>
      <c r="AB531" s="9">
        <v>1</v>
      </c>
      <c r="AC531" s="9">
        <v>0</v>
      </c>
      <c r="AD531" s="9">
        <v>0</v>
      </c>
      <c r="AE531" s="9">
        <v>0</v>
      </c>
      <c r="AF531" s="9">
        <v>1</v>
      </c>
      <c r="AG531" s="8">
        <v>1</v>
      </c>
      <c r="AH531" s="9">
        <v>0</v>
      </c>
      <c r="AI531" s="30">
        <v>0</v>
      </c>
      <c r="AJ531" s="9">
        <v>0</v>
      </c>
      <c r="AK531" s="30">
        <v>1</v>
      </c>
      <c r="AL531" s="21">
        <v>2008</v>
      </c>
      <c r="AM531" s="23">
        <f t="shared" si="159"/>
        <v>7.6048944808116197</v>
      </c>
      <c r="AN531" s="33">
        <v>0</v>
      </c>
      <c r="AO531" s="33">
        <v>0</v>
      </c>
      <c r="AP531" s="33">
        <v>0.20100000000000001</v>
      </c>
      <c r="AQ531" s="43">
        <v>0.79900000000000004</v>
      </c>
      <c r="AR531" s="33" t="s">
        <v>108</v>
      </c>
      <c r="AS531" s="43" t="s">
        <v>108</v>
      </c>
      <c r="AT531" s="42" t="s">
        <v>108</v>
      </c>
      <c r="AU531" s="18" t="s">
        <v>108</v>
      </c>
      <c r="AV531" s="39">
        <f t="shared" si="162"/>
        <v>0.42900000000000005</v>
      </c>
      <c r="AW531" s="40">
        <v>0.57099999999999995</v>
      </c>
      <c r="AX531">
        <v>0.61499999999999999</v>
      </c>
      <c r="AY531" s="40">
        <f t="shared" si="163"/>
        <v>0.38500000000000001</v>
      </c>
      <c r="AZ531">
        <v>0</v>
      </c>
      <c r="BA531" s="18">
        <v>1</v>
      </c>
      <c r="BB531">
        <f t="shared" si="164"/>
        <v>0.47399999999999998</v>
      </c>
      <c r="BC531" s="18">
        <v>0.52600000000000002</v>
      </c>
      <c r="BD531" s="18" t="s">
        <v>148</v>
      </c>
      <c r="BE531">
        <v>0</v>
      </c>
      <c r="BF531">
        <v>1</v>
      </c>
      <c r="BG531">
        <v>0</v>
      </c>
      <c r="BH531">
        <v>0</v>
      </c>
      <c r="BI531">
        <v>0</v>
      </c>
      <c r="BJ531">
        <v>0</v>
      </c>
      <c r="BK531" s="18">
        <v>0</v>
      </c>
      <c r="BL531">
        <v>0</v>
      </c>
      <c r="BM531">
        <v>1</v>
      </c>
      <c r="BN531" s="18">
        <v>0</v>
      </c>
      <c r="BQ531" s="25">
        <v>37.829000000000001</v>
      </c>
      <c r="BR531">
        <v>1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 s="18">
        <v>0</v>
      </c>
      <c r="BZ531">
        <v>0</v>
      </c>
      <c r="CA531">
        <v>0</v>
      </c>
      <c r="CB531">
        <v>1</v>
      </c>
      <c r="CC531" s="18">
        <v>0</v>
      </c>
      <c r="CD531">
        <v>0</v>
      </c>
      <c r="CE531">
        <v>0</v>
      </c>
      <c r="CF531">
        <v>0</v>
      </c>
      <c r="CG531">
        <v>0</v>
      </c>
      <c r="CH531" s="18">
        <v>0</v>
      </c>
      <c r="CI531">
        <v>1</v>
      </c>
      <c r="CJ531">
        <v>1</v>
      </c>
      <c r="CK531">
        <v>0</v>
      </c>
      <c r="CL531">
        <v>0</v>
      </c>
      <c r="CM531">
        <v>0</v>
      </c>
      <c r="CN531">
        <v>0</v>
      </c>
      <c r="CO531">
        <v>1</v>
      </c>
      <c r="CP531">
        <v>1</v>
      </c>
      <c r="CQ531">
        <v>0</v>
      </c>
      <c r="CR531">
        <v>1</v>
      </c>
      <c r="CS531" s="18">
        <v>1</v>
      </c>
      <c r="CU531">
        <v>2</v>
      </c>
      <c r="DD531" s="34" t="s">
        <v>110</v>
      </c>
    </row>
    <row r="532" spans="1:108" x14ac:dyDescent="0.25">
      <c r="A532">
        <v>531</v>
      </c>
      <c r="B532">
        <v>34</v>
      </c>
      <c r="C532" s="25" t="s">
        <v>167</v>
      </c>
      <c r="D532" s="12">
        <v>11.924519847066071</v>
      </c>
      <c r="E532" s="14">
        <v>0.42805968681775619</v>
      </c>
      <c r="F532" s="7">
        <v>27.857142857142861</v>
      </c>
      <c r="G532" s="7">
        <f t="shared" si="151"/>
        <v>11.496460160248315</v>
      </c>
      <c r="H532" s="16">
        <f t="shared" si="152"/>
        <v>12.352579533883826</v>
      </c>
      <c r="I532" s="11">
        <f t="shared" si="153"/>
        <v>0.13839588612814366</v>
      </c>
      <c r="J532" s="33">
        <f t="shared" si="154"/>
        <v>4.9680574507538749E-3</v>
      </c>
      <c r="K532" s="33">
        <f t="shared" si="155"/>
        <v>201.28591706367155</v>
      </c>
      <c r="L532" s="33">
        <f t="shared" si="156"/>
        <v>0.13342782867738978</v>
      </c>
      <c r="M532" s="33">
        <f t="shared" si="157"/>
        <v>0.14336394357889753</v>
      </c>
      <c r="N532" s="8">
        <v>0</v>
      </c>
      <c r="O532" s="9">
        <v>1</v>
      </c>
      <c r="P532" s="8">
        <v>0</v>
      </c>
      <c r="Q532" s="9">
        <v>0</v>
      </c>
      <c r="R532" s="9">
        <v>1</v>
      </c>
      <c r="S532" s="9">
        <v>0</v>
      </c>
      <c r="T532" s="9">
        <v>0</v>
      </c>
      <c r="U532" s="8">
        <v>39756</v>
      </c>
      <c r="V532" s="9">
        <v>15</v>
      </c>
      <c r="W532" s="9">
        <f t="shared" si="150"/>
        <v>39740</v>
      </c>
      <c r="X532" s="9">
        <f t="shared" si="158"/>
        <v>16</v>
      </c>
      <c r="Y532" s="7">
        <v>16</v>
      </c>
      <c r="Z532" s="7" t="s">
        <v>108</v>
      </c>
      <c r="AA532" s="9">
        <v>0</v>
      </c>
      <c r="AB532" s="9">
        <v>1</v>
      </c>
      <c r="AC532" s="9">
        <v>0</v>
      </c>
      <c r="AD532" s="9">
        <v>0</v>
      </c>
      <c r="AE532" s="9">
        <v>0</v>
      </c>
      <c r="AF532" s="9">
        <v>1</v>
      </c>
      <c r="AG532" s="8">
        <v>1</v>
      </c>
      <c r="AH532" s="9">
        <v>0</v>
      </c>
      <c r="AI532" s="30">
        <v>0</v>
      </c>
      <c r="AJ532" s="9">
        <v>0</v>
      </c>
      <c r="AK532" s="30">
        <v>1</v>
      </c>
      <c r="AL532" s="21">
        <v>2008</v>
      </c>
      <c r="AM532" s="23">
        <f t="shared" si="159"/>
        <v>7.6048944808116197</v>
      </c>
      <c r="AN532" s="33">
        <v>0</v>
      </c>
      <c r="AO532" s="33">
        <v>0</v>
      </c>
      <c r="AP532" s="33">
        <v>0.20100000000000001</v>
      </c>
      <c r="AQ532" s="43">
        <v>0.79900000000000004</v>
      </c>
      <c r="AR532" s="33" t="s">
        <v>108</v>
      </c>
      <c r="AS532" s="43" t="s">
        <v>108</v>
      </c>
      <c r="AT532" s="42" t="s">
        <v>108</v>
      </c>
      <c r="AU532" s="18" t="s">
        <v>108</v>
      </c>
      <c r="AV532" s="39">
        <f t="shared" si="162"/>
        <v>0.42900000000000005</v>
      </c>
      <c r="AW532" s="40">
        <v>0.57099999999999995</v>
      </c>
      <c r="AX532">
        <v>0.61499999999999999</v>
      </c>
      <c r="AY532" s="40">
        <f t="shared" si="163"/>
        <v>0.38500000000000001</v>
      </c>
      <c r="AZ532">
        <v>0</v>
      </c>
      <c r="BA532" s="18">
        <v>1</v>
      </c>
      <c r="BB532">
        <f t="shared" si="164"/>
        <v>0.47399999999999998</v>
      </c>
      <c r="BC532" s="18">
        <v>0.52600000000000002</v>
      </c>
      <c r="BD532" s="18" t="s">
        <v>148</v>
      </c>
      <c r="BE532">
        <v>0</v>
      </c>
      <c r="BF532">
        <v>1</v>
      </c>
      <c r="BG532">
        <v>0</v>
      </c>
      <c r="BH532">
        <v>0</v>
      </c>
      <c r="BI532">
        <v>0</v>
      </c>
      <c r="BJ532">
        <v>0</v>
      </c>
      <c r="BK532" s="18">
        <v>0</v>
      </c>
      <c r="BL532">
        <v>0</v>
      </c>
      <c r="BM532">
        <v>1</v>
      </c>
      <c r="BN532" s="18">
        <v>0</v>
      </c>
      <c r="BQ532" s="25">
        <v>37.829000000000001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 s="18">
        <v>1</v>
      </c>
      <c r="BZ532">
        <v>0</v>
      </c>
      <c r="CA532">
        <v>1</v>
      </c>
      <c r="CB532">
        <v>0</v>
      </c>
      <c r="CC532" s="18">
        <v>0</v>
      </c>
      <c r="CD532">
        <v>0</v>
      </c>
      <c r="CE532">
        <v>1</v>
      </c>
      <c r="CF532">
        <v>0</v>
      </c>
      <c r="CG532">
        <v>0</v>
      </c>
      <c r="CH532" s="18">
        <v>0</v>
      </c>
      <c r="CI532">
        <v>1</v>
      </c>
      <c r="CJ532">
        <v>1</v>
      </c>
      <c r="CK532">
        <v>0</v>
      </c>
      <c r="CL532">
        <v>0</v>
      </c>
      <c r="CM532">
        <v>0</v>
      </c>
      <c r="CN532">
        <v>0</v>
      </c>
      <c r="CO532">
        <v>1</v>
      </c>
      <c r="CP532">
        <v>1</v>
      </c>
      <c r="CQ532">
        <v>0</v>
      </c>
      <c r="CR532">
        <v>1</v>
      </c>
      <c r="CS532" s="18">
        <v>1</v>
      </c>
      <c r="CU532">
        <v>2</v>
      </c>
      <c r="DD532" s="34" t="s">
        <v>110</v>
      </c>
    </row>
    <row r="533" spans="1:108" x14ac:dyDescent="0.25">
      <c r="A533">
        <v>532</v>
      </c>
      <c r="B533">
        <v>34</v>
      </c>
      <c r="C533" s="25" t="s">
        <v>167</v>
      </c>
      <c r="D533" s="12">
        <v>14.45523142259597</v>
      </c>
      <c r="E533" s="14">
        <v>0.35105562026304499</v>
      </c>
      <c r="F533" s="7">
        <v>41.17647058823529</v>
      </c>
      <c r="G533" s="7">
        <f t="shared" si="151"/>
        <v>14.104175802332925</v>
      </c>
      <c r="H533" s="16">
        <f t="shared" si="152"/>
        <v>14.806287042859015</v>
      </c>
      <c r="I533" s="11">
        <f t="shared" si="153"/>
        <v>0.20228459842864593</v>
      </c>
      <c r="J533" s="33">
        <f t="shared" si="154"/>
        <v>4.912625961838544E-3</v>
      </c>
      <c r="K533" s="33">
        <f t="shared" si="155"/>
        <v>203.55712154111387</v>
      </c>
      <c r="L533" s="33">
        <f t="shared" si="156"/>
        <v>0.19737197246680738</v>
      </c>
      <c r="M533" s="33">
        <f t="shared" si="157"/>
        <v>0.20719722439048449</v>
      </c>
      <c r="N533" s="8">
        <v>0</v>
      </c>
      <c r="O533" s="9">
        <v>1</v>
      </c>
      <c r="P533" s="8">
        <v>0</v>
      </c>
      <c r="Q533" s="9">
        <v>0</v>
      </c>
      <c r="R533" s="9">
        <v>1</v>
      </c>
      <c r="S533" s="9">
        <v>0</v>
      </c>
      <c r="T533" s="9">
        <v>0</v>
      </c>
      <c r="U533" s="8">
        <v>39756</v>
      </c>
      <c r="V533" s="9">
        <v>15</v>
      </c>
      <c r="W533" s="9">
        <f t="shared" si="150"/>
        <v>39740</v>
      </c>
      <c r="X533" s="9">
        <f t="shared" si="158"/>
        <v>16</v>
      </c>
      <c r="Y533" s="7">
        <v>18</v>
      </c>
      <c r="Z533" s="7" t="s">
        <v>108</v>
      </c>
      <c r="AA533" s="9">
        <v>0</v>
      </c>
      <c r="AB533" s="9">
        <v>1</v>
      </c>
      <c r="AC533" s="9">
        <v>0</v>
      </c>
      <c r="AD533" s="9">
        <v>0</v>
      </c>
      <c r="AE533" s="9">
        <v>0</v>
      </c>
      <c r="AF533" s="9">
        <v>1</v>
      </c>
      <c r="AG533" s="8">
        <v>1</v>
      </c>
      <c r="AH533" s="9">
        <v>0</v>
      </c>
      <c r="AI533" s="30">
        <v>0</v>
      </c>
      <c r="AJ533" s="9">
        <v>0</v>
      </c>
      <c r="AK533" s="30">
        <v>1</v>
      </c>
      <c r="AL533" s="21">
        <v>2008</v>
      </c>
      <c r="AM533" s="23">
        <f t="shared" si="159"/>
        <v>7.6048944808116197</v>
      </c>
      <c r="AN533" s="33">
        <v>0</v>
      </c>
      <c r="AO533" s="33">
        <v>0</v>
      </c>
      <c r="AP533" s="33">
        <v>0.20100000000000001</v>
      </c>
      <c r="AQ533" s="43">
        <v>0.79900000000000004</v>
      </c>
      <c r="AR533" s="33" t="s">
        <v>108</v>
      </c>
      <c r="AS533" s="43" t="s">
        <v>108</v>
      </c>
      <c r="AT533" s="42" t="s">
        <v>108</v>
      </c>
      <c r="AU533" s="18" t="s">
        <v>108</v>
      </c>
      <c r="AV533" s="39">
        <f t="shared" si="162"/>
        <v>0.42900000000000005</v>
      </c>
      <c r="AW533" s="40">
        <v>0.57099999999999995</v>
      </c>
      <c r="AX533">
        <v>0.61499999999999999</v>
      </c>
      <c r="AY533" s="40">
        <f t="shared" si="163"/>
        <v>0.38500000000000001</v>
      </c>
      <c r="AZ533">
        <v>0</v>
      </c>
      <c r="BA533" s="18">
        <v>1</v>
      </c>
      <c r="BB533">
        <f t="shared" si="164"/>
        <v>0.47399999999999998</v>
      </c>
      <c r="BC533" s="18">
        <v>0.52600000000000002</v>
      </c>
      <c r="BD533" s="18" t="s">
        <v>148</v>
      </c>
      <c r="BE533">
        <v>0</v>
      </c>
      <c r="BF533">
        <v>1</v>
      </c>
      <c r="BG533">
        <v>0</v>
      </c>
      <c r="BH533">
        <v>0</v>
      </c>
      <c r="BI533">
        <v>0</v>
      </c>
      <c r="BJ533">
        <v>0</v>
      </c>
      <c r="BK533" s="18">
        <v>0</v>
      </c>
      <c r="BL533">
        <v>0</v>
      </c>
      <c r="BM533">
        <v>1</v>
      </c>
      <c r="BN533" s="18">
        <v>0</v>
      </c>
      <c r="BQ533" s="25">
        <v>37.829000000000001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 s="18">
        <v>1</v>
      </c>
      <c r="BZ533">
        <v>0</v>
      </c>
      <c r="CA533">
        <v>1</v>
      </c>
      <c r="CB533">
        <v>0</v>
      </c>
      <c r="CC533" s="18">
        <v>0</v>
      </c>
      <c r="CD533">
        <v>0</v>
      </c>
      <c r="CE533">
        <v>1</v>
      </c>
      <c r="CF533">
        <v>0</v>
      </c>
      <c r="CG533">
        <v>0</v>
      </c>
      <c r="CH533" s="18">
        <v>0</v>
      </c>
      <c r="CI533">
        <v>1</v>
      </c>
      <c r="CJ533">
        <v>1</v>
      </c>
      <c r="CK533">
        <v>0</v>
      </c>
      <c r="CL533">
        <v>0</v>
      </c>
      <c r="CM533">
        <v>0</v>
      </c>
      <c r="CN533">
        <v>0</v>
      </c>
      <c r="CO533">
        <v>1</v>
      </c>
      <c r="CP533">
        <v>1</v>
      </c>
      <c r="CQ533">
        <v>0</v>
      </c>
      <c r="CR533">
        <v>1</v>
      </c>
      <c r="CS533" s="18">
        <v>1</v>
      </c>
      <c r="CU533">
        <v>2</v>
      </c>
      <c r="DD533" s="34" t="s">
        <v>110</v>
      </c>
    </row>
    <row r="534" spans="1:108" x14ac:dyDescent="0.25">
      <c r="A534">
        <v>533</v>
      </c>
      <c r="B534">
        <v>34</v>
      </c>
      <c r="C534" s="25" t="s">
        <v>167</v>
      </c>
      <c r="D534" s="12">
        <v>10.123689764089839</v>
      </c>
      <c r="E534" s="14">
        <v>1.548329022743153</v>
      </c>
      <c r="F534" s="7">
        <v>6.5384615384615392</v>
      </c>
      <c r="G534" s="7">
        <f t="shared" si="151"/>
        <v>8.5753607413466852</v>
      </c>
      <c r="H534" s="16">
        <f t="shared" si="152"/>
        <v>11.672018786832993</v>
      </c>
      <c r="I534" s="11">
        <f t="shared" si="153"/>
        <v>0.10494498983487337</v>
      </c>
      <c r="J534" s="33">
        <f t="shared" si="154"/>
        <v>1.6050410210039456E-2</v>
      </c>
      <c r="K534" s="33">
        <f t="shared" si="155"/>
        <v>62.303703576031019</v>
      </c>
      <c r="L534" s="33">
        <f t="shared" si="156"/>
        <v>8.8894579624833908E-2</v>
      </c>
      <c r="M534" s="33">
        <f t="shared" si="157"/>
        <v>0.12099540004491283</v>
      </c>
      <c r="N534" s="8">
        <v>0</v>
      </c>
      <c r="O534" s="9">
        <v>1</v>
      </c>
      <c r="P534" s="8">
        <v>0</v>
      </c>
      <c r="Q534" s="9">
        <v>0</v>
      </c>
      <c r="R534" s="9">
        <v>1</v>
      </c>
      <c r="S534" s="9">
        <v>0</v>
      </c>
      <c r="T534" s="9">
        <v>0</v>
      </c>
      <c r="U534" s="8">
        <v>3855</v>
      </c>
      <c r="V534" s="9">
        <v>15</v>
      </c>
      <c r="W534" s="9">
        <f t="shared" si="150"/>
        <v>3839</v>
      </c>
      <c r="X534" s="9">
        <f t="shared" si="158"/>
        <v>16</v>
      </c>
      <c r="Y534" s="7">
        <v>16</v>
      </c>
      <c r="Z534" s="7" t="s">
        <v>108</v>
      </c>
      <c r="AA534" s="9">
        <v>0</v>
      </c>
      <c r="AB534" s="9">
        <v>1</v>
      </c>
      <c r="AC534" s="9">
        <v>0</v>
      </c>
      <c r="AD534" s="9">
        <v>0</v>
      </c>
      <c r="AE534" s="9">
        <v>0</v>
      </c>
      <c r="AF534" s="9">
        <v>1</v>
      </c>
      <c r="AG534" s="8">
        <v>1</v>
      </c>
      <c r="AH534" s="9">
        <v>0</v>
      </c>
      <c r="AI534" s="30">
        <v>0</v>
      </c>
      <c r="AJ534" s="9">
        <v>0</v>
      </c>
      <c r="AK534" s="30">
        <v>1</v>
      </c>
      <c r="AL534" s="21">
        <v>2008</v>
      </c>
      <c r="AM534" s="23">
        <f t="shared" si="159"/>
        <v>7.6048944808116197</v>
      </c>
      <c r="AN534" s="33">
        <v>0</v>
      </c>
      <c r="AO534" s="33">
        <v>0</v>
      </c>
      <c r="AP534" s="33">
        <v>0.20100000000000001</v>
      </c>
      <c r="AQ534" s="43">
        <v>0.79900000000000004</v>
      </c>
      <c r="AR534" s="33" t="s">
        <v>108</v>
      </c>
      <c r="AS534" s="43" t="s">
        <v>108</v>
      </c>
      <c r="AT534" s="42" t="s">
        <v>108</v>
      </c>
      <c r="AU534" s="18" t="s">
        <v>108</v>
      </c>
      <c r="AV534" s="39">
        <f t="shared" si="162"/>
        <v>0.42900000000000005</v>
      </c>
      <c r="AW534" s="40">
        <v>0.57099999999999995</v>
      </c>
      <c r="AX534">
        <v>0.61499999999999999</v>
      </c>
      <c r="AY534" s="40">
        <f t="shared" si="163"/>
        <v>0.38500000000000001</v>
      </c>
      <c r="AZ534">
        <v>0</v>
      </c>
      <c r="BA534" s="18">
        <v>1</v>
      </c>
      <c r="BB534">
        <f t="shared" si="164"/>
        <v>0.47399999999999998</v>
      </c>
      <c r="BC534" s="18">
        <v>0.52600000000000002</v>
      </c>
      <c r="BD534" s="18" t="s">
        <v>148</v>
      </c>
      <c r="BE534">
        <v>0</v>
      </c>
      <c r="BF534">
        <v>1</v>
      </c>
      <c r="BG534">
        <v>0</v>
      </c>
      <c r="BH534">
        <v>0</v>
      </c>
      <c r="BI534">
        <v>0</v>
      </c>
      <c r="BJ534">
        <v>0</v>
      </c>
      <c r="BK534" s="18">
        <v>0</v>
      </c>
      <c r="BL534">
        <v>0</v>
      </c>
      <c r="BM534">
        <v>1</v>
      </c>
      <c r="BN534" s="18">
        <v>0</v>
      </c>
      <c r="BQ534" s="25">
        <v>37.829000000000001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 s="18">
        <v>1</v>
      </c>
      <c r="BZ534">
        <v>0</v>
      </c>
      <c r="CA534">
        <v>1</v>
      </c>
      <c r="CB534">
        <v>0</v>
      </c>
      <c r="CC534" s="18">
        <v>0</v>
      </c>
      <c r="CD534">
        <v>0</v>
      </c>
      <c r="CE534">
        <v>1</v>
      </c>
      <c r="CF534">
        <v>0</v>
      </c>
      <c r="CG534">
        <v>0</v>
      </c>
      <c r="CH534" s="18">
        <v>0</v>
      </c>
      <c r="CI534">
        <v>1</v>
      </c>
      <c r="CJ534">
        <v>1</v>
      </c>
      <c r="CK534">
        <v>0</v>
      </c>
      <c r="CL534">
        <v>0</v>
      </c>
      <c r="CM534">
        <v>0</v>
      </c>
      <c r="CN534">
        <v>0</v>
      </c>
      <c r="CO534">
        <v>1</v>
      </c>
      <c r="CP534">
        <v>1</v>
      </c>
      <c r="CQ534">
        <v>0</v>
      </c>
      <c r="CR534">
        <v>1</v>
      </c>
      <c r="CS534" s="18">
        <v>1</v>
      </c>
      <c r="CU534">
        <v>2</v>
      </c>
      <c r="DD534" s="34" t="s">
        <v>110</v>
      </c>
    </row>
    <row r="535" spans="1:108" x14ac:dyDescent="0.25">
      <c r="A535">
        <v>534</v>
      </c>
      <c r="B535">
        <v>34</v>
      </c>
      <c r="C535" s="25" t="s">
        <v>167</v>
      </c>
      <c r="D535" s="12">
        <v>15.75836902790226</v>
      </c>
      <c r="E535" s="14">
        <v>0.88061473979453819</v>
      </c>
      <c r="F535" s="7">
        <v>17.89473684210526</v>
      </c>
      <c r="G535" s="7">
        <f t="shared" si="151"/>
        <v>14.877754288107722</v>
      </c>
      <c r="H535" s="16">
        <f t="shared" si="152"/>
        <v>16.6389837676968</v>
      </c>
      <c r="I535" s="11">
        <f t="shared" si="153"/>
        <v>0.277472077484269</v>
      </c>
      <c r="J535" s="33">
        <f t="shared" si="154"/>
        <v>1.5505792565297388E-2</v>
      </c>
      <c r="K535" s="33">
        <f t="shared" si="155"/>
        <v>64.492027465789903</v>
      </c>
      <c r="L535" s="33">
        <f t="shared" si="156"/>
        <v>0.26196628491897161</v>
      </c>
      <c r="M535" s="33">
        <f t="shared" si="157"/>
        <v>0.29297787004956638</v>
      </c>
      <c r="N535" s="8">
        <v>0</v>
      </c>
      <c r="O535" s="9">
        <v>1</v>
      </c>
      <c r="P535" s="8">
        <v>0</v>
      </c>
      <c r="Q535" s="9">
        <v>0</v>
      </c>
      <c r="R535" s="9">
        <v>1</v>
      </c>
      <c r="S535" s="9">
        <v>0</v>
      </c>
      <c r="T535" s="9">
        <v>0</v>
      </c>
      <c r="U535" s="8">
        <v>3855</v>
      </c>
      <c r="V535" s="9">
        <v>15</v>
      </c>
      <c r="W535" s="9">
        <f t="shared" si="150"/>
        <v>3839</v>
      </c>
      <c r="X535" s="9">
        <f t="shared" si="158"/>
        <v>16</v>
      </c>
      <c r="Y535" s="7">
        <v>18</v>
      </c>
      <c r="Z535" s="7" t="s">
        <v>108</v>
      </c>
      <c r="AA535" s="9">
        <v>0</v>
      </c>
      <c r="AB535" s="9">
        <v>1</v>
      </c>
      <c r="AC535" s="9">
        <v>0</v>
      </c>
      <c r="AD535" s="9">
        <v>0</v>
      </c>
      <c r="AE535" s="9">
        <v>0</v>
      </c>
      <c r="AF535" s="9">
        <v>1</v>
      </c>
      <c r="AG535" s="8">
        <v>1</v>
      </c>
      <c r="AH535" s="9">
        <v>0</v>
      </c>
      <c r="AI535" s="30">
        <v>0</v>
      </c>
      <c r="AJ535" s="9">
        <v>0</v>
      </c>
      <c r="AK535" s="30">
        <v>1</v>
      </c>
      <c r="AL535" s="21">
        <v>2008</v>
      </c>
      <c r="AM535" s="23">
        <f t="shared" si="159"/>
        <v>7.6048944808116197</v>
      </c>
      <c r="AN535" s="33">
        <v>0</v>
      </c>
      <c r="AO535" s="33">
        <v>0</v>
      </c>
      <c r="AP535" s="33">
        <v>0.20100000000000001</v>
      </c>
      <c r="AQ535" s="43">
        <v>0.79900000000000004</v>
      </c>
      <c r="AR535" s="33" t="s">
        <v>108</v>
      </c>
      <c r="AS535" s="43" t="s">
        <v>108</v>
      </c>
      <c r="AT535" s="42" t="s">
        <v>108</v>
      </c>
      <c r="AU535" s="18" t="s">
        <v>108</v>
      </c>
      <c r="AV535" s="39">
        <f t="shared" si="162"/>
        <v>0.42900000000000005</v>
      </c>
      <c r="AW535" s="40">
        <v>0.57099999999999995</v>
      </c>
      <c r="AX535">
        <v>0.61499999999999999</v>
      </c>
      <c r="AY535" s="40">
        <f t="shared" si="163"/>
        <v>0.38500000000000001</v>
      </c>
      <c r="AZ535">
        <v>0</v>
      </c>
      <c r="BA535" s="18">
        <v>1</v>
      </c>
      <c r="BB535">
        <f t="shared" si="164"/>
        <v>0.47399999999999998</v>
      </c>
      <c r="BC535" s="18">
        <v>0.52600000000000002</v>
      </c>
      <c r="BD535" s="18" t="s">
        <v>148</v>
      </c>
      <c r="BE535">
        <v>0</v>
      </c>
      <c r="BF535">
        <v>1</v>
      </c>
      <c r="BG535">
        <v>0</v>
      </c>
      <c r="BH535">
        <v>0</v>
      </c>
      <c r="BI535">
        <v>0</v>
      </c>
      <c r="BJ535">
        <v>0</v>
      </c>
      <c r="BK535" s="18">
        <v>0</v>
      </c>
      <c r="BL535">
        <v>0</v>
      </c>
      <c r="BM535">
        <v>1</v>
      </c>
      <c r="BN535" s="18">
        <v>0</v>
      </c>
      <c r="BQ535" s="25">
        <v>37.829000000000001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 s="18">
        <v>1</v>
      </c>
      <c r="BZ535">
        <v>0</v>
      </c>
      <c r="CA535">
        <v>1</v>
      </c>
      <c r="CB535">
        <v>0</v>
      </c>
      <c r="CC535" s="18">
        <v>0</v>
      </c>
      <c r="CD535">
        <v>0</v>
      </c>
      <c r="CE535">
        <v>1</v>
      </c>
      <c r="CF535">
        <v>0</v>
      </c>
      <c r="CG535">
        <v>0</v>
      </c>
      <c r="CH535" s="18">
        <v>0</v>
      </c>
      <c r="CI535">
        <v>1</v>
      </c>
      <c r="CJ535">
        <v>1</v>
      </c>
      <c r="CK535">
        <v>0</v>
      </c>
      <c r="CL535">
        <v>0</v>
      </c>
      <c r="CM535">
        <v>0</v>
      </c>
      <c r="CN535">
        <v>0</v>
      </c>
      <c r="CO535">
        <v>1</v>
      </c>
      <c r="CP535">
        <v>1</v>
      </c>
      <c r="CQ535">
        <v>0</v>
      </c>
      <c r="CR535">
        <v>1</v>
      </c>
      <c r="CS535" s="18">
        <v>1</v>
      </c>
      <c r="CU535">
        <v>2</v>
      </c>
      <c r="DD535" s="34" t="s">
        <v>110</v>
      </c>
    </row>
    <row r="536" spans="1:108" x14ac:dyDescent="0.25">
      <c r="A536">
        <v>535</v>
      </c>
      <c r="B536">
        <v>34</v>
      </c>
      <c r="C536" s="25" t="s">
        <v>167</v>
      </c>
      <c r="D536" s="12">
        <v>10.8332353640085</v>
      </c>
      <c r="E536" s="14">
        <v>0.27083088410021261</v>
      </c>
      <c r="F536" s="7">
        <v>40</v>
      </c>
      <c r="G536" s="7">
        <f t="shared" si="151"/>
        <v>10.562404479908288</v>
      </c>
      <c r="H536" s="16">
        <f t="shared" si="152"/>
        <v>11.104066248108712</v>
      </c>
      <c r="I536" s="11">
        <f t="shared" si="153"/>
        <v>0.28075187769348076</v>
      </c>
      <c r="J536" s="33">
        <f t="shared" si="154"/>
        <v>7.0187969423370199E-3</v>
      </c>
      <c r="K536" s="33">
        <f t="shared" si="155"/>
        <v>142.47455913249917</v>
      </c>
      <c r="L536" s="33">
        <f t="shared" si="156"/>
        <v>0.27373308075114372</v>
      </c>
      <c r="M536" s="33">
        <f t="shared" si="157"/>
        <v>0.28777067463581779</v>
      </c>
      <c r="N536" s="8">
        <v>0</v>
      </c>
      <c r="O536" s="9">
        <v>1</v>
      </c>
      <c r="P536" s="8">
        <v>0</v>
      </c>
      <c r="Q536" s="9">
        <v>0</v>
      </c>
      <c r="R536" s="9">
        <v>1</v>
      </c>
      <c r="S536" s="9">
        <v>0</v>
      </c>
      <c r="T536" s="9">
        <v>0</v>
      </c>
      <c r="U536" s="8">
        <v>18716</v>
      </c>
      <c r="V536" s="9">
        <v>16</v>
      </c>
      <c r="W536" s="9">
        <f t="shared" si="150"/>
        <v>18699</v>
      </c>
      <c r="X536" s="9">
        <f t="shared" si="158"/>
        <v>16</v>
      </c>
      <c r="Y536" s="7">
        <v>16</v>
      </c>
      <c r="Z536" s="7" t="s">
        <v>108</v>
      </c>
      <c r="AA536" s="9">
        <v>0</v>
      </c>
      <c r="AB536" s="9">
        <v>1</v>
      </c>
      <c r="AC536" s="9">
        <v>0</v>
      </c>
      <c r="AD536" s="9">
        <v>0</v>
      </c>
      <c r="AE536" s="9">
        <v>0</v>
      </c>
      <c r="AF536" s="9">
        <v>1</v>
      </c>
      <c r="AG536" s="8">
        <v>1</v>
      </c>
      <c r="AH536" s="9">
        <v>0</v>
      </c>
      <c r="AI536" s="30">
        <v>0</v>
      </c>
      <c r="AJ536" s="9">
        <v>0</v>
      </c>
      <c r="AK536" s="30">
        <v>1</v>
      </c>
      <c r="AL536" s="21">
        <v>2008</v>
      </c>
      <c r="AM536" s="23">
        <f t="shared" si="159"/>
        <v>7.6048944808116197</v>
      </c>
      <c r="AN536" s="33">
        <v>0</v>
      </c>
      <c r="AO536" s="33">
        <v>0</v>
      </c>
      <c r="AP536" s="33">
        <v>0.20100000000000001</v>
      </c>
      <c r="AQ536" s="43">
        <v>0.79900000000000004</v>
      </c>
      <c r="AR536" s="33" t="s">
        <v>108</v>
      </c>
      <c r="AS536" s="43" t="s">
        <v>108</v>
      </c>
      <c r="AT536" s="42" t="s">
        <v>108</v>
      </c>
      <c r="AU536" s="18" t="s">
        <v>108</v>
      </c>
      <c r="AV536">
        <v>1</v>
      </c>
      <c r="AW536" s="40">
        <v>0</v>
      </c>
      <c r="AX536">
        <v>0.61499999999999999</v>
      </c>
      <c r="AY536" s="40">
        <f t="shared" si="163"/>
        <v>0.38500000000000001</v>
      </c>
      <c r="AZ536">
        <v>0</v>
      </c>
      <c r="BA536" s="18">
        <v>1</v>
      </c>
      <c r="BB536">
        <f t="shared" si="164"/>
        <v>0.47399999999999998</v>
      </c>
      <c r="BC536" s="18">
        <v>0.52600000000000002</v>
      </c>
      <c r="BD536" s="18" t="s">
        <v>148</v>
      </c>
      <c r="BE536">
        <v>0</v>
      </c>
      <c r="BF536">
        <v>1</v>
      </c>
      <c r="BG536">
        <v>0</v>
      </c>
      <c r="BH536">
        <v>0</v>
      </c>
      <c r="BI536">
        <v>0</v>
      </c>
      <c r="BJ536">
        <v>0</v>
      </c>
      <c r="BK536" s="18">
        <v>0</v>
      </c>
      <c r="BL536">
        <v>0</v>
      </c>
      <c r="BM536">
        <v>1</v>
      </c>
      <c r="BN536" s="18">
        <v>0</v>
      </c>
      <c r="BQ536" s="25">
        <v>37.829000000000001</v>
      </c>
      <c r="BR536">
        <v>1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 s="18">
        <v>0</v>
      </c>
      <c r="BZ536">
        <v>0</v>
      </c>
      <c r="CA536">
        <v>0</v>
      </c>
      <c r="CB536">
        <v>1</v>
      </c>
      <c r="CC536" s="18">
        <v>0</v>
      </c>
      <c r="CD536">
        <v>0</v>
      </c>
      <c r="CE536">
        <v>0</v>
      </c>
      <c r="CF536">
        <v>0</v>
      </c>
      <c r="CG536">
        <v>0</v>
      </c>
      <c r="CH536" s="18">
        <v>0</v>
      </c>
      <c r="CI536">
        <v>1</v>
      </c>
      <c r="CJ536">
        <v>1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1</v>
      </c>
      <c r="CQ536">
        <v>0</v>
      </c>
      <c r="CR536">
        <v>1</v>
      </c>
      <c r="CS536" s="18">
        <v>1</v>
      </c>
      <c r="CU536">
        <v>2</v>
      </c>
      <c r="DD536" s="34" t="s">
        <v>110</v>
      </c>
    </row>
    <row r="537" spans="1:108" x14ac:dyDescent="0.25">
      <c r="A537">
        <v>536</v>
      </c>
      <c r="B537">
        <v>34</v>
      </c>
      <c r="C537" s="25" t="s">
        <v>167</v>
      </c>
      <c r="D537" s="12">
        <v>14.89125293076059</v>
      </c>
      <c r="E537" s="14">
        <v>0.28468571779395241</v>
      </c>
      <c r="F537" s="7">
        <v>52.307692307692307</v>
      </c>
      <c r="G537" s="7">
        <f t="shared" si="151"/>
        <v>14.606567212966638</v>
      </c>
      <c r="H537" s="16">
        <f t="shared" si="152"/>
        <v>15.175938648554542</v>
      </c>
      <c r="I537" s="11">
        <f t="shared" si="153"/>
        <v>0.35727518878461623</v>
      </c>
      <c r="J537" s="33">
        <f t="shared" si="154"/>
        <v>6.8302609620588409E-3</v>
      </c>
      <c r="K537" s="33">
        <f t="shared" si="155"/>
        <v>146.40729037365662</v>
      </c>
      <c r="L537" s="33">
        <f t="shared" si="156"/>
        <v>0.35044492782255737</v>
      </c>
      <c r="M537" s="33">
        <f t="shared" si="157"/>
        <v>0.36410544974667508</v>
      </c>
      <c r="N537" s="8">
        <v>0</v>
      </c>
      <c r="O537" s="9">
        <v>1</v>
      </c>
      <c r="P537" s="8">
        <v>0</v>
      </c>
      <c r="Q537" s="9">
        <v>0</v>
      </c>
      <c r="R537" s="9">
        <v>1</v>
      </c>
      <c r="S537" s="9">
        <v>0</v>
      </c>
      <c r="T537" s="9">
        <v>0</v>
      </c>
      <c r="U537" s="8">
        <v>18716</v>
      </c>
      <c r="V537" s="9">
        <v>16</v>
      </c>
      <c r="W537" s="9">
        <f t="shared" si="150"/>
        <v>18699</v>
      </c>
      <c r="X537" s="9">
        <f t="shared" si="158"/>
        <v>16</v>
      </c>
      <c r="Y537" s="7">
        <v>18</v>
      </c>
      <c r="Z537" s="7" t="s">
        <v>108</v>
      </c>
      <c r="AA537" s="9">
        <v>0</v>
      </c>
      <c r="AB537" s="9">
        <v>1</v>
      </c>
      <c r="AC537" s="9">
        <v>0</v>
      </c>
      <c r="AD537" s="9">
        <v>0</v>
      </c>
      <c r="AE537" s="9">
        <v>0</v>
      </c>
      <c r="AF537" s="9">
        <v>1</v>
      </c>
      <c r="AG537" s="8">
        <v>1</v>
      </c>
      <c r="AH537" s="9">
        <v>0</v>
      </c>
      <c r="AI537" s="30">
        <v>0</v>
      </c>
      <c r="AJ537" s="9">
        <v>0</v>
      </c>
      <c r="AK537" s="30">
        <v>1</v>
      </c>
      <c r="AL537" s="21">
        <v>2008</v>
      </c>
      <c r="AM537" s="23">
        <f t="shared" si="159"/>
        <v>7.6048944808116197</v>
      </c>
      <c r="AN537" s="33">
        <v>0</v>
      </c>
      <c r="AO537" s="33">
        <v>0</v>
      </c>
      <c r="AP537" s="33">
        <v>0.20100000000000001</v>
      </c>
      <c r="AQ537" s="43">
        <v>0.79900000000000004</v>
      </c>
      <c r="AR537" s="33" t="s">
        <v>108</v>
      </c>
      <c r="AS537" s="43" t="s">
        <v>108</v>
      </c>
      <c r="AT537" s="42" t="s">
        <v>108</v>
      </c>
      <c r="AU537" s="18" t="s">
        <v>108</v>
      </c>
      <c r="AV537">
        <v>1</v>
      </c>
      <c r="AW537" s="40">
        <v>0</v>
      </c>
      <c r="AX537">
        <v>0.61499999999999999</v>
      </c>
      <c r="AY537" s="40">
        <f t="shared" si="163"/>
        <v>0.38500000000000001</v>
      </c>
      <c r="AZ537">
        <v>0</v>
      </c>
      <c r="BA537" s="18">
        <v>1</v>
      </c>
      <c r="BB537">
        <f t="shared" si="164"/>
        <v>0.47399999999999998</v>
      </c>
      <c r="BC537" s="18">
        <v>0.52600000000000002</v>
      </c>
      <c r="BD537" s="18" t="s">
        <v>148</v>
      </c>
      <c r="BE537">
        <v>0</v>
      </c>
      <c r="BF537">
        <v>1</v>
      </c>
      <c r="BG537">
        <v>0</v>
      </c>
      <c r="BH537">
        <v>0</v>
      </c>
      <c r="BI537">
        <v>0</v>
      </c>
      <c r="BJ537">
        <v>0</v>
      </c>
      <c r="BK537" s="18">
        <v>0</v>
      </c>
      <c r="BL537">
        <v>0</v>
      </c>
      <c r="BM537">
        <v>1</v>
      </c>
      <c r="BN537" s="18">
        <v>0</v>
      </c>
      <c r="BQ537" s="25">
        <v>37.829000000000001</v>
      </c>
      <c r="BR537">
        <v>1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 s="18">
        <v>0</v>
      </c>
      <c r="BZ537">
        <v>0</v>
      </c>
      <c r="CA537">
        <v>0</v>
      </c>
      <c r="CB537">
        <v>1</v>
      </c>
      <c r="CC537" s="18">
        <v>0</v>
      </c>
      <c r="CD537">
        <v>0</v>
      </c>
      <c r="CE537">
        <v>0</v>
      </c>
      <c r="CF537">
        <v>0</v>
      </c>
      <c r="CG537">
        <v>0</v>
      </c>
      <c r="CH537" s="18">
        <v>0</v>
      </c>
      <c r="CI537">
        <v>1</v>
      </c>
      <c r="CJ537">
        <v>1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1</v>
      </c>
      <c r="CQ537">
        <v>0</v>
      </c>
      <c r="CR537">
        <v>1</v>
      </c>
      <c r="CS537" s="18">
        <v>1</v>
      </c>
      <c r="CU537">
        <v>2</v>
      </c>
      <c r="DD537" s="34" t="s">
        <v>110</v>
      </c>
    </row>
    <row r="538" spans="1:108" x14ac:dyDescent="0.25">
      <c r="A538">
        <v>537</v>
      </c>
      <c r="B538">
        <v>34</v>
      </c>
      <c r="C538" s="25" t="s">
        <v>167</v>
      </c>
      <c r="D538" s="12">
        <v>11.193365366583111</v>
      </c>
      <c r="E538" s="14">
        <v>0.2420187106288241</v>
      </c>
      <c r="F538" s="7">
        <v>46.25</v>
      </c>
      <c r="G538" s="7">
        <f t="shared" si="151"/>
        <v>10.951346655954286</v>
      </c>
      <c r="H538" s="16">
        <f t="shared" si="152"/>
        <v>11.435384077211936</v>
      </c>
      <c r="I538" s="11">
        <f t="shared" si="153"/>
        <v>0.28136402135764199</v>
      </c>
      <c r="J538" s="33">
        <f t="shared" si="154"/>
        <v>6.0835464077327985E-3</v>
      </c>
      <c r="K538" s="33">
        <f t="shared" si="155"/>
        <v>164.37780415859072</v>
      </c>
      <c r="L538" s="33">
        <f t="shared" si="156"/>
        <v>0.2752804749499092</v>
      </c>
      <c r="M538" s="33">
        <f t="shared" si="157"/>
        <v>0.28744756776537478</v>
      </c>
      <c r="N538" s="8">
        <v>0</v>
      </c>
      <c r="O538" s="9">
        <v>1</v>
      </c>
      <c r="P538" s="8">
        <v>0</v>
      </c>
      <c r="Q538" s="9">
        <v>0</v>
      </c>
      <c r="R538" s="9">
        <v>1</v>
      </c>
      <c r="S538" s="9">
        <v>0</v>
      </c>
      <c r="T538" s="9">
        <v>0</v>
      </c>
      <c r="U538" s="8">
        <v>24898</v>
      </c>
      <c r="V538" s="9">
        <v>16</v>
      </c>
      <c r="W538" s="9">
        <f t="shared" si="150"/>
        <v>24881</v>
      </c>
      <c r="X538" s="9">
        <f t="shared" si="158"/>
        <v>16</v>
      </c>
      <c r="Y538" s="7">
        <v>16</v>
      </c>
      <c r="Z538" s="7" t="s">
        <v>108</v>
      </c>
      <c r="AA538" s="9">
        <v>0</v>
      </c>
      <c r="AB538" s="9">
        <v>1</v>
      </c>
      <c r="AC538" s="9">
        <v>0</v>
      </c>
      <c r="AD538" s="9">
        <v>0</v>
      </c>
      <c r="AE538" s="9">
        <v>0</v>
      </c>
      <c r="AF538" s="9">
        <v>1</v>
      </c>
      <c r="AG538" s="8">
        <v>1</v>
      </c>
      <c r="AH538" s="9">
        <v>0</v>
      </c>
      <c r="AI538" s="30">
        <v>0</v>
      </c>
      <c r="AJ538" s="9">
        <v>0</v>
      </c>
      <c r="AK538" s="30">
        <v>1</v>
      </c>
      <c r="AL538" s="21">
        <v>2008</v>
      </c>
      <c r="AM538" s="23">
        <f t="shared" si="159"/>
        <v>7.6048944808116197</v>
      </c>
      <c r="AN538" s="33">
        <v>0</v>
      </c>
      <c r="AO538" s="33">
        <v>0</v>
      </c>
      <c r="AP538" s="33">
        <v>0.20100000000000001</v>
      </c>
      <c r="AQ538" s="43">
        <v>0.79900000000000004</v>
      </c>
      <c r="AR538" s="33" t="s">
        <v>108</v>
      </c>
      <c r="AS538" s="43" t="s">
        <v>108</v>
      </c>
      <c r="AT538" s="42" t="s">
        <v>108</v>
      </c>
      <c r="AU538" s="18" t="s">
        <v>108</v>
      </c>
      <c r="AV538">
        <v>0</v>
      </c>
      <c r="AW538" s="40">
        <v>1</v>
      </c>
      <c r="AX538">
        <v>0.61499999999999999</v>
      </c>
      <c r="AY538" s="40">
        <f t="shared" si="163"/>
        <v>0.38500000000000001</v>
      </c>
      <c r="AZ538">
        <v>0</v>
      </c>
      <c r="BA538" s="18">
        <v>1</v>
      </c>
      <c r="BB538">
        <f t="shared" si="164"/>
        <v>0.47399999999999998</v>
      </c>
      <c r="BC538" s="18">
        <v>0.52600000000000002</v>
      </c>
      <c r="BD538" s="18" t="s">
        <v>148</v>
      </c>
      <c r="BE538">
        <v>0</v>
      </c>
      <c r="BF538">
        <v>1</v>
      </c>
      <c r="BG538">
        <v>0</v>
      </c>
      <c r="BH538">
        <v>0</v>
      </c>
      <c r="BI538">
        <v>0</v>
      </c>
      <c r="BJ538">
        <v>0</v>
      </c>
      <c r="BK538" s="18">
        <v>0</v>
      </c>
      <c r="BL538">
        <v>0</v>
      </c>
      <c r="BM538">
        <v>1</v>
      </c>
      <c r="BN538" s="18">
        <v>0</v>
      </c>
      <c r="BQ538" s="25">
        <v>37.829000000000001</v>
      </c>
      <c r="BR538">
        <v>1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 s="18">
        <v>0</v>
      </c>
      <c r="BZ538">
        <v>0</v>
      </c>
      <c r="CA538">
        <v>0</v>
      </c>
      <c r="CB538">
        <v>1</v>
      </c>
      <c r="CC538" s="18">
        <v>0</v>
      </c>
      <c r="CD538">
        <v>0</v>
      </c>
      <c r="CE538">
        <v>0</v>
      </c>
      <c r="CF538">
        <v>0</v>
      </c>
      <c r="CG538">
        <v>0</v>
      </c>
      <c r="CH538" s="18">
        <v>0</v>
      </c>
      <c r="CI538">
        <v>1</v>
      </c>
      <c r="CJ538">
        <v>1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1</v>
      </c>
      <c r="CQ538">
        <v>0</v>
      </c>
      <c r="CR538">
        <v>1</v>
      </c>
      <c r="CS538" s="18">
        <v>1</v>
      </c>
      <c r="CU538">
        <v>2</v>
      </c>
      <c r="DD538" s="34" t="s">
        <v>110</v>
      </c>
    </row>
    <row r="539" spans="1:108" x14ac:dyDescent="0.25">
      <c r="A539">
        <v>538</v>
      </c>
      <c r="B539">
        <v>34</v>
      </c>
      <c r="C539" s="25" t="s">
        <v>167</v>
      </c>
      <c r="D539" s="12">
        <v>14.891252930760571</v>
      </c>
      <c r="E539" s="14">
        <v>0.25897831183931419</v>
      </c>
      <c r="F539" s="7">
        <v>57.499999999999993</v>
      </c>
      <c r="G539" s="7">
        <f t="shared" si="151"/>
        <v>14.632274618921256</v>
      </c>
      <c r="H539" s="16">
        <f t="shared" si="152"/>
        <v>15.150231242599885</v>
      </c>
      <c r="I539" s="11">
        <f t="shared" si="153"/>
        <v>0.34248494936346119</v>
      </c>
      <c r="J539" s="33">
        <f t="shared" si="154"/>
        <v>5.9562599889297612E-3</v>
      </c>
      <c r="K539" s="33">
        <f t="shared" si="155"/>
        <v>167.89058937296036</v>
      </c>
      <c r="L539" s="33">
        <f t="shared" si="156"/>
        <v>0.33652868937453145</v>
      </c>
      <c r="M539" s="33">
        <f t="shared" si="157"/>
        <v>0.34844120935239092</v>
      </c>
      <c r="N539" s="8">
        <v>0</v>
      </c>
      <c r="O539" s="9">
        <v>1</v>
      </c>
      <c r="P539" s="8">
        <v>0</v>
      </c>
      <c r="Q539" s="9">
        <v>0</v>
      </c>
      <c r="R539" s="9">
        <v>1</v>
      </c>
      <c r="S539" s="9">
        <v>0</v>
      </c>
      <c r="T539" s="9">
        <v>0</v>
      </c>
      <c r="U539" s="8">
        <v>24898</v>
      </c>
      <c r="V539" s="9">
        <v>16</v>
      </c>
      <c r="W539" s="9">
        <f t="shared" si="150"/>
        <v>24881</v>
      </c>
      <c r="X539" s="9">
        <f t="shared" si="158"/>
        <v>16</v>
      </c>
      <c r="Y539" s="7">
        <v>18</v>
      </c>
      <c r="Z539" s="7" t="s">
        <v>108</v>
      </c>
      <c r="AA539" s="9">
        <v>0</v>
      </c>
      <c r="AB539" s="9">
        <v>1</v>
      </c>
      <c r="AC539" s="9">
        <v>0</v>
      </c>
      <c r="AD539" s="9">
        <v>0</v>
      </c>
      <c r="AE539" s="9">
        <v>0</v>
      </c>
      <c r="AF539" s="9">
        <v>1</v>
      </c>
      <c r="AG539" s="8">
        <v>1</v>
      </c>
      <c r="AH539" s="9">
        <v>0</v>
      </c>
      <c r="AI539" s="30">
        <v>0</v>
      </c>
      <c r="AJ539" s="9">
        <v>0</v>
      </c>
      <c r="AK539" s="30">
        <v>1</v>
      </c>
      <c r="AL539" s="21">
        <v>2008</v>
      </c>
      <c r="AM539" s="23">
        <f t="shared" si="159"/>
        <v>7.6048944808116197</v>
      </c>
      <c r="AN539" s="33">
        <v>0</v>
      </c>
      <c r="AO539" s="33">
        <v>0</v>
      </c>
      <c r="AP539" s="33">
        <v>0.20100000000000001</v>
      </c>
      <c r="AQ539" s="43">
        <v>0.79900000000000004</v>
      </c>
      <c r="AR539" s="33" t="s">
        <v>108</v>
      </c>
      <c r="AS539" s="43" t="s">
        <v>108</v>
      </c>
      <c r="AT539" s="42" t="s">
        <v>108</v>
      </c>
      <c r="AU539" s="18" t="s">
        <v>108</v>
      </c>
      <c r="AV539">
        <v>0</v>
      </c>
      <c r="AW539" s="40">
        <v>1</v>
      </c>
      <c r="AX539">
        <v>0.61499999999999999</v>
      </c>
      <c r="AY539" s="40">
        <f t="shared" si="163"/>
        <v>0.38500000000000001</v>
      </c>
      <c r="AZ539">
        <v>0</v>
      </c>
      <c r="BA539" s="18">
        <v>1</v>
      </c>
      <c r="BB539">
        <f t="shared" si="164"/>
        <v>0.47399999999999998</v>
      </c>
      <c r="BC539" s="18">
        <v>0.52600000000000002</v>
      </c>
      <c r="BD539" s="18" t="s">
        <v>148</v>
      </c>
      <c r="BE539">
        <v>0</v>
      </c>
      <c r="BF539">
        <v>1</v>
      </c>
      <c r="BG539">
        <v>0</v>
      </c>
      <c r="BH539">
        <v>0</v>
      </c>
      <c r="BI539">
        <v>0</v>
      </c>
      <c r="BJ539">
        <v>0</v>
      </c>
      <c r="BK539" s="18">
        <v>0</v>
      </c>
      <c r="BL539">
        <v>0</v>
      </c>
      <c r="BM539">
        <v>1</v>
      </c>
      <c r="BN539" s="18">
        <v>0</v>
      </c>
      <c r="BQ539" s="25">
        <v>37.829000000000001</v>
      </c>
      <c r="BR539">
        <v>1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 s="18">
        <v>0</v>
      </c>
      <c r="BZ539">
        <v>0</v>
      </c>
      <c r="CA539">
        <v>0</v>
      </c>
      <c r="CB539">
        <v>1</v>
      </c>
      <c r="CC539" s="18">
        <v>0</v>
      </c>
      <c r="CD539">
        <v>0</v>
      </c>
      <c r="CE539">
        <v>0</v>
      </c>
      <c r="CF539">
        <v>0</v>
      </c>
      <c r="CG539">
        <v>0</v>
      </c>
      <c r="CH539" s="18">
        <v>0</v>
      </c>
      <c r="CI539">
        <v>1</v>
      </c>
      <c r="CJ539">
        <v>1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1</v>
      </c>
      <c r="CQ539">
        <v>0</v>
      </c>
      <c r="CR539">
        <v>1</v>
      </c>
      <c r="CS539" s="18">
        <v>1</v>
      </c>
      <c r="CU539">
        <v>2</v>
      </c>
      <c r="DD539" s="34" t="s">
        <v>110</v>
      </c>
    </row>
    <row r="540" spans="1:108" s="97" customFormat="1" x14ac:dyDescent="0.25">
      <c r="A540" s="97">
        <v>539</v>
      </c>
      <c r="B540" s="97">
        <v>35</v>
      </c>
      <c r="C540" s="98" t="s">
        <v>168</v>
      </c>
      <c r="D540" s="99">
        <v>8.07</v>
      </c>
      <c r="E540" s="100">
        <v>0.36</v>
      </c>
      <c r="F540" s="101">
        <f t="shared" ref="F540:F563" si="165">D540/E540</f>
        <v>22.416666666666668</v>
      </c>
      <c r="G540" s="101">
        <f t="shared" si="151"/>
        <v>7.71</v>
      </c>
      <c r="H540" s="102">
        <f t="shared" si="152"/>
        <v>8.43</v>
      </c>
      <c r="I540" s="103">
        <f t="shared" si="153"/>
        <v>0.13448371164683043</v>
      </c>
      <c r="J540" s="104">
        <f t="shared" si="154"/>
        <v>5.9992733820147404E-3</v>
      </c>
      <c r="K540" s="104">
        <f t="shared" si="155"/>
        <v>166.68685294420925</v>
      </c>
      <c r="L540" s="104">
        <f t="shared" si="156"/>
        <v>0.12848443826481568</v>
      </c>
      <c r="M540" s="104">
        <f t="shared" si="157"/>
        <v>0.14048298502884518</v>
      </c>
      <c r="N540" s="105">
        <v>1</v>
      </c>
      <c r="O540" s="106">
        <v>0</v>
      </c>
      <c r="P540" s="105">
        <v>0</v>
      </c>
      <c r="Q540" s="106">
        <v>0</v>
      </c>
      <c r="R540" s="106">
        <v>1</v>
      </c>
      <c r="S540" s="106">
        <v>0</v>
      </c>
      <c r="T540" s="106">
        <v>0</v>
      </c>
      <c r="U540" s="105">
        <v>27356</v>
      </c>
      <c r="V540" s="106">
        <v>73</v>
      </c>
      <c r="W540" s="106">
        <f t="shared" si="150"/>
        <v>27282</v>
      </c>
      <c r="X540" s="106">
        <f t="shared" si="158"/>
        <v>24</v>
      </c>
      <c r="Y540" s="101">
        <v>5</v>
      </c>
      <c r="Z540" s="101">
        <f t="shared" ref="Z540:Z563" si="166">BQ540-Y540-6</f>
        <v>23.878999999999998</v>
      </c>
      <c r="AA540" s="106">
        <v>1</v>
      </c>
      <c r="AB540" s="106">
        <v>0</v>
      </c>
      <c r="AC540" s="106">
        <v>0</v>
      </c>
      <c r="AD540" s="106">
        <v>1</v>
      </c>
      <c r="AE540" s="106">
        <v>0</v>
      </c>
      <c r="AF540" s="106">
        <v>0</v>
      </c>
      <c r="AG540" s="105">
        <v>0</v>
      </c>
      <c r="AH540" s="106">
        <v>1</v>
      </c>
      <c r="AI540" s="107">
        <v>0</v>
      </c>
      <c r="AJ540" s="106">
        <v>0</v>
      </c>
      <c r="AK540" s="107">
        <v>1</v>
      </c>
      <c r="AL540" s="108">
        <v>1983</v>
      </c>
      <c r="AM540" s="109">
        <f t="shared" si="159"/>
        <v>7.5923661285197959</v>
      </c>
      <c r="AN540" s="104">
        <f t="shared" ref="AN540:AN563" si="167">1-SUM(AO540:AQ540)</f>
        <v>0.28200000000000003</v>
      </c>
      <c r="AO540" s="104">
        <v>0.1472</v>
      </c>
      <c r="AP540" s="104">
        <v>0.43049999999999999</v>
      </c>
      <c r="AQ540" s="110">
        <v>0.14030000000000001</v>
      </c>
      <c r="AR540" s="104" t="s">
        <v>108</v>
      </c>
      <c r="AS540" s="110" t="s">
        <v>108</v>
      </c>
      <c r="AT540" s="111">
        <f t="shared" ref="AT540:AT563" si="168">1-AU540</f>
        <v>0.54134831999999999</v>
      </c>
      <c r="AU540" s="112">
        <f>(0.6116*BB540+0.39*BC540)</f>
        <v>0.45865168000000001</v>
      </c>
      <c r="AV540" s="97">
        <v>1</v>
      </c>
      <c r="AW540" s="113">
        <v>0</v>
      </c>
      <c r="AX540" s="97" t="s">
        <v>108</v>
      </c>
      <c r="AY540" s="113" t="s">
        <v>108</v>
      </c>
      <c r="AZ540">
        <v>0</v>
      </c>
      <c r="BA540" s="112">
        <v>1</v>
      </c>
      <c r="BB540" s="97">
        <v>0.30980000000000002</v>
      </c>
      <c r="BC540" s="112">
        <f t="shared" ref="BC540:BC563" si="169">1-BB540</f>
        <v>0.69019999999999992</v>
      </c>
      <c r="BD540" s="112" t="s">
        <v>137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1</v>
      </c>
      <c r="BK540" s="112">
        <v>0</v>
      </c>
      <c r="BL540">
        <v>0</v>
      </c>
      <c r="BM540">
        <v>1</v>
      </c>
      <c r="BN540" s="112">
        <v>0</v>
      </c>
      <c r="BQ540" s="98">
        <v>34.878999999999998</v>
      </c>
      <c r="BR540" s="97">
        <v>0</v>
      </c>
      <c r="BS540" s="97">
        <v>0</v>
      </c>
      <c r="BT540" s="97">
        <v>0</v>
      </c>
      <c r="BU540" s="97">
        <v>0</v>
      </c>
      <c r="BV540" s="97">
        <v>0</v>
      </c>
      <c r="BW540" s="97">
        <v>0</v>
      </c>
      <c r="BX540" s="97">
        <v>1</v>
      </c>
      <c r="BY540" s="112">
        <v>0</v>
      </c>
      <c r="BZ540" s="97">
        <v>0</v>
      </c>
      <c r="CA540" s="97">
        <v>0</v>
      </c>
      <c r="CB540" s="97">
        <v>0</v>
      </c>
      <c r="CC540" s="112">
        <v>1</v>
      </c>
      <c r="CD540" s="97">
        <v>0</v>
      </c>
      <c r="CE540" s="97">
        <v>0</v>
      </c>
      <c r="CF540" s="97">
        <v>0</v>
      </c>
      <c r="CG540" s="97">
        <v>0</v>
      </c>
      <c r="CH540" s="112">
        <v>0</v>
      </c>
      <c r="CI540" s="97">
        <v>1</v>
      </c>
      <c r="CJ540" s="97">
        <v>0</v>
      </c>
      <c r="CK540" s="97">
        <v>0</v>
      </c>
      <c r="CL540" s="97">
        <v>0</v>
      </c>
      <c r="CM540" s="97">
        <v>1</v>
      </c>
      <c r="CN540" s="97">
        <v>0</v>
      </c>
      <c r="CO540" s="97">
        <v>0</v>
      </c>
      <c r="CP540" s="97">
        <v>0</v>
      </c>
      <c r="CQ540" s="97">
        <v>1</v>
      </c>
      <c r="CR540" s="97">
        <v>1</v>
      </c>
      <c r="CS540" s="112">
        <v>1</v>
      </c>
      <c r="CU540">
        <v>118</v>
      </c>
      <c r="CY540" s="114"/>
      <c r="DD540" s="114" t="s">
        <v>110</v>
      </c>
    </row>
    <row r="541" spans="1:108" x14ac:dyDescent="0.25">
      <c r="A541">
        <v>540</v>
      </c>
      <c r="B541">
        <v>35</v>
      </c>
      <c r="C541" s="25" t="s">
        <v>168</v>
      </c>
      <c r="D541" s="12">
        <v>5.0999999999999996</v>
      </c>
      <c r="E541" s="14">
        <v>0.47</v>
      </c>
      <c r="F541" s="7">
        <f t="shared" si="165"/>
        <v>10.851063829787234</v>
      </c>
      <c r="G541" s="7">
        <f t="shared" si="151"/>
        <v>4.63</v>
      </c>
      <c r="H541" s="16">
        <f t="shared" si="152"/>
        <v>5.5699999999999994</v>
      </c>
      <c r="I541" s="11">
        <f t="shared" si="153"/>
        <v>6.6744826887680936E-2</v>
      </c>
      <c r="J541" s="33">
        <f t="shared" si="154"/>
        <v>6.1509938504333405E-3</v>
      </c>
      <c r="K541" s="33">
        <f t="shared" si="155"/>
        <v>162.5753535633188</v>
      </c>
      <c r="L541" s="33">
        <f t="shared" si="156"/>
        <v>6.0593833037247594E-2</v>
      </c>
      <c r="M541" s="33">
        <f t="shared" si="157"/>
        <v>7.2895820738114278E-2</v>
      </c>
      <c r="N541" s="8">
        <v>1</v>
      </c>
      <c r="O541" s="9">
        <v>0</v>
      </c>
      <c r="P541" s="8">
        <v>0</v>
      </c>
      <c r="Q541" s="9">
        <v>0</v>
      </c>
      <c r="R541" s="9">
        <v>1</v>
      </c>
      <c r="S541" s="9">
        <v>0</v>
      </c>
      <c r="T541" s="9">
        <v>0</v>
      </c>
      <c r="U541" s="8">
        <v>26387</v>
      </c>
      <c r="V541" s="9">
        <v>73</v>
      </c>
      <c r="W541" s="9">
        <f t="shared" si="150"/>
        <v>26313</v>
      </c>
      <c r="X541" s="9">
        <f t="shared" si="158"/>
        <v>24</v>
      </c>
      <c r="Y541" s="7">
        <v>5</v>
      </c>
      <c r="Z541" s="7">
        <f t="shared" si="166"/>
        <v>25.769599999999997</v>
      </c>
      <c r="AA541" s="9">
        <v>1</v>
      </c>
      <c r="AB541" s="9">
        <v>0</v>
      </c>
      <c r="AC541" s="9">
        <v>0</v>
      </c>
      <c r="AD541" s="9">
        <v>1</v>
      </c>
      <c r="AE541" s="9">
        <v>0</v>
      </c>
      <c r="AF541" s="9">
        <v>0</v>
      </c>
      <c r="AG541" s="8">
        <v>0</v>
      </c>
      <c r="AH541" s="9">
        <v>1</v>
      </c>
      <c r="AI541" s="30">
        <v>0</v>
      </c>
      <c r="AJ541" s="9">
        <v>0</v>
      </c>
      <c r="AK541" s="30">
        <v>1</v>
      </c>
      <c r="AL541" s="21">
        <v>1993</v>
      </c>
      <c r="AM541" s="23">
        <f t="shared" si="159"/>
        <v>7.5973963202127948</v>
      </c>
      <c r="AN541" s="33">
        <f t="shared" si="167"/>
        <v>0.19130000000000003</v>
      </c>
      <c r="AO541" s="33">
        <v>0.1027</v>
      </c>
      <c r="AP541" s="33">
        <v>0.4718</v>
      </c>
      <c r="AQ541" s="43">
        <v>0.23419999999999999</v>
      </c>
      <c r="AR541" s="33" t="s">
        <v>108</v>
      </c>
      <c r="AS541" s="43" t="s">
        <v>108</v>
      </c>
      <c r="AT541" s="42">
        <f t="shared" si="168"/>
        <v>0.52929399999999993</v>
      </c>
      <c r="AU541" s="18">
        <f>(0.622*BB541+0.4104*BC541)</f>
        <v>0.47070600000000001</v>
      </c>
      <c r="AV541">
        <v>1</v>
      </c>
      <c r="AW541" s="40">
        <v>0</v>
      </c>
      <c r="AX541" t="s">
        <v>108</v>
      </c>
      <c r="AY541" s="40" t="s">
        <v>108</v>
      </c>
      <c r="AZ541">
        <v>0</v>
      </c>
      <c r="BA541" s="18">
        <v>1</v>
      </c>
      <c r="BB541">
        <v>0.28499999999999998</v>
      </c>
      <c r="BC541" s="18">
        <f t="shared" si="169"/>
        <v>0.71500000000000008</v>
      </c>
      <c r="BD541" s="18" t="s">
        <v>137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1</v>
      </c>
      <c r="BK541" s="18">
        <v>0</v>
      </c>
      <c r="BL541">
        <v>0</v>
      </c>
      <c r="BM541">
        <v>1</v>
      </c>
      <c r="BN541" s="18">
        <v>0</v>
      </c>
      <c r="BQ541" s="25">
        <v>36.769599999999997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1</v>
      </c>
      <c r="BY541" s="18">
        <v>0</v>
      </c>
      <c r="BZ541">
        <v>0</v>
      </c>
      <c r="CA541">
        <v>0</v>
      </c>
      <c r="CB541">
        <v>0</v>
      </c>
      <c r="CC541" s="18">
        <v>1</v>
      </c>
      <c r="CD541">
        <v>0</v>
      </c>
      <c r="CE541">
        <v>0</v>
      </c>
      <c r="CF541">
        <v>0</v>
      </c>
      <c r="CG541">
        <v>0</v>
      </c>
      <c r="CH541" s="18">
        <v>0</v>
      </c>
      <c r="CI541">
        <v>1</v>
      </c>
      <c r="CJ541">
        <v>0</v>
      </c>
      <c r="CK541">
        <v>0</v>
      </c>
      <c r="CL541">
        <v>0</v>
      </c>
      <c r="CM541">
        <v>1</v>
      </c>
      <c r="CN541">
        <v>0</v>
      </c>
      <c r="CO541">
        <v>0</v>
      </c>
      <c r="CP541">
        <v>0</v>
      </c>
      <c r="CQ541">
        <v>1</v>
      </c>
      <c r="CR541">
        <v>1</v>
      </c>
      <c r="CS541" s="18">
        <v>1</v>
      </c>
      <c r="CU541">
        <v>118</v>
      </c>
      <c r="DD541" s="34" t="s">
        <v>110</v>
      </c>
    </row>
    <row r="542" spans="1:108" x14ac:dyDescent="0.25">
      <c r="A542">
        <v>541</v>
      </c>
      <c r="B542">
        <v>35</v>
      </c>
      <c r="C542" s="25" t="s">
        <v>168</v>
      </c>
      <c r="D542" s="12">
        <v>5.6</v>
      </c>
      <c r="E542" s="14">
        <v>0.55999999999999994</v>
      </c>
      <c r="F542" s="7">
        <f t="shared" si="165"/>
        <v>10</v>
      </c>
      <c r="G542" s="7">
        <f t="shared" si="151"/>
        <v>5.04</v>
      </c>
      <c r="H542" s="16">
        <f t="shared" si="152"/>
        <v>6.1599999999999993</v>
      </c>
      <c r="I542" s="11">
        <f t="shared" si="153"/>
        <v>6.0499488705856599E-2</v>
      </c>
      <c r="J542" s="33">
        <f t="shared" si="154"/>
        <v>6.0499488705856603E-3</v>
      </c>
      <c r="K542" s="33">
        <f t="shared" si="155"/>
        <v>165.29065309327083</v>
      </c>
      <c r="L542" s="33">
        <f t="shared" si="156"/>
        <v>5.4449539835270941E-2</v>
      </c>
      <c r="M542" s="33">
        <f t="shared" si="157"/>
        <v>6.6549437576442258E-2</v>
      </c>
      <c r="N542" s="8">
        <v>1</v>
      </c>
      <c r="O542" s="9">
        <v>0</v>
      </c>
      <c r="P542" s="8">
        <v>0</v>
      </c>
      <c r="Q542" s="9">
        <v>0</v>
      </c>
      <c r="R542" s="9">
        <v>1</v>
      </c>
      <c r="S542" s="9">
        <v>0</v>
      </c>
      <c r="T542" s="9">
        <v>0</v>
      </c>
      <c r="U542" s="8">
        <v>27295</v>
      </c>
      <c r="V542" s="9">
        <v>73</v>
      </c>
      <c r="W542" s="9">
        <f t="shared" si="150"/>
        <v>27221</v>
      </c>
      <c r="X542" s="9">
        <f t="shared" si="158"/>
        <v>24</v>
      </c>
      <c r="Y542" s="7">
        <v>5</v>
      </c>
      <c r="Z542" s="7">
        <f t="shared" si="166"/>
        <v>26.110999999999997</v>
      </c>
      <c r="AA542" s="9">
        <v>1</v>
      </c>
      <c r="AB542" s="9">
        <v>0</v>
      </c>
      <c r="AC542" s="9">
        <v>0</v>
      </c>
      <c r="AD542" s="9">
        <v>1</v>
      </c>
      <c r="AE542" s="9">
        <v>0</v>
      </c>
      <c r="AF542" s="9">
        <v>0</v>
      </c>
      <c r="AG542" s="8">
        <v>0</v>
      </c>
      <c r="AH542" s="9">
        <v>1</v>
      </c>
      <c r="AI542" s="30">
        <v>0</v>
      </c>
      <c r="AJ542" s="9">
        <v>0</v>
      </c>
      <c r="AK542" s="30">
        <v>1</v>
      </c>
      <c r="AL542" s="21">
        <v>1999</v>
      </c>
      <c r="AM542" s="23">
        <f t="shared" si="159"/>
        <v>7.6004023345003997</v>
      </c>
      <c r="AN542" s="33">
        <f t="shared" si="167"/>
        <v>0.16289999999999993</v>
      </c>
      <c r="AO542" s="33">
        <v>9.69E-2</v>
      </c>
      <c r="AP542" s="33">
        <v>0.49940000000000001</v>
      </c>
      <c r="AQ542" s="43">
        <v>0.24079999999999999</v>
      </c>
      <c r="AR542" s="33" t="s">
        <v>108</v>
      </c>
      <c r="AS542" s="43" t="s">
        <v>108</v>
      </c>
      <c r="AT542" s="42">
        <f t="shared" si="168"/>
        <v>0.53514991000000001</v>
      </c>
      <c r="AU542" s="18">
        <f>(0.5965*BB542+0.4124*BC542)</f>
        <v>0.46485008999999999</v>
      </c>
      <c r="AV542">
        <v>1</v>
      </c>
      <c r="AW542" s="40">
        <v>0</v>
      </c>
      <c r="AX542" t="s">
        <v>108</v>
      </c>
      <c r="AY542" s="40" t="s">
        <v>108</v>
      </c>
      <c r="AZ542">
        <v>0</v>
      </c>
      <c r="BA542" s="18">
        <v>1</v>
      </c>
      <c r="BB542">
        <v>0.28489999999999999</v>
      </c>
      <c r="BC542" s="18">
        <f t="shared" si="169"/>
        <v>0.71510000000000007</v>
      </c>
      <c r="BD542" s="18" t="s">
        <v>137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1</v>
      </c>
      <c r="BK542" s="18">
        <v>0</v>
      </c>
      <c r="BL542">
        <v>0</v>
      </c>
      <c r="BM542">
        <v>1</v>
      </c>
      <c r="BN542" s="18">
        <v>0</v>
      </c>
      <c r="BQ542" s="25">
        <v>37.110999999999997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1</v>
      </c>
      <c r="BY542" s="18">
        <v>0</v>
      </c>
      <c r="BZ542">
        <v>0</v>
      </c>
      <c r="CA542">
        <v>0</v>
      </c>
      <c r="CB542">
        <v>0</v>
      </c>
      <c r="CC542" s="18">
        <v>1</v>
      </c>
      <c r="CD542">
        <v>0</v>
      </c>
      <c r="CE542">
        <v>0</v>
      </c>
      <c r="CF542">
        <v>0</v>
      </c>
      <c r="CG542">
        <v>0</v>
      </c>
      <c r="CH542" s="18">
        <v>0</v>
      </c>
      <c r="CI542">
        <v>1</v>
      </c>
      <c r="CJ542">
        <v>0</v>
      </c>
      <c r="CK542">
        <v>0</v>
      </c>
      <c r="CL542">
        <v>0</v>
      </c>
      <c r="CM542">
        <v>1</v>
      </c>
      <c r="CN542">
        <v>0</v>
      </c>
      <c r="CO542">
        <v>0</v>
      </c>
      <c r="CP542">
        <v>0</v>
      </c>
      <c r="CQ542">
        <v>1</v>
      </c>
      <c r="CR542">
        <v>1</v>
      </c>
      <c r="CS542" s="18">
        <v>1</v>
      </c>
      <c r="CU542">
        <v>118</v>
      </c>
      <c r="DD542" s="34" t="s">
        <v>110</v>
      </c>
    </row>
    <row r="543" spans="1:108" x14ac:dyDescent="0.25">
      <c r="A543">
        <v>542</v>
      </c>
      <c r="B543">
        <v>35</v>
      </c>
      <c r="C543" s="25" t="s">
        <v>168</v>
      </c>
      <c r="D543" s="12">
        <v>3.42</v>
      </c>
      <c r="E543" s="14">
        <v>0.26</v>
      </c>
      <c r="F543" s="7">
        <f t="shared" si="165"/>
        <v>13.153846153846153</v>
      </c>
      <c r="G543" s="7">
        <f t="shared" si="151"/>
        <v>3.16</v>
      </c>
      <c r="H543" s="16">
        <f t="shared" si="152"/>
        <v>3.6799999999999997</v>
      </c>
      <c r="I543" s="11">
        <f t="shared" si="153"/>
        <v>7.9385621078379501E-2</v>
      </c>
      <c r="J543" s="33">
        <f t="shared" si="154"/>
        <v>6.0351641755493181E-3</v>
      </c>
      <c r="K543" s="33">
        <f t="shared" si="155"/>
        <v>165.69557528382904</v>
      </c>
      <c r="L543" s="33">
        <f t="shared" si="156"/>
        <v>7.335045690283018E-2</v>
      </c>
      <c r="M543" s="33">
        <f t="shared" si="157"/>
        <v>8.5420785253928821E-2</v>
      </c>
      <c r="N543" s="8">
        <v>1</v>
      </c>
      <c r="O543" s="9">
        <v>0</v>
      </c>
      <c r="P543" s="8">
        <v>0</v>
      </c>
      <c r="Q543" s="9">
        <v>0</v>
      </c>
      <c r="R543" s="9">
        <v>1</v>
      </c>
      <c r="S543" s="9">
        <v>0</v>
      </c>
      <c r="T543" s="9">
        <v>0</v>
      </c>
      <c r="U543" s="8">
        <v>27356</v>
      </c>
      <c r="V543" s="9">
        <v>73</v>
      </c>
      <c r="W543" s="9">
        <f t="shared" si="150"/>
        <v>27282</v>
      </c>
      <c r="X543" s="9">
        <f t="shared" si="158"/>
        <v>24</v>
      </c>
      <c r="Y543" s="7">
        <v>8</v>
      </c>
      <c r="Z543" s="7">
        <f t="shared" si="166"/>
        <v>20.878999999999998</v>
      </c>
      <c r="AA543" s="9">
        <v>1</v>
      </c>
      <c r="AB543" s="9">
        <v>0</v>
      </c>
      <c r="AC543" s="9">
        <v>0</v>
      </c>
      <c r="AD543" s="9">
        <v>1</v>
      </c>
      <c r="AE543" s="9">
        <v>0</v>
      </c>
      <c r="AF543" s="9">
        <v>0</v>
      </c>
      <c r="AG543" s="8">
        <v>0</v>
      </c>
      <c r="AH543" s="9">
        <v>1</v>
      </c>
      <c r="AI543" s="30">
        <v>0</v>
      </c>
      <c r="AJ543" s="9">
        <v>0</v>
      </c>
      <c r="AK543" s="30">
        <v>1</v>
      </c>
      <c r="AL543" s="21">
        <v>1983</v>
      </c>
      <c r="AM543" s="23">
        <f t="shared" si="159"/>
        <v>7.5923661285197959</v>
      </c>
      <c r="AN543" s="33">
        <f t="shared" si="167"/>
        <v>0.28200000000000003</v>
      </c>
      <c r="AO543" s="33">
        <v>0.1472</v>
      </c>
      <c r="AP543" s="33">
        <v>0.43049999999999999</v>
      </c>
      <c r="AQ543" s="43">
        <v>0.14030000000000001</v>
      </c>
      <c r="AR543" s="33" t="s">
        <v>108</v>
      </c>
      <c r="AS543" s="43" t="s">
        <v>108</v>
      </c>
      <c r="AT543" s="42">
        <f t="shared" si="168"/>
        <v>0.54134831999999999</v>
      </c>
      <c r="AU543" s="18">
        <v>0.45865168000000001</v>
      </c>
      <c r="AV543">
        <v>1</v>
      </c>
      <c r="AW543" s="40">
        <v>0</v>
      </c>
      <c r="AX543" t="s">
        <v>108</v>
      </c>
      <c r="AY543" s="40" t="s">
        <v>108</v>
      </c>
      <c r="AZ543">
        <v>0</v>
      </c>
      <c r="BA543" s="18">
        <v>1</v>
      </c>
      <c r="BB543">
        <v>0.30980000000000002</v>
      </c>
      <c r="BC543" s="18">
        <f t="shared" si="169"/>
        <v>0.69019999999999992</v>
      </c>
      <c r="BD543" s="18" t="s">
        <v>137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1</v>
      </c>
      <c r="BK543" s="18">
        <v>0</v>
      </c>
      <c r="BL543">
        <v>0</v>
      </c>
      <c r="BM543">
        <v>1</v>
      </c>
      <c r="BN543" s="18">
        <v>0</v>
      </c>
      <c r="BQ543" s="25">
        <v>34.878999999999998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1</v>
      </c>
      <c r="BY543" s="18">
        <v>0</v>
      </c>
      <c r="BZ543">
        <v>0</v>
      </c>
      <c r="CA543">
        <v>0</v>
      </c>
      <c r="CB543">
        <v>0</v>
      </c>
      <c r="CC543" s="18">
        <v>1</v>
      </c>
      <c r="CD543">
        <v>0</v>
      </c>
      <c r="CE543">
        <v>0</v>
      </c>
      <c r="CF543">
        <v>0</v>
      </c>
      <c r="CG543">
        <v>0</v>
      </c>
      <c r="CH543" s="18">
        <v>0</v>
      </c>
      <c r="CI543">
        <v>1</v>
      </c>
      <c r="CJ543">
        <v>0</v>
      </c>
      <c r="CK543">
        <v>0</v>
      </c>
      <c r="CL543">
        <v>0</v>
      </c>
      <c r="CM543">
        <v>1</v>
      </c>
      <c r="CN543">
        <v>0</v>
      </c>
      <c r="CO543">
        <v>0</v>
      </c>
      <c r="CP543">
        <v>0</v>
      </c>
      <c r="CQ543">
        <v>1</v>
      </c>
      <c r="CR543">
        <v>1</v>
      </c>
      <c r="CS543" s="18">
        <v>1</v>
      </c>
      <c r="CU543">
        <v>118</v>
      </c>
      <c r="DD543" s="34" t="s">
        <v>110</v>
      </c>
    </row>
    <row r="544" spans="1:108" x14ac:dyDescent="0.25">
      <c r="A544">
        <v>543</v>
      </c>
      <c r="B544">
        <v>35</v>
      </c>
      <c r="C544" s="25" t="s">
        <v>168</v>
      </c>
      <c r="D544" s="12">
        <v>3.14</v>
      </c>
      <c r="E544" s="14">
        <v>0.32</v>
      </c>
      <c r="F544" s="7">
        <f t="shared" si="165"/>
        <v>9.8125</v>
      </c>
      <c r="G544" s="7">
        <f t="shared" si="151"/>
        <v>2.8200000000000003</v>
      </c>
      <c r="H544" s="16">
        <f t="shared" si="152"/>
        <v>3.46</v>
      </c>
      <c r="I544" s="11">
        <f t="shared" si="153"/>
        <v>6.0381145354891051E-2</v>
      </c>
      <c r="J544" s="33">
        <f t="shared" si="154"/>
        <v>6.1534925202436745E-3</v>
      </c>
      <c r="K544" s="33">
        <f t="shared" si="155"/>
        <v>162.50933867396668</v>
      </c>
      <c r="L544" s="33">
        <f t="shared" si="156"/>
        <v>5.422765283464738E-2</v>
      </c>
      <c r="M544" s="33">
        <f t="shared" si="157"/>
        <v>6.6534637875134722E-2</v>
      </c>
      <c r="N544" s="8">
        <v>1</v>
      </c>
      <c r="O544" s="9">
        <v>0</v>
      </c>
      <c r="P544" s="8">
        <v>0</v>
      </c>
      <c r="Q544" s="9">
        <v>0</v>
      </c>
      <c r="R544" s="9">
        <v>1</v>
      </c>
      <c r="S544" s="9">
        <v>0</v>
      </c>
      <c r="T544" s="9">
        <v>0</v>
      </c>
      <c r="U544" s="8">
        <v>26387</v>
      </c>
      <c r="V544" s="9">
        <v>73</v>
      </c>
      <c r="W544" s="9">
        <f t="shared" si="150"/>
        <v>26313</v>
      </c>
      <c r="X544" s="9">
        <f t="shared" si="158"/>
        <v>24</v>
      </c>
      <c r="Y544" s="7">
        <v>8</v>
      </c>
      <c r="Z544" s="7">
        <f t="shared" si="166"/>
        <v>22.769599999999997</v>
      </c>
      <c r="AA544" s="9">
        <v>1</v>
      </c>
      <c r="AB544" s="9">
        <v>0</v>
      </c>
      <c r="AC544" s="9">
        <v>0</v>
      </c>
      <c r="AD544" s="9">
        <v>1</v>
      </c>
      <c r="AE544" s="9">
        <v>0</v>
      </c>
      <c r="AF544" s="9">
        <v>0</v>
      </c>
      <c r="AG544" s="8">
        <v>0</v>
      </c>
      <c r="AH544" s="9">
        <v>1</v>
      </c>
      <c r="AI544" s="30">
        <v>0</v>
      </c>
      <c r="AJ544" s="9">
        <v>0</v>
      </c>
      <c r="AK544" s="30">
        <v>1</v>
      </c>
      <c r="AL544" s="21">
        <v>1993</v>
      </c>
      <c r="AM544" s="23">
        <f t="shared" si="159"/>
        <v>7.5973963202127948</v>
      </c>
      <c r="AN544" s="33">
        <f t="shared" si="167"/>
        <v>0.19130000000000003</v>
      </c>
      <c r="AO544" s="33">
        <v>0.1027</v>
      </c>
      <c r="AP544" s="33">
        <v>0.4718</v>
      </c>
      <c r="AQ544" s="43">
        <v>0.23419999999999999</v>
      </c>
      <c r="AR544" s="33" t="s">
        <v>108</v>
      </c>
      <c r="AS544" s="43" t="s">
        <v>108</v>
      </c>
      <c r="AT544" s="42">
        <f t="shared" si="168"/>
        <v>0.52929399999999993</v>
      </c>
      <c r="AU544" s="18">
        <v>0.47070600000000001</v>
      </c>
      <c r="AV544">
        <v>1</v>
      </c>
      <c r="AW544" s="40">
        <v>0</v>
      </c>
      <c r="AX544" t="s">
        <v>108</v>
      </c>
      <c r="AY544" s="40" t="s">
        <v>108</v>
      </c>
      <c r="AZ544">
        <v>0</v>
      </c>
      <c r="BA544" s="18">
        <v>1</v>
      </c>
      <c r="BB544">
        <v>0.28499999999999998</v>
      </c>
      <c r="BC544" s="18">
        <f t="shared" si="169"/>
        <v>0.71500000000000008</v>
      </c>
      <c r="BD544" s="18" t="s">
        <v>137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1</v>
      </c>
      <c r="BK544" s="18">
        <v>0</v>
      </c>
      <c r="BL544">
        <v>0</v>
      </c>
      <c r="BM544">
        <v>1</v>
      </c>
      <c r="BN544" s="18">
        <v>0</v>
      </c>
      <c r="BQ544" s="25">
        <v>36.769599999999997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1</v>
      </c>
      <c r="BY544" s="18">
        <v>0</v>
      </c>
      <c r="BZ544">
        <v>0</v>
      </c>
      <c r="CA544">
        <v>0</v>
      </c>
      <c r="CB544">
        <v>0</v>
      </c>
      <c r="CC544" s="18">
        <v>1</v>
      </c>
      <c r="CD544">
        <v>0</v>
      </c>
      <c r="CE544">
        <v>0</v>
      </c>
      <c r="CF544">
        <v>0</v>
      </c>
      <c r="CG544">
        <v>0</v>
      </c>
      <c r="CH544" s="18">
        <v>0</v>
      </c>
      <c r="CI544">
        <v>1</v>
      </c>
      <c r="CJ544">
        <v>0</v>
      </c>
      <c r="CK544">
        <v>0</v>
      </c>
      <c r="CL544">
        <v>0</v>
      </c>
      <c r="CM544">
        <v>1</v>
      </c>
      <c r="CN544">
        <v>0</v>
      </c>
      <c r="CO544">
        <v>0</v>
      </c>
      <c r="CP544">
        <v>0</v>
      </c>
      <c r="CQ544">
        <v>1</v>
      </c>
      <c r="CR544">
        <v>1</v>
      </c>
      <c r="CS544" s="18">
        <v>1</v>
      </c>
      <c r="CU544">
        <v>118</v>
      </c>
      <c r="DD544" s="34" t="s">
        <v>110</v>
      </c>
    </row>
    <row r="545" spans="1:108" x14ac:dyDescent="0.25">
      <c r="A545">
        <v>544</v>
      </c>
      <c r="B545">
        <v>35</v>
      </c>
      <c r="C545" s="25" t="s">
        <v>168</v>
      </c>
      <c r="D545" s="12">
        <v>3.53</v>
      </c>
      <c r="E545" s="14">
        <v>0.36</v>
      </c>
      <c r="F545" s="7">
        <f t="shared" si="165"/>
        <v>9.8055555555555554</v>
      </c>
      <c r="G545" s="7">
        <f t="shared" si="151"/>
        <v>3.17</v>
      </c>
      <c r="H545" s="16">
        <f t="shared" si="152"/>
        <v>3.8899999999999997</v>
      </c>
      <c r="I545" s="11">
        <f t="shared" si="153"/>
        <v>5.9327291198186465E-2</v>
      </c>
      <c r="J545" s="33">
        <f t="shared" si="154"/>
        <v>6.0503753063306312E-3</v>
      </c>
      <c r="K545" s="33">
        <f t="shared" si="155"/>
        <v>165.27900326343055</v>
      </c>
      <c r="L545" s="33">
        <f t="shared" si="156"/>
        <v>5.3276915891855833E-2</v>
      </c>
      <c r="M545" s="33">
        <f t="shared" si="157"/>
        <v>6.5377666504517096E-2</v>
      </c>
      <c r="N545" s="8">
        <v>1</v>
      </c>
      <c r="O545" s="9">
        <v>0</v>
      </c>
      <c r="P545" s="8">
        <v>0</v>
      </c>
      <c r="Q545" s="9">
        <v>0</v>
      </c>
      <c r="R545" s="9">
        <v>1</v>
      </c>
      <c r="S545" s="9">
        <v>0</v>
      </c>
      <c r="T545" s="9">
        <v>0</v>
      </c>
      <c r="U545" s="8">
        <v>27295</v>
      </c>
      <c r="V545" s="9">
        <v>73</v>
      </c>
      <c r="W545" s="9">
        <f t="shared" si="150"/>
        <v>27221</v>
      </c>
      <c r="X545" s="9">
        <f t="shared" si="158"/>
        <v>24</v>
      </c>
      <c r="Y545" s="7">
        <v>8</v>
      </c>
      <c r="Z545" s="7">
        <f t="shared" si="166"/>
        <v>23.110999999999997</v>
      </c>
      <c r="AA545" s="9">
        <v>1</v>
      </c>
      <c r="AB545" s="9">
        <v>0</v>
      </c>
      <c r="AC545" s="9">
        <v>0</v>
      </c>
      <c r="AD545" s="9">
        <v>1</v>
      </c>
      <c r="AE545" s="9">
        <v>0</v>
      </c>
      <c r="AF545" s="9">
        <v>0</v>
      </c>
      <c r="AG545" s="8">
        <v>0</v>
      </c>
      <c r="AH545" s="9">
        <v>1</v>
      </c>
      <c r="AI545" s="30">
        <v>0</v>
      </c>
      <c r="AJ545" s="9">
        <v>0</v>
      </c>
      <c r="AK545" s="30">
        <v>1</v>
      </c>
      <c r="AL545" s="21">
        <v>1999</v>
      </c>
      <c r="AM545" s="23">
        <f t="shared" si="159"/>
        <v>7.6004023345003997</v>
      </c>
      <c r="AN545" s="33">
        <f t="shared" si="167"/>
        <v>0.16289999999999993</v>
      </c>
      <c r="AO545" s="33">
        <v>9.69E-2</v>
      </c>
      <c r="AP545" s="33">
        <v>0.49940000000000001</v>
      </c>
      <c r="AQ545" s="43">
        <v>0.24079999999999999</v>
      </c>
      <c r="AR545" s="33" t="s">
        <v>108</v>
      </c>
      <c r="AS545" s="43" t="s">
        <v>108</v>
      </c>
      <c r="AT545" s="42">
        <f t="shared" si="168"/>
        <v>0.53514991000000001</v>
      </c>
      <c r="AU545" s="18">
        <v>0.46485008999999999</v>
      </c>
      <c r="AV545">
        <v>1</v>
      </c>
      <c r="AW545" s="40">
        <v>0</v>
      </c>
      <c r="AX545" t="s">
        <v>108</v>
      </c>
      <c r="AY545" s="40" t="s">
        <v>108</v>
      </c>
      <c r="AZ545">
        <v>0</v>
      </c>
      <c r="BA545" s="18">
        <v>1</v>
      </c>
      <c r="BB545">
        <v>0.28489999999999999</v>
      </c>
      <c r="BC545" s="18">
        <f t="shared" si="169"/>
        <v>0.71510000000000007</v>
      </c>
      <c r="BD545" s="18" t="s">
        <v>137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1</v>
      </c>
      <c r="BK545" s="18">
        <v>0</v>
      </c>
      <c r="BL545">
        <v>0</v>
      </c>
      <c r="BM545">
        <v>1</v>
      </c>
      <c r="BN545" s="18">
        <v>0</v>
      </c>
      <c r="BQ545" s="25">
        <v>37.110999999999997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1</v>
      </c>
      <c r="BY545" s="18">
        <v>0</v>
      </c>
      <c r="BZ545">
        <v>0</v>
      </c>
      <c r="CA545">
        <v>0</v>
      </c>
      <c r="CB545">
        <v>0</v>
      </c>
      <c r="CC545" s="18">
        <v>1</v>
      </c>
      <c r="CD545">
        <v>0</v>
      </c>
      <c r="CE545">
        <v>0</v>
      </c>
      <c r="CF545">
        <v>0</v>
      </c>
      <c r="CG545">
        <v>0</v>
      </c>
      <c r="CH545" s="18">
        <v>0</v>
      </c>
      <c r="CI545">
        <v>1</v>
      </c>
      <c r="CJ545">
        <v>0</v>
      </c>
      <c r="CK545">
        <v>0</v>
      </c>
      <c r="CL545">
        <v>0</v>
      </c>
      <c r="CM545">
        <v>1</v>
      </c>
      <c r="CN545">
        <v>0</v>
      </c>
      <c r="CO545">
        <v>0</v>
      </c>
      <c r="CP545">
        <v>0</v>
      </c>
      <c r="CQ545">
        <v>1</v>
      </c>
      <c r="CR545">
        <v>1</v>
      </c>
      <c r="CS545" s="18">
        <v>1</v>
      </c>
      <c r="CU545">
        <v>118</v>
      </c>
      <c r="DD545" s="34" t="s">
        <v>110</v>
      </c>
    </row>
    <row r="546" spans="1:108" x14ac:dyDescent="0.25">
      <c r="A546">
        <v>545</v>
      </c>
      <c r="B546">
        <v>35</v>
      </c>
      <c r="C546" s="25" t="s">
        <v>168</v>
      </c>
      <c r="D546" s="12">
        <v>6</v>
      </c>
      <c r="E546" s="14">
        <v>0.18</v>
      </c>
      <c r="F546" s="7">
        <f t="shared" si="165"/>
        <v>33.333333333333336</v>
      </c>
      <c r="G546" s="7">
        <f t="shared" si="151"/>
        <v>5.82</v>
      </c>
      <c r="H546" s="16">
        <f t="shared" si="152"/>
        <v>6.18</v>
      </c>
      <c r="I546" s="11">
        <f t="shared" si="153"/>
        <v>0.1978209368545675</v>
      </c>
      <c r="J546" s="33">
        <f t="shared" si="154"/>
        <v>5.9346281056370243E-3</v>
      </c>
      <c r="K546" s="33">
        <f t="shared" si="155"/>
        <v>168.50255520647485</v>
      </c>
      <c r="L546" s="33">
        <f t="shared" si="156"/>
        <v>0.19188630874893048</v>
      </c>
      <c r="M546" s="33">
        <f t="shared" si="157"/>
        <v>0.20375556496020453</v>
      </c>
      <c r="N546" s="8">
        <v>1</v>
      </c>
      <c r="O546" s="9">
        <v>0</v>
      </c>
      <c r="P546" s="8">
        <v>0</v>
      </c>
      <c r="Q546" s="9">
        <v>0</v>
      </c>
      <c r="R546" s="9">
        <v>1</v>
      </c>
      <c r="S546" s="9">
        <v>0</v>
      </c>
      <c r="T546" s="9">
        <v>0</v>
      </c>
      <c r="U546" s="8">
        <v>27356</v>
      </c>
      <c r="V546" s="9">
        <v>73</v>
      </c>
      <c r="W546" s="9">
        <f t="shared" si="150"/>
        <v>27282</v>
      </c>
      <c r="X546" s="9">
        <f t="shared" si="158"/>
        <v>24</v>
      </c>
      <c r="Y546" s="7">
        <v>12</v>
      </c>
      <c r="Z546" s="7">
        <f t="shared" si="166"/>
        <v>16.878999999999998</v>
      </c>
      <c r="AA546" s="9">
        <v>1</v>
      </c>
      <c r="AB546" s="9">
        <v>0</v>
      </c>
      <c r="AC546" s="9">
        <v>0</v>
      </c>
      <c r="AD546" s="9">
        <v>1</v>
      </c>
      <c r="AE546" s="9">
        <v>0</v>
      </c>
      <c r="AF546" s="9">
        <v>0</v>
      </c>
      <c r="AG546" s="8">
        <v>0</v>
      </c>
      <c r="AH546" s="9">
        <v>1</v>
      </c>
      <c r="AI546" s="30">
        <v>0</v>
      </c>
      <c r="AJ546" s="9">
        <v>0</v>
      </c>
      <c r="AK546" s="30">
        <v>1</v>
      </c>
      <c r="AL546" s="21">
        <v>1983</v>
      </c>
      <c r="AM546" s="23">
        <f t="shared" si="159"/>
        <v>7.5923661285197959</v>
      </c>
      <c r="AN546" s="33">
        <f t="shared" si="167"/>
        <v>0.28200000000000003</v>
      </c>
      <c r="AO546" s="33">
        <v>0.1472</v>
      </c>
      <c r="AP546" s="33">
        <v>0.43049999999999999</v>
      </c>
      <c r="AQ546" s="43">
        <v>0.14030000000000001</v>
      </c>
      <c r="AR546" s="33" t="s">
        <v>108</v>
      </c>
      <c r="AS546" s="43" t="s">
        <v>108</v>
      </c>
      <c r="AT546" s="42">
        <f t="shared" si="168"/>
        <v>0.54134831999999999</v>
      </c>
      <c r="AU546" s="18">
        <v>0.45865168000000001</v>
      </c>
      <c r="AV546">
        <v>1</v>
      </c>
      <c r="AW546" s="40">
        <v>0</v>
      </c>
      <c r="AX546" t="s">
        <v>108</v>
      </c>
      <c r="AY546" s="40" t="s">
        <v>108</v>
      </c>
      <c r="AZ546">
        <v>0</v>
      </c>
      <c r="BA546" s="18">
        <v>1</v>
      </c>
      <c r="BB546">
        <v>0.30980000000000002</v>
      </c>
      <c r="BC546" s="18">
        <f t="shared" si="169"/>
        <v>0.69019999999999992</v>
      </c>
      <c r="BD546" s="18" t="s">
        <v>137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1</v>
      </c>
      <c r="BK546" s="18">
        <v>0</v>
      </c>
      <c r="BL546">
        <v>0</v>
      </c>
      <c r="BM546">
        <v>1</v>
      </c>
      <c r="BN546" s="18">
        <v>0</v>
      </c>
      <c r="BQ546" s="25">
        <v>34.878999999999998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1</v>
      </c>
      <c r="BY546" s="18">
        <v>0</v>
      </c>
      <c r="BZ546">
        <v>0</v>
      </c>
      <c r="CA546">
        <v>0</v>
      </c>
      <c r="CB546">
        <v>0</v>
      </c>
      <c r="CC546" s="18">
        <v>1</v>
      </c>
      <c r="CD546">
        <v>0</v>
      </c>
      <c r="CE546">
        <v>0</v>
      </c>
      <c r="CF546">
        <v>0</v>
      </c>
      <c r="CG546">
        <v>0</v>
      </c>
      <c r="CH546" s="18">
        <v>0</v>
      </c>
      <c r="CI546">
        <v>1</v>
      </c>
      <c r="CJ546">
        <v>0</v>
      </c>
      <c r="CK546">
        <v>0</v>
      </c>
      <c r="CL546">
        <v>0</v>
      </c>
      <c r="CM546">
        <v>1</v>
      </c>
      <c r="CN546">
        <v>0</v>
      </c>
      <c r="CO546">
        <v>0</v>
      </c>
      <c r="CP546">
        <v>0</v>
      </c>
      <c r="CQ546">
        <v>1</v>
      </c>
      <c r="CR546">
        <v>1</v>
      </c>
      <c r="CS546" s="18">
        <v>1</v>
      </c>
      <c r="CU546">
        <v>118</v>
      </c>
      <c r="DD546" s="34" t="s">
        <v>110</v>
      </c>
    </row>
    <row r="547" spans="1:108" x14ac:dyDescent="0.25">
      <c r="A547">
        <v>546</v>
      </c>
      <c r="B547">
        <v>35</v>
      </c>
      <c r="C547" s="25" t="s">
        <v>168</v>
      </c>
      <c r="D547" s="12">
        <v>5.37</v>
      </c>
      <c r="E547" s="14">
        <v>0.2</v>
      </c>
      <c r="F547" s="7">
        <f t="shared" si="165"/>
        <v>26.849999999999998</v>
      </c>
      <c r="G547" s="7">
        <f t="shared" si="151"/>
        <v>5.17</v>
      </c>
      <c r="H547" s="16">
        <f t="shared" si="152"/>
        <v>5.57</v>
      </c>
      <c r="I547" s="11">
        <f t="shared" si="153"/>
        <v>0.16330134352703748</v>
      </c>
      <c r="J547" s="33">
        <f t="shared" si="154"/>
        <v>6.0819867235395713E-3</v>
      </c>
      <c r="K547" s="33">
        <f t="shared" si="155"/>
        <v>164.41995773019772</v>
      </c>
      <c r="L547" s="33">
        <f t="shared" si="156"/>
        <v>0.15721935680349791</v>
      </c>
      <c r="M547" s="33">
        <f t="shared" si="157"/>
        <v>0.16938333025057706</v>
      </c>
      <c r="N547" s="8">
        <v>1</v>
      </c>
      <c r="O547" s="9">
        <v>0</v>
      </c>
      <c r="P547" s="8">
        <v>0</v>
      </c>
      <c r="Q547" s="9">
        <v>0</v>
      </c>
      <c r="R547" s="9">
        <v>1</v>
      </c>
      <c r="S547" s="9">
        <v>0</v>
      </c>
      <c r="T547" s="9">
        <v>0</v>
      </c>
      <c r="U547" s="8">
        <v>26387</v>
      </c>
      <c r="V547" s="9">
        <v>73</v>
      </c>
      <c r="W547" s="9">
        <f t="shared" si="150"/>
        <v>26313</v>
      </c>
      <c r="X547" s="9">
        <f t="shared" si="158"/>
        <v>24</v>
      </c>
      <c r="Y547" s="7">
        <v>12</v>
      </c>
      <c r="Z547" s="7">
        <f t="shared" si="166"/>
        <v>18.769599999999997</v>
      </c>
      <c r="AA547" s="9">
        <v>1</v>
      </c>
      <c r="AB547" s="9">
        <v>0</v>
      </c>
      <c r="AC547" s="9">
        <v>0</v>
      </c>
      <c r="AD547" s="9">
        <v>1</v>
      </c>
      <c r="AE547" s="9">
        <v>0</v>
      </c>
      <c r="AF547" s="9">
        <v>0</v>
      </c>
      <c r="AG547" s="8">
        <v>0</v>
      </c>
      <c r="AH547" s="9">
        <v>1</v>
      </c>
      <c r="AI547" s="30">
        <v>0</v>
      </c>
      <c r="AJ547" s="9">
        <v>0</v>
      </c>
      <c r="AK547" s="30">
        <v>1</v>
      </c>
      <c r="AL547" s="21">
        <v>1993</v>
      </c>
      <c r="AM547" s="23">
        <f t="shared" si="159"/>
        <v>7.5973963202127948</v>
      </c>
      <c r="AN547" s="33">
        <f t="shared" si="167"/>
        <v>0.19130000000000003</v>
      </c>
      <c r="AO547" s="33">
        <v>0.1027</v>
      </c>
      <c r="AP547" s="33">
        <v>0.4718</v>
      </c>
      <c r="AQ547" s="43">
        <v>0.23419999999999999</v>
      </c>
      <c r="AR547" s="33" t="s">
        <v>108</v>
      </c>
      <c r="AS547" s="43" t="s">
        <v>108</v>
      </c>
      <c r="AT547" s="42">
        <f t="shared" si="168"/>
        <v>0.52929399999999993</v>
      </c>
      <c r="AU547" s="18">
        <v>0.47070600000000001</v>
      </c>
      <c r="AV547">
        <v>1</v>
      </c>
      <c r="AW547" s="40">
        <v>0</v>
      </c>
      <c r="AX547" t="s">
        <v>108</v>
      </c>
      <c r="AY547" s="40" t="s">
        <v>108</v>
      </c>
      <c r="AZ547">
        <v>0</v>
      </c>
      <c r="BA547" s="18">
        <v>1</v>
      </c>
      <c r="BB547">
        <v>0.28499999999999998</v>
      </c>
      <c r="BC547" s="18">
        <f t="shared" si="169"/>
        <v>0.71500000000000008</v>
      </c>
      <c r="BD547" s="18" t="s">
        <v>137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1</v>
      </c>
      <c r="BK547" s="18">
        <v>0</v>
      </c>
      <c r="BL547">
        <v>0</v>
      </c>
      <c r="BM547">
        <v>1</v>
      </c>
      <c r="BN547" s="18">
        <v>0</v>
      </c>
      <c r="BQ547" s="25">
        <v>36.769599999999997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1</v>
      </c>
      <c r="BY547" s="18">
        <v>0</v>
      </c>
      <c r="BZ547">
        <v>0</v>
      </c>
      <c r="CA547">
        <v>0</v>
      </c>
      <c r="CB547">
        <v>0</v>
      </c>
      <c r="CC547" s="18">
        <v>1</v>
      </c>
      <c r="CD547">
        <v>0</v>
      </c>
      <c r="CE547">
        <v>0</v>
      </c>
      <c r="CF547">
        <v>0</v>
      </c>
      <c r="CG547">
        <v>0</v>
      </c>
      <c r="CH547" s="18">
        <v>0</v>
      </c>
      <c r="CI547">
        <v>1</v>
      </c>
      <c r="CJ547">
        <v>0</v>
      </c>
      <c r="CK547">
        <v>0</v>
      </c>
      <c r="CL547">
        <v>0</v>
      </c>
      <c r="CM547">
        <v>1</v>
      </c>
      <c r="CN547">
        <v>0</v>
      </c>
      <c r="CO547">
        <v>0</v>
      </c>
      <c r="CP547">
        <v>0</v>
      </c>
      <c r="CQ547">
        <v>1</v>
      </c>
      <c r="CR547">
        <v>1</v>
      </c>
      <c r="CS547" s="18">
        <v>1</v>
      </c>
      <c r="CU547">
        <v>118</v>
      </c>
      <c r="DD547" s="34" t="s">
        <v>110</v>
      </c>
    </row>
    <row r="548" spans="1:108" x14ac:dyDescent="0.25">
      <c r="A548">
        <v>547</v>
      </c>
      <c r="B548">
        <v>35</v>
      </c>
      <c r="C548" s="25" t="s">
        <v>168</v>
      </c>
      <c r="D548" s="12">
        <v>6.12</v>
      </c>
      <c r="E548" s="14">
        <v>0.21</v>
      </c>
      <c r="F548" s="7">
        <f t="shared" si="165"/>
        <v>29.142857142857146</v>
      </c>
      <c r="G548" s="7">
        <f t="shared" si="151"/>
        <v>5.91</v>
      </c>
      <c r="H548" s="16">
        <f t="shared" si="152"/>
        <v>6.33</v>
      </c>
      <c r="I548" s="11">
        <f t="shared" si="153"/>
        <v>0.17394363957968195</v>
      </c>
      <c r="J548" s="33">
        <f t="shared" si="154"/>
        <v>5.9686542993028112E-3</v>
      </c>
      <c r="K548" s="33">
        <f t="shared" si="155"/>
        <v>167.54195332050114</v>
      </c>
      <c r="L548" s="33">
        <f t="shared" si="156"/>
        <v>0.16797498528037913</v>
      </c>
      <c r="M548" s="33">
        <f t="shared" si="157"/>
        <v>0.17991229387898477</v>
      </c>
      <c r="N548" s="8">
        <v>1</v>
      </c>
      <c r="O548" s="9">
        <v>0</v>
      </c>
      <c r="P548" s="8">
        <v>0</v>
      </c>
      <c r="Q548" s="9">
        <v>0</v>
      </c>
      <c r="R548" s="9">
        <v>1</v>
      </c>
      <c r="S548" s="9">
        <v>0</v>
      </c>
      <c r="T548" s="9">
        <v>0</v>
      </c>
      <c r="U548" s="8">
        <v>27295</v>
      </c>
      <c r="V548" s="9">
        <v>73</v>
      </c>
      <c r="W548" s="9">
        <f t="shared" si="150"/>
        <v>27221</v>
      </c>
      <c r="X548" s="9">
        <f t="shared" si="158"/>
        <v>24</v>
      </c>
      <c r="Y548" s="7">
        <v>12</v>
      </c>
      <c r="Z548" s="7">
        <f t="shared" si="166"/>
        <v>19.110999999999997</v>
      </c>
      <c r="AA548" s="9">
        <v>1</v>
      </c>
      <c r="AB548" s="9">
        <v>0</v>
      </c>
      <c r="AC548" s="9">
        <v>0</v>
      </c>
      <c r="AD548" s="9">
        <v>1</v>
      </c>
      <c r="AE548" s="9">
        <v>0</v>
      </c>
      <c r="AF548" s="9">
        <v>0</v>
      </c>
      <c r="AG548" s="8">
        <v>0</v>
      </c>
      <c r="AH548" s="9">
        <v>1</v>
      </c>
      <c r="AI548" s="30">
        <v>0</v>
      </c>
      <c r="AJ548" s="9">
        <v>0</v>
      </c>
      <c r="AK548" s="30">
        <v>1</v>
      </c>
      <c r="AL548" s="21">
        <v>1999</v>
      </c>
      <c r="AM548" s="23">
        <f t="shared" si="159"/>
        <v>7.6004023345003997</v>
      </c>
      <c r="AN548" s="33">
        <f t="shared" si="167"/>
        <v>0.16289999999999993</v>
      </c>
      <c r="AO548" s="33">
        <v>9.69E-2</v>
      </c>
      <c r="AP548" s="33">
        <v>0.49940000000000001</v>
      </c>
      <c r="AQ548" s="43">
        <v>0.24079999999999999</v>
      </c>
      <c r="AR548" s="33" t="s">
        <v>108</v>
      </c>
      <c r="AS548" s="43" t="s">
        <v>108</v>
      </c>
      <c r="AT548" s="42">
        <f t="shared" si="168"/>
        <v>0.53514991000000001</v>
      </c>
      <c r="AU548" s="18">
        <v>0.46485008999999999</v>
      </c>
      <c r="AV548">
        <v>1</v>
      </c>
      <c r="AW548" s="40">
        <v>0</v>
      </c>
      <c r="AX548" t="s">
        <v>108</v>
      </c>
      <c r="AY548" s="40" t="s">
        <v>108</v>
      </c>
      <c r="AZ548">
        <v>0</v>
      </c>
      <c r="BA548" s="18">
        <v>1</v>
      </c>
      <c r="BB548">
        <v>0.28489999999999999</v>
      </c>
      <c r="BC548" s="18">
        <f t="shared" si="169"/>
        <v>0.71510000000000007</v>
      </c>
      <c r="BD548" s="18" t="s">
        <v>137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1</v>
      </c>
      <c r="BK548" s="18">
        <v>0</v>
      </c>
      <c r="BL548">
        <v>0</v>
      </c>
      <c r="BM548">
        <v>1</v>
      </c>
      <c r="BN548" s="18">
        <v>0</v>
      </c>
      <c r="BQ548" s="25">
        <v>37.110999999999997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1</v>
      </c>
      <c r="BY548" s="18">
        <v>0</v>
      </c>
      <c r="BZ548">
        <v>0</v>
      </c>
      <c r="CA548">
        <v>0</v>
      </c>
      <c r="CB548">
        <v>0</v>
      </c>
      <c r="CC548" s="18">
        <v>1</v>
      </c>
      <c r="CD548">
        <v>0</v>
      </c>
      <c r="CE548">
        <v>0</v>
      </c>
      <c r="CF548">
        <v>0</v>
      </c>
      <c r="CG548">
        <v>0</v>
      </c>
      <c r="CH548" s="18">
        <v>0</v>
      </c>
      <c r="CI548">
        <v>1</v>
      </c>
      <c r="CJ548">
        <v>0</v>
      </c>
      <c r="CK548">
        <v>0</v>
      </c>
      <c r="CL548">
        <v>0</v>
      </c>
      <c r="CM548">
        <v>1</v>
      </c>
      <c r="CN548">
        <v>0</v>
      </c>
      <c r="CO548">
        <v>0</v>
      </c>
      <c r="CP548">
        <v>0</v>
      </c>
      <c r="CQ548">
        <v>1</v>
      </c>
      <c r="CR548">
        <v>1</v>
      </c>
      <c r="CS548" s="18">
        <v>1</v>
      </c>
      <c r="CU548">
        <v>118</v>
      </c>
      <c r="DD548" s="34" t="s">
        <v>110</v>
      </c>
    </row>
    <row r="549" spans="1:108" x14ac:dyDescent="0.25">
      <c r="A549">
        <v>548</v>
      </c>
      <c r="B549">
        <v>35</v>
      </c>
      <c r="C549" s="25" t="s">
        <v>168</v>
      </c>
      <c r="D549" s="12">
        <v>9.9700000000000006</v>
      </c>
      <c r="E549" s="14">
        <v>0.28000000000000003</v>
      </c>
      <c r="F549" s="7">
        <f t="shared" si="165"/>
        <v>35.607142857142854</v>
      </c>
      <c r="G549" s="7">
        <f t="shared" si="151"/>
        <v>9.6900000000000013</v>
      </c>
      <c r="H549" s="16">
        <f t="shared" si="152"/>
        <v>10.25</v>
      </c>
      <c r="I549" s="11">
        <f t="shared" si="153"/>
        <v>0.21073422283035778</v>
      </c>
      <c r="J549" s="33">
        <f t="shared" si="154"/>
        <v>5.9183131787863769E-3</v>
      </c>
      <c r="K549" s="33">
        <f t="shared" si="155"/>
        <v>168.96706372085944</v>
      </c>
      <c r="L549" s="33">
        <f t="shared" si="156"/>
        <v>0.2048159096515714</v>
      </c>
      <c r="M549" s="33">
        <f t="shared" si="157"/>
        <v>0.21665253600914416</v>
      </c>
      <c r="N549" s="8">
        <v>1</v>
      </c>
      <c r="O549" s="9">
        <v>0</v>
      </c>
      <c r="P549" s="8">
        <v>0</v>
      </c>
      <c r="Q549" s="9">
        <v>0</v>
      </c>
      <c r="R549" s="9">
        <v>1</v>
      </c>
      <c r="S549" s="9">
        <v>0</v>
      </c>
      <c r="T549" s="9">
        <v>0</v>
      </c>
      <c r="U549" s="8">
        <v>27356</v>
      </c>
      <c r="V549" s="9">
        <v>73</v>
      </c>
      <c r="W549" s="9">
        <f t="shared" si="150"/>
        <v>27282</v>
      </c>
      <c r="X549" s="9">
        <f t="shared" si="158"/>
        <v>24</v>
      </c>
      <c r="Y549" s="7">
        <v>15.5</v>
      </c>
      <c r="Z549" s="7">
        <f t="shared" si="166"/>
        <v>13.378999999999998</v>
      </c>
      <c r="AA549" s="9">
        <v>1</v>
      </c>
      <c r="AB549" s="9">
        <v>0</v>
      </c>
      <c r="AC549" s="9">
        <v>0</v>
      </c>
      <c r="AD549" s="9">
        <v>1</v>
      </c>
      <c r="AE549" s="9">
        <v>0</v>
      </c>
      <c r="AF549" s="9">
        <v>0</v>
      </c>
      <c r="AG549" s="8">
        <v>0</v>
      </c>
      <c r="AH549" s="9">
        <v>1</v>
      </c>
      <c r="AI549" s="30">
        <v>0</v>
      </c>
      <c r="AJ549" s="9">
        <v>0</v>
      </c>
      <c r="AK549" s="30">
        <v>1</v>
      </c>
      <c r="AL549" s="21">
        <v>1983</v>
      </c>
      <c r="AM549" s="23">
        <f t="shared" si="159"/>
        <v>7.5923661285197959</v>
      </c>
      <c r="AN549" s="33">
        <f t="shared" si="167"/>
        <v>0.28200000000000003</v>
      </c>
      <c r="AO549" s="33">
        <v>0.1472</v>
      </c>
      <c r="AP549" s="33">
        <v>0.43049999999999999</v>
      </c>
      <c r="AQ549" s="43">
        <v>0.14030000000000001</v>
      </c>
      <c r="AR549" s="33" t="s">
        <v>108</v>
      </c>
      <c r="AS549" s="43" t="s">
        <v>108</v>
      </c>
      <c r="AT549" s="42">
        <f t="shared" si="168"/>
        <v>0.54134831999999999</v>
      </c>
      <c r="AU549" s="18">
        <v>0.45865168000000001</v>
      </c>
      <c r="AV549">
        <v>1</v>
      </c>
      <c r="AW549" s="40">
        <v>0</v>
      </c>
      <c r="AX549" t="s">
        <v>108</v>
      </c>
      <c r="AY549" s="40" t="s">
        <v>108</v>
      </c>
      <c r="AZ549">
        <v>0</v>
      </c>
      <c r="BA549" s="18">
        <v>1</v>
      </c>
      <c r="BB549">
        <v>0.30980000000000002</v>
      </c>
      <c r="BC549" s="18">
        <f t="shared" si="169"/>
        <v>0.69019999999999992</v>
      </c>
      <c r="BD549" s="18" t="s">
        <v>137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1</v>
      </c>
      <c r="BK549" s="18">
        <v>0</v>
      </c>
      <c r="BL549">
        <v>0</v>
      </c>
      <c r="BM549">
        <v>1</v>
      </c>
      <c r="BN549" s="18">
        <v>0</v>
      </c>
      <c r="BQ549" s="25">
        <v>34.878999999999998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1</v>
      </c>
      <c r="BY549" s="18">
        <v>0</v>
      </c>
      <c r="BZ549">
        <v>0</v>
      </c>
      <c r="CA549">
        <v>0</v>
      </c>
      <c r="CB549">
        <v>0</v>
      </c>
      <c r="CC549" s="18">
        <v>1</v>
      </c>
      <c r="CD549">
        <v>0</v>
      </c>
      <c r="CE549">
        <v>0</v>
      </c>
      <c r="CF549">
        <v>0</v>
      </c>
      <c r="CG549">
        <v>0</v>
      </c>
      <c r="CH549" s="18">
        <v>0</v>
      </c>
      <c r="CI549">
        <v>1</v>
      </c>
      <c r="CJ549">
        <v>0</v>
      </c>
      <c r="CK549">
        <v>0</v>
      </c>
      <c r="CL549">
        <v>0</v>
      </c>
      <c r="CM549">
        <v>1</v>
      </c>
      <c r="CN549">
        <v>0</v>
      </c>
      <c r="CO549">
        <v>0</v>
      </c>
      <c r="CP549">
        <v>0</v>
      </c>
      <c r="CQ549">
        <v>1</v>
      </c>
      <c r="CR549">
        <v>1</v>
      </c>
      <c r="CS549" s="18">
        <v>1</v>
      </c>
      <c r="CU549">
        <v>118</v>
      </c>
      <c r="DD549" s="34" t="s">
        <v>110</v>
      </c>
    </row>
    <row r="550" spans="1:108" x14ac:dyDescent="0.25">
      <c r="A550">
        <v>549</v>
      </c>
      <c r="B550">
        <v>35</v>
      </c>
      <c r="C550" s="25" t="s">
        <v>168</v>
      </c>
      <c r="D550" s="12">
        <v>10.94</v>
      </c>
      <c r="E550" s="14">
        <v>0.28000000000000003</v>
      </c>
      <c r="F550" s="7">
        <f t="shared" si="165"/>
        <v>39.071428571428569</v>
      </c>
      <c r="G550" s="7">
        <f t="shared" si="151"/>
        <v>10.66</v>
      </c>
      <c r="H550" s="16">
        <f t="shared" si="152"/>
        <v>11.219999999999999</v>
      </c>
      <c r="I550" s="11">
        <f t="shared" si="153"/>
        <v>0.23416823266045317</v>
      </c>
      <c r="J550" s="33">
        <f t="shared" si="154"/>
        <v>5.9933368505417639E-3</v>
      </c>
      <c r="K550" s="33">
        <f t="shared" si="155"/>
        <v>166.85195992439597</v>
      </c>
      <c r="L550" s="33">
        <f t="shared" si="156"/>
        <v>0.2281748958099114</v>
      </c>
      <c r="M550" s="33">
        <f t="shared" si="157"/>
        <v>0.24016156951099493</v>
      </c>
      <c r="N550" s="8">
        <v>1</v>
      </c>
      <c r="O550" s="9">
        <v>0</v>
      </c>
      <c r="P550" s="8">
        <v>0</v>
      </c>
      <c r="Q550" s="9">
        <v>0</v>
      </c>
      <c r="R550" s="9">
        <v>1</v>
      </c>
      <c r="S550" s="9">
        <v>0</v>
      </c>
      <c r="T550" s="9">
        <v>0</v>
      </c>
      <c r="U550" s="8">
        <v>26387</v>
      </c>
      <c r="V550" s="9">
        <v>73</v>
      </c>
      <c r="W550" s="9">
        <f t="shared" si="150"/>
        <v>26313</v>
      </c>
      <c r="X550" s="9">
        <f t="shared" si="158"/>
        <v>24</v>
      </c>
      <c r="Y550" s="7">
        <v>15.5</v>
      </c>
      <c r="Z550" s="7">
        <f t="shared" si="166"/>
        <v>15.269599999999997</v>
      </c>
      <c r="AA550" s="9">
        <v>1</v>
      </c>
      <c r="AB550" s="9">
        <v>0</v>
      </c>
      <c r="AC550" s="9">
        <v>0</v>
      </c>
      <c r="AD550" s="9">
        <v>1</v>
      </c>
      <c r="AE550" s="9">
        <v>0</v>
      </c>
      <c r="AF550" s="9">
        <v>0</v>
      </c>
      <c r="AG550" s="8">
        <v>0</v>
      </c>
      <c r="AH550" s="9">
        <v>1</v>
      </c>
      <c r="AI550" s="30">
        <v>0</v>
      </c>
      <c r="AJ550" s="9">
        <v>0</v>
      </c>
      <c r="AK550" s="30">
        <v>1</v>
      </c>
      <c r="AL550" s="21">
        <v>1993</v>
      </c>
      <c r="AM550" s="23">
        <f t="shared" si="159"/>
        <v>7.5973963202127948</v>
      </c>
      <c r="AN550" s="33">
        <f t="shared" si="167"/>
        <v>0.19130000000000003</v>
      </c>
      <c r="AO550" s="33">
        <v>0.1027</v>
      </c>
      <c r="AP550" s="33">
        <v>0.4718</v>
      </c>
      <c r="AQ550" s="43">
        <v>0.23419999999999999</v>
      </c>
      <c r="AR550" s="33" t="s">
        <v>108</v>
      </c>
      <c r="AS550" s="43" t="s">
        <v>108</v>
      </c>
      <c r="AT550" s="42">
        <f t="shared" si="168"/>
        <v>0.52929399999999993</v>
      </c>
      <c r="AU550" s="18">
        <v>0.47070600000000001</v>
      </c>
      <c r="AV550">
        <v>1</v>
      </c>
      <c r="AW550" s="40">
        <v>0</v>
      </c>
      <c r="AX550" t="s">
        <v>108</v>
      </c>
      <c r="AY550" s="40" t="s">
        <v>108</v>
      </c>
      <c r="AZ550">
        <v>0</v>
      </c>
      <c r="BA550" s="18">
        <v>1</v>
      </c>
      <c r="BB550">
        <v>0.28499999999999998</v>
      </c>
      <c r="BC550" s="18">
        <f t="shared" si="169"/>
        <v>0.71500000000000008</v>
      </c>
      <c r="BD550" s="18" t="s">
        <v>137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1</v>
      </c>
      <c r="BK550" s="18">
        <v>0</v>
      </c>
      <c r="BL550">
        <v>0</v>
      </c>
      <c r="BM550">
        <v>1</v>
      </c>
      <c r="BN550" s="18">
        <v>0</v>
      </c>
      <c r="BQ550" s="25">
        <v>36.769599999999997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1</v>
      </c>
      <c r="BY550" s="18">
        <v>0</v>
      </c>
      <c r="BZ550">
        <v>0</v>
      </c>
      <c r="CA550">
        <v>0</v>
      </c>
      <c r="CB550">
        <v>0</v>
      </c>
      <c r="CC550" s="18">
        <v>1</v>
      </c>
      <c r="CD550">
        <v>0</v>
      </c>
      <c r="CE550">
        <v>0</v>
      </c>
      <c r="CF550">
        <v>0</v>
      </c>
      <c r="CG550">
        <v>0</v>
      </c>
      <c r="CH550" s="18">
        <v>0</v>
      </c>
      <c r="CI550">
        <v>1</v>
      </c>
      <c r="CJ550">
        <v>0</v>
      </c>
      <c r="CK550">
        <v>0</v>
      </c>
      <c r="CL550">
        <v>0</v>
      </c>
      <c r="CM550">
        <v>1</v>
      </c>
      <c r="CN550">
        <v>0</v>
      </c>
      <c r="CO550">
        <v>0</v>
      </c>
      <c r="CP550">
        <v>0</v>
      </c>
      <c r="CQ550">
        <v>1</v>
      </c>
      <c r="CR550">
        <v>1</v>
      </c>
      <c r="CS550" s="18">
        <v>1</v>
      </c>
      <c r="CU550">
        <v>118</v>
      </c>
      <c r="DD550" s="34" t="s">
        <v>110</v>
      </c>
    </row>
    <row r="551" spans="1:108" x14ac:dyDescent="0.25">
      <c r="A551">
        <v>550</v>
      </c>
      <c r="B551">
        <v>35</v>
      </c>
      <c r="C551" s="25" t="s">
        <v>168</v>
      </c>
      <c r="D551" s="12">
        <v>12.29</v>
      </c>
      <c r="E551" s="14">
        <v>0.28000000000000003</v>
      </c>
      <c r="F551" s="7">
        <f t="shared" si="165"/>
        <v>43.892857142857139</v>
      </c>
      <c r="G551" s="7">
        <f t="shared" si="151"/>
        <v>12.01</v>
      </c>
      <c r="H551" s="16">
        <f t="shared" si="152"/>
        <v>12.569999999999999</v>
      </c>
      <c r="I551" s="11">
        <f t="shared" si="153"/>
        <v>0.25709437715131611</v>
      </c>
      <c r="J551" s="33">
        <f t="shared" si="154"/>
        <v>5.8573169733416195E-3</v>
      </c>
      <c r="K551" s="33">
        <f t="shared" si="155"/>
        <v>170.7266320998668</v>
      </c>
      <c r="L551" s="33">
        <f t="shared" si="156"/>
        <v>0.25123706017797448</v>
      </c>
      <c r="M551" s="33">
        <f t="shared" si="157"/>
        <v>0.26295169412465774</v>
      </c>
      <c r="N551" s="8">
        <v>1</v>
      </c>
      <c r="O551" s="9">
        <v>0</v>
      </c>
      <c r="P551" s="8">
        <v>0</v>
      </c>
      <c r="Q551" s="9">
        <v>0</v>
      </c>
      <c r="R551" s="9">
        <v>1</v>
      </c>
      <c r="S551" s="9">
        <v>0</v>
      </c>
      <c r="T551" s="9">
        <v>0</v>
      </c>
      <c r="U551" s="8">
        <v>27295</v>
      </c>
      <c r="V551" s="9">
        <v>73</v>
      </c>
      <c r="W551" s="9">
        <f t="shared" si="150"/>
        <v>27221</v>
      </c>
      <c r="X551" s="9">
        <f t="shared" si="158"/>
        <v>24</v>
      </c>
      <c r="Y551" s="7">
        <v>15.5</v>
      </c>
      <c r="Z551" s="7">
        <f t="shared" si="166"/>
        <v>15.610999999999997</v>
      </c>
      <c r="AA551" s="9">
        <v>1</v>
      </c>
      <c r="AB551" s="9">
        <v>0</v>
      </c>
      <c r="AC551" s="9">
        <v>0</v>
      </c>
      <c r="AD551" s="9">
        <v>1</v>
      </c>
      <c r="AE551" s="9">
        <v>0</v>
      </c>
      <c r="AF551" s="9">
        <v>0</v>
      </c>
      <c r="AG551" s="8">
        <v>0</v>
      </c>
      <c r="AH551" s="9">
        <v>1</v>
      </c>
      <c r="AI551" s="30">
        <v>0</v>
      </c>
      <c r="AJ551" s="9">
        <v>0</v>
      </c>
      <c r="AK551" s="30">
        <v>1</v>
      </c>
      <c r="AL551" s="21">
        <v>1999</v>
      </c>
      <c r="AM551" s="23">
        <f t="shared" si="159"/>
        <v>7.6004023345003997</v>
      </c>
      <c r="AN551" s="33">
        <f t="shared" si="167"/>
        <v>0.16289999999999993</v>
      </c>
      <c r="AO551" s="33">
        <v>9.69E-2</v>
      </c>
      <c r="AP551" s="33">
        <v>0.49940000000000001</v>
      </c>
      <c r="AQ551" s="43">
        <v>0.24079999999999999</v>
      </c>
      <c r="AR551" s="33" t="s">
        <v>108</v>
      </c>
      <c r="AS551" s="43" t="s">
        <v>108</v>
      </c>
      <c r="AT551" s="42">
        <f t="shared" si="168"/>
        <v>0.53514991000000001</v>
      </c>
      <c r="AU551" s="18">
        <v>0.46485008999999999</v>
      </c>
      <c r="AV551">
        <v>1</v>
      </c>
      <c r="AW551" s="40">
        <v>0</v>
      </c>
      <c r="AX551" t="s">
        <v>108</v>
      </c>
      <c r="AY551" s="40" t="s">
        <v>108</v>
      </c>
      <c r="AZ551">
        <v>0</v>
      </c>
      <c r="BA551" s="18">
        <v>1</v>
      </c>
      <c r="BB551">
        <v>0.28489999999999999</v>
      </c>
      <c r="BC551" s="18">
        <f t="shared" si="169"/>
        <v>0.71510000000000007</v>
      </c>
      <c r="BD551" s="18" t="s">
        <v>137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1</v>
      </c>
      <c r="BK551" s="18">
        <v>0</v>
      </c>
      <c r="BL551">
        <v>0</v>
      </c>
      <c r="BM551">
        <v>1</v>
      </c>
      <c r="BN551" s="18">
        <v>0</v>
      </c>
      <c r="BQ551" s="25">
        <v>37.110999999999997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1</v>
      </c>
      <c r="BY551" s="18">
        <v>0</v>
      </c>
      <c r="BZ551">
        <v>0</v>
      </c>
      <c r="CA551">
        <v>0</v>
      </c>
      <c r="CB551">
        <v>0</v>
      </c>
      <c r="CC551" s="18">
        <v>1</v>
      </c>
      <c r="CD551">
        <v>0</v>
      </c>
      <c r="CE551">
        <v>0</v>
      </c>
      <c r="CF551">
        <v>0</v>
      </c>
      <c r="CG551">
        <v>0</v>
      </c>
      <c r="CH551" s="18">
        <v>0</v>
      </c>
      <c r="CI551">
        <v>1</v>
      </c>
      <c r="CJ551">
        <v>0</v>
      </c>
      <c r="CK551">
        <v>0</v>
      </c>
      <c r="CL551">
        <v>0</v>
      </c>
      <c r="CM551">
        <v>1</v>
      </c>
      <c r="CN551">
        <v>0</v>
      </c>
      <c r="CO551">
        <v>0</v>
      </c>
      <c r="CP551">
        <v>0</v>
      </c>
      <c r="CQ551">
        <v>1</v>
      </c>
      <c r="CR551">
        <v>1</v>
      </c>
      <c r="CS551" s="18">
        <v>1</v>
      </c>
      <c r="CU551">
        <v>118</v>
      </c>
      <c r="DD551" s="34" t="s">
        <v>110</v>
      </c>
    </row>
    <row r="552" spans="1:108" x14ac:dyDescent="0.25">
      <c r="A552">
        <v>551</v>
      </c>
      <c r="B552">
        <v>35</v>
      </c>
      <c r="C552" s="25" t="s">
        <v>168</v>
      </c>
      <c r="D552" s="12">
        <v>5.17</v>
      </c>
      <c r="E552" s="14">
        <v>0.24</v>
      </c>
      <c r="F552" s="7">
        <f t="shared" si="165"/>
        <v>21.541666666666668</v>
      </c>
      <c r="G552" s="7">
        <f t="shared" si="151"/>
        <v>4.93</v>
      </c>
      <c r="H552" s="16">
        <f t="shared" si="152"/>
        <v>5.41</v>
      </c>
      <c r="I552" s="11">
        <f t="shared" si="153"/>
        <v>0.12596594997664462</v>
      </c>
      <c r="J552" s="33">
        <f t="shared" si="154"/>
        <v>5.8475489350860175E-3</v>
      </c>
      <c r="K552" s="33">
        <f t="shared" si="155"/>
        <v>171.01182240645755</v>
      </c>
      <c r="L552" s="33">
        <f t="shared" si="156"/>
        <v>0.1201184010415586</v>
      </c>
      <c r="M552" s="33">
        <f t="shared" si="157"/>
        <v>0.13181349891173064</v>
      </c>
      <c r="N552" s="8">
        <v>1</v>
      </c>
      <c r="O552" s="9">
        <v>0</v>
      </c>
      <c r="P552" s="8">
        <v>0</v>
      </c>
      <c r="Q552" s="9">
        <v>0</v>
      </c>
      <c r="R552" s="9">
        <v>1</v>
      </c>
      <c r="S552" s="9">
        <v>0</v>
      </c>
      <c r="T552" s="9">
        <v>0</v>
      </c>
      <c r="U552" s="8">
        <v>28855</v>
      </c>
      <c r="V552" s="9">
        <v>73</v>
      </c>
      <c r="W552" s="9">
        <f t="shared" si="150"/>
        <v>28781</v>
      </c>
      <c r="X552" s="9">
        <f t="shared" si="158"/>
        <v>24</v>
      </c>
      <c r="Y552" s="7">
        <v>5</v>
      </c>
      <c r="Z552" s="7">
        <f t="shared" si="166"/>
        <v>21.476599999999998</v>
      </c>
      <c r="AA552" s="9">
        <v>1</v>
      </c>
      <c r="AB552" s="9">
        <v>0</v>
      </c>
      <c r="AC552" s="9">
        <v>0</v>
      </c>
      <c r="AD552" s="9">
        <v>1</v>
      </c>
      <c r="AE552" s="9">
        <v>0</v>
      </c>
      <c r="AF552" s="9">
        <v>0</v>
      </c>
      <c r="AG552" s="8">
        <v>0</v>
      </c>
      <c r="AH552" s="9">
        <v>1</v>
      </c>
      <c r="AI552" s="30">
        <v>0</v>
      </c>
      <c r="AJ552" s="9">
        <v>0</v>
      </c>
      <c r="AK552" s="30">
        <v>1</v>
      </c>
      <c r="AL552" s="21">
        <v>1983</v>
      </c>
      <c r="AM552" s="23">
        <f t="shared" si="159"/>
        <v>7.5923661285197959</v>
      </c>
      <c r="AN552" s="33">
        <f t="shared" si="167"/>
        <v>0.75960000000000005</v>
      </c>
      <c r="AO552" s="33">
        <v>0.14369999999999999</v>
      </c>
      <c r="AP552" s="33">
        <v>9.5100000000000004E-2</v>
      </c>
      <c r="AQ552" s="43">
        <v>1.6000000000000001E-3</v>
      </c>
      <c r="AR552" s="33" t="s">
        <v>108</v>
      </c>
      <c r="AS552" s="43" t="s">
        <v>108</v>
      </c>
      <c r="AT552" s="42">
        <f t="shared" si="168"/>
        <v>0.54134831999999999</v>
      </c>
      <c r="AU552" s="18">
        <v>0.45865168000000001</v>
      </c>
      <c r="AV552">
        <v>1</v>
      </c>
      <c r="AW552" s="40">
        <v>0</v>
      </c>
      <c r="AX552" t="s">
        <v>108</v>
      </c>
      <c r="AY552" s="40" t="s">
        <v>108</v>
      </c>
      <c r="AZ552">
        <v>0</v>
      </c>
      <c r="BA552" s="18">
        <v>1</v>
      </c>
      <c r="BB552">
        <v>0.79579999999999995</v>
      </c>
      <c r="BC552" s="18">
        <f t="shared" si="169"/>
        <v>0.20420000000000005</v>
      </c>
      <c r="BD552" s="18" t="s">
        <v>137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1</v>
      </c>
      <c r="BK552" s="18">
        <v>0</v>
      </c>
      <c r="BL552">
        <v>0</v>
      </c>
      <c r="BM552">
        <v>1</v>
      </c>
      <c r="BN552" s="18">
        <v>0</v>
      </c>
      <c r="BQ552" s="25">
        <v>32.476599999999998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1</v>
      </c>
      <c r="BY552" s="18">
        <v>0</v>
      </c>
      <c r="BZ552">
        <v>0</v>
      </c>
      <c r="CA552">
        <v>0</v>
      </c>
      <c r="CB552">
        <v>0</v>
      </c>
      <c r="CC552" s="18">
        <v>1</v>
      </c>
      <c r="CD552">
        <v>0</v>
      </c>
      <c r="CE552">
        <v>0</v>
      </c>
      <c r="CF552">
        <v>0</v>
      </c>
      <c r="CG552">
        <v>0</v>
      </c>
      <c r="CH552" s="18">
        <v>0</v>
      </c>
      <c r="CI552">
        <v>1</v>
      </c>
      <c r="CJ552">
        <v>0</v>
      </c>
      <c r="CK552">
        <v>0</v>
      </c>
      <c r="CL552">
        <v>0</v>
      </c>
      <c r="CM552">
        <v>1</v>
      </c>
      <c r="CN552">
        <v>0</v>
      </c>
      <c r="CO552">
        <v>0</v>
      </c>
      <c r="CP552">
        <v>0</v>
      </c>
      <c r="CQ552">
        <v>1</v>
      </c>
      <c r="CR552">
        <v>1</v>
      </c>
      <c r="CS552" s="18">
        <v>1</v>
      </c>
      <c r="CU552">
        <v>118</v>
      </c>
      <c r="DD552" s="34" t="s">
        <v>110</v>
      </c>
    </row>
    <row r="553" spans="1:108" x14ac:dyDescent="0.25">
      <c r="A553">
        <v>552</v>
      </c>
      <c r="B553">
        <v>35</v>
      </c>
      <c r="C553" s="25" t="s">
        <v>168</v>
      </c>
      <c r="D553" s="12">
        <v>5.09</v>
      </c>
      <c r="E553" s="14">
        <v>0.25</v>
      </c>
      <c r="F553" s="7">
        <f t="shared" si="165"/>
        <v>20.36</v>
      </c>
      <c r="G553" s="7">
        <f t="shared" si="151"/>
        <v>4.84</v>
      </c>
      <c r="H553" s="16">
        <f t="shared" si="152"/>
        <v>5.34</v>
      </c>
      <c r="I553" s="11">
        <f t="shared" si="153"/>
        <v>0.1245113704291685</v>
      </c>
      <c r="J553" s="33">
        <f t="shared" si="154"/>
        <v>6.1154897067371566E-3</v>
      </c>
      <c r="K553" s="33">
        <f t="shared" si="155"/>
        <v>163.51920254208679</v>
      </c>
      <c r="L553" s="33">
        <f t="shared" si="156"/>
        <v>0.11839588072243135</v>
      </c>
      <c r="M553" s="33">
        <f t="shared" si="157"/>
        <v>0.13062686013590566</v>
      </c>
      <c r="N553" s="8">
        <v>1</v>
      </c>
      <c r="O553" s="9">
        <v>0</v>
      </c>
      <c r="P553" s="8">
        <v>0</v>
      </c>
      <c r="Q553" s="9">
        <v>0</v>
      </c>
      <c r="R553" s="9">
        <v>1</v>
      </c>
      <c r="S553" s="9">
        <v>0</v>
      </c>
      <c r="T553" s="9">
        <v>0</v>
      </c>
      <c r="U553" s="8">
        <v>26398</v>
      </c>
      <c r="V553" s="9">
        <v>73</v>
      </c>
      <c r="W553" s="9">
        <f t="shared" si="150"/>
        <v>26324</v>
      </c>
      <c r="X553" s="9">
        <f t="shared" si="158"/>
        <v>24</v>
      </c>
      <c r="Y553" s="7">
        <v>5</v>
      </c>
      <c r="Z553" s="7">
        <f t="shared" si="166"/>
        <v>22.099899999999998</v>
      </c>
      <c r="AA553" s="9">
        <v>1</v>
      </c>
      <c r="AB553" s="9">
        <v>0</v>
      </c>
      <c r="AC553" s="9">
        <v>0</v>
      </c>
      <c r="AD553" s="9">
        <v>1</v>
      </c>
      <c r="AE553" s="9">
        <v>0</v>
      </c>
      <c r="AF553" s="9">
        <v>0</v>
      </c>
      <c r="AG553" s="8">
        <v>0</v>
      </c>
      <c r="AH553" s="9">
        <v>1</v>
      </c>
      <c r="AI553" s="30">
        <v>0</v>
      </c>
      <c r="AJ553" s="9">
        <v>0</v>
      </c>
      <c r="AK553" s="30">
        <v>1</v>
      </c>
      <c r="AL553" s="21">
        <v>1993</v>
      </c>
      <c r="AM553" s="23">
        <f t="shared" si="159"/>
        <v>7.5973963202127948</v>
      </c>
      <c r="AN553" s="33">
        <f t="shared" si="167"/>
        <v>0.69320000000000004</v>
      </c>
      <c r="AO553" s="33">
        <v>0.1447</v>
      </c>
      <c r="AP553" s="33">
        <v>0.1585</v>
      </c>
      <c r="AQ553" s="43">
        <v>3.5999999999999999E-3</v>
      </c>
      <c r="AR553" s="33" t="s">
        <v>108</v>
      </c>
      <c r="AS553" s="43" t="s">
        <v>108</v>
      </c>
      <c r="AT553" s="42">
        <f t="shared" si="168"/>
        <v>0.52929399999999993</v>
      </c>
      <c r="AU553" s="18">
        <v>0.47070600000000001</v>
      </c>
      <c r="AV553">
        <v>1</v>
      </c>
      <c r="AW553" s="40">
        <v>0</v>
      </c>
      <c r="AX553" t="s">
        <v>108</v>
      </c>
      <c r="AY553" s="40" t="s">
        <v>108</v>
      </c>
      <c r="AZ553">
        <v>0</v>
      </c>
      <c r="BA553" s="18">
        <v>1</v>
      </c>
      <c r="BB553">
        <v>0.76400000000000001</v>
      </c>
      <c r="BC553" s="18">
        <f t="shared" si="169"/>
        <v>0.23599999999999999</v>
      </c>
      <c r="BD553" s="18" t="s">
        <v>137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</v>
      </c>
      <c r="BK553" s="18">
        <v>0</v>
      </c>
      <c r="BL553">
        <v>0</v>
      </c>
      <c r="BM553">
        <v>1</v>
      </c>
      <c r="BN553" s="18">
        <v>0</v>
      </c>
      <c r="BQ553" s="25">
        <v>33.099899999999998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1</v>
      </c>
      <c r="BY553" s="18">
        <v>0</v>
      </c>
      <c r="BZ553">
        <v>0</v>
      </c>
      <c r="CA553">
        <v>0</v>
      </c>
      <c r="CB553">
        <v>0</v>
      </c>
      <c r="CC553" s="18">
        <v>1</v>
      </c>
      <c r="CD553">
        <v>0</v>
      </c>
      <c r="CE553">
        <v>0</v>
      </c>
      <c r="CF553">
        <v>0</v>
      </c>
      <c r="CG553">
        <v>0</v>
      </c>
      <c r="CH553" s="18">
        <v>0</v>
      </c>
      <c r="CI553">
        <v>1</v>
      </c>
      <c r="CJ553">
        <v>0</v>
      </c>
      <c r="CK553">
        <v>0</v>
      </c>
      <c r="CL553">
        <v>0</v>
      </c>
      <c r="CM553">
        <v>1</v>
      </c>
      <c r="CN553">
        <v>0</v>
      </c>
      <c r="CO553">
        <v>0</v>
      </c>
      <c r="CP553">
        <v>0</v>
      </c>
      <c r="CQ553">
        <v>1</v>
      </c>
      <c r="CR553">
        <v>1</v>
      </c>
      <c r="CS553" s="18">
        <v>1</v>
      </c>
      <c r="CU553">
        <v>118</v>
      </c>
      <c r="DD553" s="34" t="s">
        <v>110</v>
      </c>
    </row>
    <row r="554" spans="1:108" x14ac:dyDescent="0.25">
      <c r="A554">
        <v>553</v>
      </c>
      <c r="B554">
        <v>35</v>
      </c>
      <c r="C554" s="25" t="s">
        <v>168</v>
      </c>
      <c r="D554" s="12">
        <v>5.15</v>
      </c>
      <c r="E554" s="14">
        <v>0.25</v>
      </c>
      <c r="F554" s="7">
        <f t="shared" si="165"/>
        <v>20.6</v>
      </c>
      <c r="G554" s="7">
        <f t="shared" si="151"/>
        <v>4.9000000000000004</v>
      </c>
      <c r="H554" s="16">
        <f t="shared" si="152"/>
        <v>5.4</v>
      </c>
      <c r="I554" s="11">
        <f t="shared" si="153"/>
        <v>0.11862738625856023</v>
      </c>
      <c r="J554" s="33">
        <f t="shared" si="154"/>
        <v>5.7586109834252535E-3</v>
      </c>
      <c r="K554" s="33">
        <f t="shared" si="155"/>
        <v>173.65298730514255</v>
      </c>
      <c r="L554" s="33">
        <f t="shared" si="156"/>
        <v>0.11286877527513497</v>
      </c>
      <c r="M554" s="33">
        <f t="shared" si="157"/>
        <v>0.12438599724198549</v>
      </c>
      <c r="N554" s="8">
        <v>1</v>
      </c>
      <c r="O554" s="9">
        <v>0</v>
      </c>
      <c r="P554" s="8">
        <v>0</v>
      </c>
      <c r="Q554" s="9">
        <v>0</v>
      </c>
      <c r="R554" s="9">
        <v>1</v>
      </c>
      <c r="S554" s="9">
        <v>0</v>
      </c>
      <c r="T554" s="9">
        <v>0</v>
      </c>
      <c r="U554" s="8">
        <v>29805</v>
      </c>
      <c r="V554" s="9">
        <v>73</v>
      </c>
      <c r="W554" s="9">
        <f t="shared" si="150"/>
        <v>29731</v>
      </c>
      <c r="X554" s="9">
        <f t="shared" si="158"/>
        <v>24</v>
      </c>
      <c r="Y554" s="7">
        <v>5</v>
      </c>
      <c r="Z554" s="7">
        <f t="shared" si="166"/>
        <v>22.079599999999999</v>
      </c>
      <c r="AA554" s="9">
        <v>1</v>
      </c>
      <c r="AB554" s="9">
        <v>0</v>
      </c>
      <c r="AC554" s="9">
        <v>0</v>
      </c>
      <c r="AD554" s="9">
        <v>1</v>
      </c>
      <c r="AE554" s="9">
        <v>0</v>
      </c>
      <c r="AF554" s="9">
        <v>0</v>
      </c>
      <c r="AG554" s="8">
        <v>0</v>
      </c>
      <c r="AH554" s="9">
        <v>1</v>
      </c>
      <c r="AI554" s="30">
        <v>0</v>
      </c>
      <c r="AJ554" s="9">
        <v>0</v>
      </c>
      <c r="AK554" s="30">
        <v>1</v>
      </c>
      <c r="AL554" s="21">
        <v>1999</v>
      </c>
      <c r="AM554" s="23">
        <f t="shared" si="159"/>
        <v>7.6004023345003997</v>
      </c>
      <c r="AN554" s="33">
        <f t="shared" si="167"/>
        <v>0.61990000000000001</v>
      </c>
      <c r="AO554" s="33">
        <v>0.14649999999999999</v>
      </c>
      <c r="AP554" s="33">
        <v>0.22819999999999999</v>
      </c>
      <c r="AQ554" s="43">
        <v>5.4000000000000003E-3</v>
      </c>
      <c r="AR554" s="33" t="s">
        <v>108</v>
      </c>
      <c r="AS554" s="43" t="s">
        <v>108</v>
      </c>
      <c r="AT554" s="42">
        <f t="shared" si="168"/>
        <v>0.53514991000000001</v>
      </c>
      <c r="AU554" s="18">
        <v>0.46485008999999999</v>
      </c>
      <c r="AV554">
        <v>1</v>
      </c>
      <c r="AW554" s="40">
        <v>0</v>
      </c>
      <c r="AX554" t="s">
        <v>108</v>
      </c>
      <c r="AY554" s="40" t="s">
        <v>108</v>
      </c>
      <c r="AZ554">
        <v>0</v>
      </c>
      <c r="BA554" s="18">
        <v>1</v>
      </c>
      <c r="BB554">
        <v>0.75</v>
      </c>
      <c r="BC554" s="18">
        <f t="shared" si="169"/>
        <v>0.25</v>
      </c>
      <c r="BD554" s="18" t="s">
        <v>137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1</v>
      </c>
      <c r="BK554" s="18">
        <v>0</v>
      </c>
      <c r="BL554">
        <v>0</v>
      </c>
      <c r="BM554">
        <v>1</v>
      </c>
      <c r="BN554" s="18">
        <v>0</v>
      </c>
      <c r="BQ554" s="25">
        <v>33.079599999999999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1</v>
      </c>
      <c r="BY554" s="18">
        <v>0</v>
      </c>
      <c r="BZ554">
        <v>0</v>
      </c>
      <c r="CA554">
        <v>0</v>
      </c>
      <c r="CB554">
        <v>0</v>
      </c>
      <c r="CC554" s="18">
        <v>1</v>
      </c>
      <c r="CD554">
        <v>0</v>
      </c>
      <c r="CE554">
        <v>0</v>
      </c>
      <c r="CF554">
        <v>0</v>
      </c>
      <c r="CG554">
        <v>0</v>
      </c>
      <c r="CH554" s="18">
        <v>0</v>
      </c>
      <c r="CI554">
        <v>1</v>
      </c>
      <c r="CJ554">
        <v>0</v>
      </c>
      <c r="CK554">
        <v>0</v>
      </c>
      <c r="CL554">
        <v>0</v>
      </c>
      <c r="CM554">
        <v>1</v>
      </c>
      <c r="CN554">
        <v>0</v>
      </c>
      <c r="CO554">
        <v>0</v>
      </c>
      <c r="CP554">
        <v>0</v>
      </c>
      <c r="CQ554">
        <v>1</v>
      </c>
      <c r="CR554">
        <v>1</v>
      </c>
      <c r="CS554" s="18">
        <v>1</v>
      </c>
      <c r="CU554">
        <v>118</v>
      </c>
      <c r="DD554" s="34" t="s">
        <v>110</v>
      </c>
    </row>
    <row r="555" spans="1:108" x14ac:dyDescent="0.25">
      <c r="A555">
        <v>554</v>
      </c>
      <c r="B555">
        <v>35</v>
      </c>
      <c r="C555" s="25" t="s">
        <v>168</v>
      </c>
      <c r="D555" s="12">
        <v>0.82</v>
      </c>
      <c r="E555" s="14">
        <v>0.26</v>
      </c>
      <c r="F555" s="7">
        <f t="shared" si="165"/>
        <v>3.1538461538461537</v>
      </c>
      <c r="G555" s="7">
        <f t="shared" si="151"/>
        <v>0.55999999999999994</v>
      </c>
      <c r="H555" s="16">
        <f t="shared" si="152"/>
        <v>1.08</v>
      </c>
      <c r="I555" s="11">
        <f t="shared" si="153"/>
        <v>1.8587138339873844E-2</v>
      </c>
      <c r="J555" s="33">
        <f t="shared" si="154"/>
        <v>5.8934828882526826E-3</v>
      </c>
      <c r="K555" s="33">
        <f t="shared" si="155"/>
        <v>169.67895198156467</v>
      </c>
      <c r="L555" s="33">
        <f t="shared" si="156"/>
        <v>1.2693655451621162E-2</v>
      </c>
      <c r="M555" s="33">
        <f t="shared" si="157"/>
        <v>2.4480621228126526E-2</v>
      </c>
      <c r="N555" s="8">
        <v>1</v>
      </c>
      <c r="O555" s="9">
        <v>0</v>
      </c>
      <c r="P555" s="8">
        <v>0</v>
      </c>
      <c r="Q555" s="9">
        <v>0</v>
      </c>
      <c r="R555" s="9">
        <v>1</v>
      </c>
      <c r="S555" s="9">
        <v>0</v>
      </c>
      <c r="T555" s="9">
        <v>0</v>
      </c>
      <c r="U555" s="8">
        <v>28855</v>
      </c>
      <c r="V555" s="9">
        <v>73</v>
      </c>
      <c r="W555" s="9">
        <f t="shared" si="150"/>
        <v>28781</v>
      </c>
      <c r="X555" s="9">
        <f t="shared" si="158"/>
        <v>24</v>
      </c>
      <c r="Y555" s="7">
        <v>8</v>
      </c>
      <c r="Z555" s="7">
        <f t="shared" si="166"/>
        <v>20.878999999999998</v>
      </c>
      <c r="AA555" s="9">
        <v>1</v>
      </c>
      <c r="AB555" s="9">
        <v>0</v>
      </c>
      <c r="AC555" s="9">
        <v>0</v>
      </c>
      <c r="AD555" s="9">
        <v>1</v>
      </c>
      <c r="AE555" s="9">
        <v>0</v>
      </c>
      <c r="AF555" s="9">
        <v>0</v>
      </c>
      <c r="AG555" s="8">
        <v>0</v>
      </c>
      <c r="AH555" s="9">
        <v>1</v>
      </c>
      <c r="AI555" s="30">
        <v>0</v>
      </c>
      <c r="AJ555" s="9">
        <v>0</v>
      </c>
      <c r="AK555" s="30">
        <v>1</v>
      </c>
      <c r="AL555" s="21">
        <v>1983</v>
      </c>
      <c r="AM555" s="23">
        <f t="shared" si="159"/>
        <v>7.5923661285197959</v>
      </c>
      <c r="AN555" s="33">
        <f t="shared" si="167"/>
        <v>0.75960000000000005</v>
      </c>
      <c r="AO555" s="33">
        <v>0.14369999999999999</v>
      </c>
      <c r="AP555" s="33">
        <v>9.5100000000000004E-2</v>
      </c>
      <c r="AQ555" s="43">
        <v>1.6000000000000001E-3</v>
      </c>
      <c r="AR555" s="33" t="s">
        <v>108</v>
      </c>
      <c r="AS555" s="43" t="s">
        <v>108</v>
      </c>
      <c r="AT555" s="42">
        <f t="shared" si="168"/>
        <v>0.54134831999999999</v>
      </c>
      <c r="AU555" s="18">
        <v>0.45865168000000001</v>
      </c>
      <c r="AV555">
        <v>1</v>
      </c>
      <c r="AW555" s="40">
        <v>0</v>
      </c>
      <c r="AX555" t="s">
        <v>108</v>
      </c>
      <c r="AY555" s="40" t="s">
        <v>108</v>
      </c>
      <c r="AZ555">
        <v>0</v>
      </c>
      <c r="BA555" s="18">
        <v>1</v>
      </c>
      <c r="BB555">
        <v>0.30980000000000002</v>
      </c>
      <c r="BC555" s="18">
        <f t="shared" si="169"/>
        <v>0.69019999999999992</v>
      </c>
      <c r="BD555" s="18" t="s">
        <v>137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1</v>
      </c>
      <c r="BK555" s="18">
        <v>0</v>
      </c>
      <c r="BL555">
        <v>0</v>
      </c>
      <c r="BM555">
        <v>1</v>
      </c>
      <c r="BN555" s="18">
        <v>0</v>
      </c>
      <c r="BQ555" s="25">
        <v>34.878999999999998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1</v>
      </c>
      <c r="BY555" s="18">
        <v>0</v>
      </c>
      <c r="BZ555">
        <v>0</v>
      </c>
      <c r="CA555">
        <v>0</v>
      </c>
      <c r="CB555">
        <v>0</v>
      </c>
      <c r="CC555" s="18">
        <v>1</v>
      </c>
      <c r="CD555">
        <v>0</v>
      </c>
      <c r="CE555">
        <v>0</v>
      </c>
      <c r="CF555">
        <v>0</v>
      </c>
      <c r="CG555">
        <v>0</v>
      </c>
      <c r="CH555" s="18">
        <v>0</v>
      </c>
      <c r="CI555">
        <v>1</v>
      </c>
      <c r="CJ555">
        <v>0</v>
      </c>
      <c r="CK555">
        <v>0</v>
      </c>
      <c r="CL555">
        <v>0</v>
      </c>
      <c r="CM555">
        <v>1</v>
      </c>
      <c r="CN555">
        <v>0</v>
      </c>
      <c r="CO555">
        <v>0</v>
      </c>
      <c r="CP555">
        <v>0</v>
      </c>
      <c r="CQ555">
        <v>1</v>
      </c>
      <c r="CR555">
        <v>1</v>
      </c>
      <c r="CS555" s="18">
        <v>1</v>
      </c>
      <c r="CU555">
        <v>118</v>
      </c>
      <c r="DD555" s="34" t="s">
        <v>110</v>
      </c>
    </row>
    <row r="556" spans="1:108" x14ac:dyDescent="0.25">
      <c r="A556">
        <v>555</v>
      </c>
      <c r="B556">
        <v>35</v>
      </c>
      <c r="C556" s="25" t="s">
        <v>168</v>
      </c>
      <c r="D556" s="12">
        <v>0.72</v>
      </c>
      <c r="E556" s="14">
        <v>0.24</v>
      </c>
      <c r="F556" s="7">
        <f t="shared" si="165"/>
        <v>3</v>
      </c>
      <c r="G556" s="7">
        <f t="shared" si="151"/>
        <v>0.48</v>
      </c>
      <c r="H556" s="16">
        <f t="shared" si="152"/>
        <v>0.96</v>
      </c>
      <c r="I556" s="11">
        <f t="shared" si="153"/>
        <v>1.8487197683350179E-2</v>
      </c>
      <c r="J556" s="33">
        <f t="shared" si="154"/>
        <v>6.1623992277833927E-3</v>
      </c>
      <c r="K556" s="33">
        <f t="shared" si="155"/>
        <v>162.27445886522005</v>
      </c>
      <c r="L556" s="33">
        <f t="shared" si="156"/>
        <v>1.2324798455566787E-2</v>
      </c>
      <c r="M556" s="33">
        <f t="shared" si="157"/>
        <v>2.4649596911133571E-2</v>
      </c>
      <c r="N556" s="8">
        <v>1</v>
      </c>
      <c r="O556" s="9">
        <v>0</v>
      </c>
      <c r="P556" s="8">
        <v>0</v>
      </c>
      <c r="Q556" s="9">
        <v>0</v>
      </c>
      <c r="R556" s="9">
        <v>1</v>
      </c>
      <c r="S556" s="9">
        <v>0</v>
      </c>
      <c r="T556" s="9">
        <v>0</v>
      </c>
      <c r="U556" s="8">
        <v>26398</v>
      </c>
      <c r="V556" s="9">
        <v>73</v>
      </c>
      <c r="W556" s="9">
        <f t="shared" si="150"/>
        <v>26324</v>
      </c>
      <c r="X556" s="9">
        <f t="shared" si="158"/>
        <v>24</v>
      </c>
      <c r="Y556" s="7">
        <v>8</v>
      </c>
      <c r="Z556" s="7">
        <f t="shared" si="166"/>
        <v>22.769599999999997</v>
      </c>
      <c r="AA556" s="9">
        <v>1</v>
      </c>
      <c r="AB556" s="9">
        <v>0</v>
      </c>
      <c r="AC556" s="9">
        <v>0</v>
      </c>
      <c r="AD556" s="9">
        <v>1</v>
      </c>
      <c r="AE556" s="9">
        <v>0</v>
      </c>
      <c r="AF556" s="9">
        <v>0</v>
      </c>
      <c r="AG556" s="8">
        <v>0</v>
      </c>
      <c r="AH556" s="9">
        <v>1</v>
      </c>
      <c r="AI556" s="30">
        <v>0</v>
      </c>
      <c r="AJ556" s="9">
        <v>0</v>
      </c>
      <c r="AK556" s="30">
        <v>1</v>
      </c>
      <c r="AL556" s="21">
        <v>1993</v>
      </c>
      <c r="AM556" s="23">
        <f t="shared" si="159"/>
        <v>7.5973963202127948</v>
      </c>
      <c r="AN556" s="33">
        <f t="shared" si="167"/>
        <v>0.69320000000000004</v>
      </c>
      <c r="AO556" s="33">
        <v>0.1447</v>
      </c>
      <c r="AP556" s="33">
        <v>0.1585</v>
      </c>
      <c r="AQ556" s="43">
        <v>3.5999999999999999E-3</v>
      </c>
      <c r="AR556" s="33" t="s">
        <v>108</v>
      </c>
      <c r="AS556" s="43" t="s">
        <v>108</v>
      </c>
      <c r="AT556" s="42">
        <f t="shared" si="168"/>
        <v>0.52929399999999993</v>
      </c>
      <c r="AU556" s="18">
        <v>0.47070600000000001</v>
      </c>
      <c r="AV556">
        <v>1</v>
      </c>
      <c r="AW556" s="40">
        <v>0</v>
      </c>
      <c r="AX556" t="s">
        <v>108</v>
      </c>
      <c r="AY556" s="40" t="s">
        <v>108</v>
      </c>
      <c r="AZ556">
        <v>0</v>
      </c>
      <c r="BA556" s="18">
        <v>1</v>
      </c>
      <c r="BB556">
        <v>0.28499999999999998</v>
      </c>
      <c r="BC556" s="18">
        <f t="shared" si="169"/>
        <v>0.71500000000000008</v>
      </c>
      <c r="BD556" s="18" t="s">
        <v>137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1</v>
      </c>
      <c r="BK556" s="18">
        <v>0</v>
      </c>
      <c r="BL556">
        <v>0</v>
      </c>
      <c r="BM556">
        <v>1</v>
      </c>
      <c r="BN556" s="18">
        <v>0</v>
      </c>
      <c r="BQ556" s="25">
        <v>36.769599999999997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1</v>
      </c>
      <c r="BY556" s="18">
        <v>0</v>
      </c>
      <c r="BZ556">
        <v>0</v>
      </c>
      <c r="CA556">
        <v>0</v>
      </c>
      <c r="CB556">
        <v>0</v>
      </c>
      <c r="CC556" s="18">
        <v>1</v>
      </c>
      <c r="CD556">
        <v>0</v>
      </c>
      <c r="CE556">
        <v>0</v>
      </c>
      <c r="CF556">
        <v>0</v>
      </c>
      <c r="CG556">
        <v>0</v>
      </c>
      <c r="CH556" s="18">
        <v>0</v>
      </c>
      <c r="CI556">
        <v>1</v>
      </c>
      <c r="CJ556">
        <v>0</v>
      </c>
      <c r="CK556">
        <v>0</v>
      </c>
      <c r="CL556">
        <v>0</v>
      </c>
      <c r="CM556">
        <v>1</v>
      </c>
      <c r="CN556">
        <v>0</v>
      </c>
      <c r="CO556">
        <v>0</v>
      </c>
      <c r="CP556">
        <v>0</v>
      </c>
      <c r="CQ556">
        <v>1</v>
      </c>
      <c r="CR556">
        <v>1</v>
      </c>
      <c r="CS556" s="18">
        <v>1</v>
      </c>
      <c r="CU556">
        <v>118</v>
      </c>
      <c r="DD556" s="34" t="s">
        <v>110</v>
      </c>
    </row>
    <row r="557" spans="1:108" x14ac:dyDescent="0.25">
      <c r="A557">
        <v>556</v>
      </c>
      <c r="B557">
        <v>35</v>
      </c>
      <c r="C557" s="25" t="s">
        <v>168</v>
      </c>
      <c r="D557" s="12">
        <v>0.72</v>
      </c>
      <c r="E557" s="14">
        <v>0.22</v>
      </c>
      <c r="F557" s="7">
        <f t="shared" si="165"/>
        <v>3.2727272727272725</v>
      </c>
      <c r="G557" s="7">
        <f t="shared" si="151"/>
        <v>0.5</v>
      </c>
      <c r="H557" s="16">
        <f t="shared" si="152"/>
        <v>0.94</v>
      </c>
      <c r="I557" s="11">
        <f t="shared" si="153"/>
        <v>1.8976968768129054E-2</v>
      </c>
      <c r="J557" s="33">
        <f t="shared" si="154"/>
        <v>5.7985182347060999E-3</v>
      </c>
      <c r="K557" s="33">
        <f t="shared" si="155"/>
        <v>172.45785207928822</v>
      </c>
      <c r="L557" s="33">
        <f t="shared" si="156"/>
        <v>1.3178450533422953E-2</v>
      </c>
      <c r="M557" s="33">
        <f t="shared" si="157"/>
        <v>2.4775487002835155E-2</v>
      </c>
      <c r="N557" s="8">
        <v>1</v>
      </c>
      <c r="O557" s="9">
        <v>0</v>
      </c>
      <c r="P557" s="8">
        <v>0</v>
      </c>
      <c r="Q557" s="9">
        <v>0</v>
      </c>
      <c r="R557" s="9">
        <v>1</v>
      </c>
      <c r="S557" s="9">
        <v>0</v>
      </c>
      <c r="T557" s="9">
        <v>0</v>
      </c>
      <c r="U557" s="8">
        <v>29805</v>
      </c>
      <c r="V557" s="9">
        <v>73</v>
      </c>
      <c r="W557" s="9">
        <f t="shared" si="150"/>
        <v>29731</v>
      </c>
      <c r="X557" s="9">
        <f t="shared" si="158"/>
        <v>24</v>
      </c>
      <c r="Y557" s="7">
        <v>8</v>
      </c>
      <c r="Z557" s="7">
        <f t="shared" si="166"/>
        <v>23.110999999999997</v>
      </c>
      <c r="AA557" s="9">
        <v>1</v>
      </c>
      <c r="AB557" s="9">
        <v>0</v>
      </c>
      <c r="AC557" s="9">
        <v>0</v>
      </c>
      <c r="AD557" s="9">
        <v>1</v>
      </c>
      <c r="AE557" s="9">
        <v>0</v>
      </c>
      <c r="AF557" s="9">
        <v>0</v>
      </c>
      <c r="AG557" s="8">
        <v>0</v>
      </c>
      <c r="AH557" s="9">
        <v>1</v>
      </c>
      <c r="AI557" s="30">
        <v>0</v>
      </c>
      <c r="AJ557" s="9">
        <v>0</v>
      </c>
      <c r="AK557" s="30">
        <v>1</v>
      </c>
      <c r="AL557" s="21">
        <v>1999</v>
      </c>
      <c r="AM557" s="23">
        <f t="shared" si="159"/>
        <v>7.6004023345003997</v>
      </c>
      <c r="AN557" s="33">
        <f t="shared" si="167"/>
        <v>0.61990000000000001</v>
      </c>
      <c r="AO557" s="33">
        <v>0.14649999999999999</v>
      </c>
      <c r="AP557" s="33">
        <v>0.22819999999999999</v>
      </c>
      <c r="AQ557" s="43">
        <v>5.4000000000000003E-3</v>
      </c>
      <c r="AR557" s="33" t="s">
        <v>108</v>
      </c>
      <c r="AS557" s="43" t="s">
        <v>108</v>
      </c>
      <c r="AT557" s="42">
        <f t="shared" si="168"/>
        <v>0.53514991000000001</v>
      </c>
      <c r="AU557" s="18">
        <v>0.46485008999999999</v>
      </c>
      <c r="AV557">
        <v>1</v>
      </c>
      <c r="AW557" s="40">
        <v>0</v>
      </c>
      <c r="AX557" t="s">
        <v>108</v>
      </c>
      <c r="AY557" s="40" t="s">
        <v>108</v>
      </c>
      <c r="AZ557">
        <v>0</v>
      </c>
      <c r="BA557" s="18">
        <v>1</v>
      </c>
      <c r="BB557">
        <v>0.28489999999999999</v>
      </c>
      <c r="BC557" s="18">
        <f t="shared" si="169"/>
        <v>0.71510000000000007</v>
      </c>
      <c r="BD557" s="18" t="s">
        <v>137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1</v>
      </c>
      <c r="BK557" s="18">
        <v>0</v>
      </c>
      <c r="BL557">
        <v>0</v>
      </c>
      <c r="BM557">
        <v>1</v>
      </c>
      <c r="BN557" s="18">
        <v>0</v>
      </c>
      <c r="BQ557" s="25">
        <v>37.110999999999997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1</v>
      </c>
      <c r="BY557" s="18">
        <v>0</v>
      </c>
      <c r="BZ557">
        <v>0</v>
      </c>
      <c r="CA557">
        <v>0</v>
      </c>
      <c r="CB557">
        <v>0</v>
      </c>
      <c r="CC557" s="18">
        <v>1</v>
      </c>
      <c r="CD557">
        <v>0</v>
      </c>
      <c r="CE557">
        <v>0</v>
      </c>
      <c r="CF557">
        <v>0</v>
      </c>
      <c r="CG557">
        <v>0</v>
      </c>
      <c r="CH557" s="18">
        <v>0</v>
      </c>
      <c r="CI557">
        <v>1</v>
      </c>
      <c r="CJ557">
        <v>0</v>
      </c>
      <c r="CK557">
        <v>0</v>
      </c>
      <c r="CL557">
        <v>0</v>
      </c>
      <c r="CM557">
        <v>1</v>
      </c>
      <c r="CN557">
        <v>0</v>
      </c>
      <c r="CO557">
        <v>0</v>
      </c>
      <c r="CP557">
        <v>0</v>
      </c>
      <c r="CQ557">
        <v>1</v>
      </c>
      <c r="CR557">
        <v>1</v>
      </c>
      <c r="CS557" s="18">
        <v>1</v>
      </c>
      <c r="CU557">
        <v>118</v>
      </c>
      <c r="DD557" s="34" t="s">
        <v>110</v>
      </c>
    </row>
    <row r="558" spans="1:108" x14ac:dyDescent="0.25">
      <c r="A558">
        <v>557</v>
      </c>
      <c r="B558">
        <v>35</v>
      </c>
      <c r="C558" s="25" t="s">
        <v>168</v>
      </c>
      <c r="D558" s="12">
        <v>0.69</v>
      </c>
      <c r="E558" s="14">
        <v>0.36</v>
      </c>
      <c r="F558" s="7">
        <f t="shared" si="165"/>
        <v>1.9166666666666665</v>
      </c>
      <c r="G558" s="7">
        <f t="shared" si="151"/>
        <v>0.32999999999999996</v>
      </c>
      <c r="H558" s="16">
        <f t="shared" si="152"/>
        <v>1.0499999999999998</v>
      </c>
      <c r="I558" s="11">
        <f t="shared" si="153"/>
        <v>1.1297073004638739E-2</v>
      </c>
      <c r="J558" s="33">
        <f t="shared" si="154"/>
        <v>5.8941250458984726E-3</v>
      </c>
      <c r="K558" s="33">
        <f t="shared" si="155"/>
        <v>169.66046566926283</v>
      </c>
      <c r="L558" s="33">
        <f t="shared" si="156"/>
        <v>5.402947958740266E-3</v>
      </c>
      <c r="M558" s="33">
        <f t="shared" si="157"/>
        <v>1.7191198050537211E-2</v>
      </c>
      <c r="N558" s="8">
        <v>1</v>
      </c>
      <c r="O558" s="9">
        <v>0</v>
      </c>
      <c r="P558" s="8">
        <v>0</v>
      </c>
      <c r="Q558" s="9">
        <v>0</v>
      </c>
      <c r="R558" s="9">
        <v>1</v>
      </c>
      <c r="S558" s="9">
        <v>0</v>
      </c>
      <c r="T558" s="9">
        <v>0</v>
      </c>
      <c r="U558" s="8">
        <v>28855</v>
      </c>
      <c r="V558" s="9">
        <v>73</v>
      </c>
      <c r="W558" s="9">
        <f t="shared" si="150"/>
        <v>28781</v>
      </c>
      <c r="X558" s="9">
        <f t="shared" si="158"/>
        <v>24</v>
      </c>
      <c r="Y558" s="7">
        <v>12</v>
      </c>
      <c r="Z558" s="7">
        <f t="shared" si="166"/>
        <v>16.878999999999998</v>
      </c>
      <c r="AA558" s="9">
        <v>1</v>
      </c>
      <c r="AB558" s="9">
        <v>0</v>
      </c>
      <c r="AC558" s="9">
        <v>0</v>
      </c>
      <c r="AD558" s="9">
        <v>1</v>
      </c>
      <c r="AE558" s="9">
        <v>0</v>
      </c>
      <c r="AF558" s="9">
        <v>0</v>
      </c>
      <c r="AG558" s="8">
        <v>0</v>
      </c>
      <c r="AH558" s="9">
        <v>1</v>
      </c>
      <c r="AI558" s="30">
        <v>0</v>
      </c>
      <c r="AJ558" s="9">
        <v>0</v>
      </c>
      <c r="AK558" s="30">
        <v>1</v>
      </c>
      <c r="AL558" s="21">
        <v>1983</v>
      </c>
      <c r="AM558" s="23">
        <f t="shared" si="159"/>
        <v>7.5923661285197959</v>
      </c>
      <c r="AN558" s="33">
        <f t="shared" si="167"/>
        <v>0.75960000000000005</v>
      </c>
      <c r="AO558" s="33">
        <v>0.14369999999999999</v>
      </c>
      <c r="AP558" s="33">
        <v>9.5100000000000004E-2</v>
      </c>
      <c r="AQ558" s="43">
        <v>1.6000000000000001E-3</v>
      </c>
      <c r="AR558" s="33" t="s">
        <v>108</v>
      </c>
      <c r="AS558" s="43" t="s">
        <v>108</v>
      </c>
      <c r="AT558" s="42">
        <f t="shared" si="168"/>
        <v>0.54134831999999999</v>
      </c>
      <c r="AU558" s="18">
        <v>0.45865168000000001</v>
      </c>
      <c r="AV558">
        <v>1</v>
      </c>
      <c r="AW558" s="40">
        <v>0</v>
      </c>
      <c r="AX558" t="s">
        <v>108</v>
      </c>
      <c r="AY558" s="40" t="s">
        <v>108</v>
      </c>
      <c r="AZ558">
        <v>0</v>
      </c>
      <c r="BA558" s="18">
        <v>1</v>
      </c>
      <c r="BB558">
        <v>0.30980000000000002</v>
      </c>
      <c r="BC558" s="18">
        <f t="shared" si="169"/>
        <v>0.69019999999999992</v>
      </c>
      <c r="BD558" s="18" t="s">
        <v>137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1</v>
      </c>
      <c r="BK558" s="18">
        <v>0</v>
      </c>
      <c r="BL558">
        <v>0</v>
      </c>
      <c r="BM558">
        <v>1</v>
      </c>
      <c r="BN558" s="18">
        <v>0</v>
      </c>
      <c r="BQ558" s="25">
        <v>34.878999999999998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1</v>
      </c>
      <c r="BY558" s="18">
        <v>0</v>
      </c>
      <c r="BZ558">
        <v>0</v>
      </c>
      <c r="CA558">
        <v>0</v>
      </c>
      <c r="CB558">
        <v>0</v>
      </c>
      <c r="CC558" s="18">
        <v>1</v>
      </c>
      <c r="CD558">
        <v>0</v>
      </c>
      <c r="CE558">
        <v>0</v>
      </c>
      <c r="CF558">
        <v>0</v>
      </c>
      <c r="CG558">
        <v>0</v>
      </c>
      <c r="CH558" s="18">
        <v>0</v>
      </c>
      <c r="CI558">
        <v>1</v>
      </c>
      <c r="CJ558">
        <v>0</v>
      </c>
      <c r="CK558">
        <v>0</v>
      </c>
      <c r="CL558">
        <v>0</v>
      </c>
      <c r="CM558">
        <v>1</v>
      </c>
      <c r="CN558">
        <v>0</v>
      </c>
      <c r="CO558">
        <v>0</v>
      </c>
      <c r="CP558">
        <v>0</v>
      </c>
      <c r="CQ558">
        <v>1</v>
      </c>
      <c r="CR558">
        <v>1</v>
      </c>
      <c r="CS558" s="18">
        <v>1</v>
      </c>
      <c r="CU558">
        <v>118</v>
      </c>
      <c r="DD558" s="34" t="s">
        <v>110</v>
      </c>
    </row>
    <row r="559" spans="1:108" x14ac:dyDescent="0.25">
      <c r="A559">
        <v>558</v>
      </c>
      <c r="B559">
        <v>35</v>
      </c>
      <c r="C559" s="25" t="s">
        <v>168</v>
      </c>
      <c r="D559" s="12">
        <f>0.47</f>
        <v>0.47</v>
      </c>
      <c r="E559" s="14">
        <v>0.26</v>
      </c>
      <c r="F559" s="7">
        <f t="shared" si="165"/>
        <v>1.8076923076923075</v>
      </c>
      <c r="G559" s="7">
        <f t="shared" si="151"/>
        <v>0.20999999999999996</v>
      </c>
      <c r="H559" s="16">
        <f t="shared" si="152"/>
        <v>0.73</v>
      </c>
      <c r="I559" s="11">
        <f t="shared" si="153"/>
        <v>1.1140934343436375E-2</v>
      </c>
      <c r="J559" s="33">
        <f t="shared" si="154"/>
        <v>6.1630700623265056E-3</v>
      </c>
      <c r="K559" s="33">
        <f t="shared" si="155"/>
        <v>162.25679570199608</v>
      </c>
      <c r="L559" s="33">
        <f t="shared" si="156"/>
        <v>4.9778642811098691E-3</v>
      </c>
      <c r="M559" s="33">
        <f t="shared" si="157"/>
        <v>1.7304004405762879E-2</v>
      </c>
      <c r="N559" s="8">
        <v>1</v>
      </c>
      <c r="O559" s="9">
        <v>0</v>
      </c>
      <c r="P559" s="8">
        <v>0</v>
      </c>
      <c r="Q559" s="9">
        <v>0</v>
      </c>
      <c r="R559" s="9">
        <v>1</v>
      </c>
      <c r="S559" s="9">
        <v>0</v>
      </c>
      <c r="T559" s="9">
        <v>0</v>
      </c>
      <c r="U559" s="8">
        <v>26398</v>
      </c>
      <c r="V559" s="9">
        <v>73</v>
      </c>
      <c r="W559" s="9">
        <f t="shared" si="150"/>
        <v>26324</v>
      </c>
      <c r="X559" s="9">
        <f t="shared" si="158"/>
        <v>24</v>
      </c>
      <c r="Y559" s="7">
        <v>12</v>
      </c>
      <c r="Z559" s="7">
        <f t="shared" si="166"/>
        <v>18.769599999999997</v>
      </c>
      <c r="AA559" s="9">
        <v>1</v>
      </c>
      <c r="AB559" s="9">
        <v>0</v>
      </c>
      <c r="AC559" s="9">
        <v>0</v>
      </c>
      <c r="AD559" s="9">
        <v>1</v>
      </c>
      <c r="AE559" s="9">
        <v>0</v>
      </c>
      <c r="AF559" s="9">
        <v>0</v>
      </c>
      <c r="AG559" s="8">
        <v>0</v>
      </c>
      <c r="AH559" s="9">
        <v>1</v>
      </c>
      <c r="AI559" s="30">
        <v>0</v>
      </c>
      <c r="AJ559" s="9">
        <v>0</v>
      </c>
      <c r="AK559" s="30">
        <v>1</v>
      </c>
      <c r="AL559" s="21">
        <v>1993</v>
      </c>
      <c r="AM559" s="23">
        <f t="shared" si="159"/>
        <v>7.5973963202127948</v>
      </c>
      <c r="AN559" s="33">
        <f t="shared" si="167"/>
        <v>0.69320000000000004</v>
      </c>
      <c r="AO559" s="33">
        <v>0.1447</v>
      </c>
      <c r="AP559" s="33">
        <v>0.1585</v>
      </c>
      <c r="AQ559" s="43">
        <v>3.5999999999999999E-3</v>
      </c>
      <c r="AR559" s="33" t="s">
        <v>108</v>
      </c>
      <c r="AS559" s="43" t="s">
        <v>108</v>
      </c>
      <c r="AT559" s="42">
        <f t="shared" si="168"/>
        <v>0.52929399999999993</v>
      </c>
      <c r="AU559" s="18">
        <v>0.47070600000000001</v>
      </c>
      <c r="AV559">
        <v>1</v>
      </c>
      <c r="AW559" s="40">
        <v>0</v>
      </c>
      <c r="AX559" t="s">
        <v>108</v>
      </c>
      <c r="AY559" s="40" t="s">
        <v>108</v>
      </c>
      <c r="AZ559">
        <v>0</v>
      </c>
      <c r="BA559" s="18">
        <v>1</v>
      </c>
      <c r="BB559">
        <v>0.28499999999999998</v>
      </c>
      <c r="BC559" s="18">
        <f t="shared" si="169"/>
        <v>0.71500000000000008</v>
      </c>
      <c r="BD559" s="18" t="s">
        <v>137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1</v>
      </c>
      <c r="BK559" s="18">
        <v>0</v>
      </c>
      <c r="BL559">
        <v>0</v>
      </c>
      <c r="BM559">
        <v>1</v>
      </c>
      <c r="BN559" s="18">
        <v>0</v>
      </c>
      <c r="BQ559" s="25">
        <v>36.769599999999997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1</v>
      </c>
      <c r="BY559" s="18">
        <v>0</v>
      </c>
      <c r="BZ559">
        <v>0</v>
      </c>
      <c r="CA559">
        <v>0</v>
      </c>
      <c r="CB559">
        <v>0</v>
      </c>
      <c r="CC559" s="18">
        <v>1</v>
      </c>
      <c r="CD559">
        <v>0</v>
      </c>
      <c r="CE559">
        <v>0</v>
      </c>
      <c r="CF559">
        <v>0</v>
      </c>
      <c r="CG559">
        <v>0</v>
      </c>
      <c r="CH559" s="18">
        <v>0</v>
      </c>
      <c r="CI559">
        <v>1</v>
      </c>
      <c r="CJ559">
        <v>0</v>
      </c>
      <c r="CK559">
        <v>0</v>
      </c>
      <c r="CL559">
        <v>0</v>
      </c>
      <c r="CM559">
        <v>1</v>
      </c>
      <c r="CN559">
        <v>0</v>
      </c>
      <c r="CO559">
        <v>0</v>
      </c>
      <c r="CP559">
        <v>0</v>
      </c>
      <c r="CQ559">
        <v>1</v>
      </c>
      <c r="CR559">
        <v>1</v>
      </c>
      <c r="CS559" s="18">
        <v>1</v>
      </c>
      <c r="CU559">
        <v>118</v>
      </c>
      <c r="DD559" s="34" t="s">
        <v>110</v>
      </c>
    </row>
    <row r="560" spans="1:108" x14ac:dyDescent="0.25">
      <c r="A560">
        <v>559</v>
      </c>
      <c r="B560">
        <v>35</v>
      </c>
      <c r="C560" s="25" t="s">
        <v>168</v>
      </c>
      <c r="D560" s="12">
        <v>0.16</v>
      </c>
      <c r="E560" s="14">
        <v>0.21</v>
      </c>
      <c r="F560" s="7">
        <f t="shared" si="165"/>
        <v>0.76190476190476197</v>
      </c>
      <c r="G560" s="7">
        <f t="shared" si="151"/>
        <v>-4.9999999999999989E-2</v>
      </c>
      <c r="H560" s="16">
        <f t="shared" si="152"/>
        <v>0.37</v>
      </c>
      <c r="I560" s="11">
        <f t="shared" si="153"/>
        <v>4.4186712350274774E-3</v>
      </c>
      <c r="J560" s="33">
        <f t="shared" si="154"/>
        <v>5.799505995973564E-3</v>
      </c>
      <c r="K560" s="33">
        <f t="shared" si="155"/>
        <v>172.42847937294525</v>
      </c>
      <c r="L560" s="33">
        <f t="shared" si="156"/>
        <v>-1.3808347609460866E-3</v>
      </c>
      <c r="M560" s="33">
        <f t="shared" si="157"/>
        <v>1.0218177231001041E-2</v>
      </c>
      <c r="N560" s="8">
        <v>1</v>
      </c>
      <c r="O560" s="9">
        <v>0</v>
      </c>
      <c r="P560" s="8">
        <v>0</v>
      </c>
      <c r="Q560" s="9">
        <v>0</v>
      </c>
      <c r="R560" s="9">
        <v>1</v>
      </c>
      <c r="S560" s="9">
        <v>0</v>
      </c>
      <c r="T560" s="9">
        <v>0</v>
      </c>
      <c r="U560" s="8">
        <v>29805</v>
      </c>
      <c r="V560" s="9">
        <v>73</v>
      </c>
      <c r="W560" s="9">
        <f t="shared" si="150"/>
        <v>29731</v>
      </c>
      <c r="X560" s="9">
        <f t="shared" si="158"/>
        <v>24</v>
      </c>
      <c r="Y560" s="7">
        <v>12</v>
      </c>
      <c r="Z560" s="7">
        <f t="shared" si="166"/>
        <v>19.110999999999997</v>
      </c>
      <c r="AA560" s="9">
        <v>1</v>
      </c>
      <c r="AB560" s="9">
        <v>0</v>
      </c>
      <c r="AC560" s="9">
        <v>0</v>
      </c>
      <c r="AD560" s="9">
        <v>1</v>
      </c>
      <c r="AE560" s="9">
        <v>0</v>
      </c>
      <c r="AF560" s="9">
        <v>0</v>
      </c>
      <c r="AG560" s="8">
        <v>0</v>
      </c>
      <c r="AH560" s="9">
        <v>1</v>
      </c>
      <c r="AI560" s="30">
        <v>0</v>
      </c>
      <c r="AJ560" s="9">
        <v>0</v>
      </c>
      <c r="AK560" s="30">
        <v>1</v>
      </c>
      <c r="AL560" s="21">
        <v>1999</v>
      </c>
      <c r="AM560" s="23">
        <f t="shared" si="159"/>
        <v>7.6004023345003997</v>
      </c>
      <c r="AN560" s="33">
        <f t="shared" si="167"/>
        <v>0.61990000000000001</v>
      </c>
      <c r="AO560" s="33">
        <v>0.14649999999999999</v>
      </c>
      <c r="AP560" s="33">
        <v>0.22819999999999999</v>
      </c>
      <c r="AQ560" s="43">
        <v>5.4000000000000003E-3</v>
      </c>
      <c r="AR560" s="33" t="s">
        <v>108</v>
      </c>
      <c r="AS560" s="43" t="s">
        <v>108</v>
      </c>
      <c r="AT560" s="42">
        <f t="shared" si="168"/>
        <v>0.53514991000000001</v>
      </c>
      <c r="AU560" s="18">
        <v>0.46485008999999999</v>
      </c>
      <c r="AV560">
        <v>1</v>
      </c>
      <c r="AW560" s="40">
        <v>0</v>
      </c>
      <c r="AX560" t="s">
        <v>108</v>
      </c>
      <c r="AY560" s="40" t="s">
        <v>108</v>
      </c>
      <c r="AZ560">
        <v>0</v>
      </c>
      <c r="BA560" s="18">
        <v>1</v>
      </c>
      <c r="BB560">
        <v>0.28489999999999999</v>
      </c>
      <c r="BC560" s="18">
        <f t="shared" si="169"/>
        <v>0.71510000000000007</v>
      </c>
      <c r="BD560" s="18" t="s">
        <v>137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1</v>
      </c>
      <c r="BK560" s="18">
        <v>0</v>
      </c>
      <c r="BL560">
        <v>0</v>
      </c>
      <c r="BM560">
        <v>1</v>
      </c>
      <c r="BN560" s="18">
        <v>0</v>
      </c>
      <c r="BQ560" s="25">
        <v>37.110999999999997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1</v>
      </c>
      <c r="BY560" s="18">
        <v>0</v>
      </c>
      <c r="BZ560">
        <v>0</v>
      </c>
      <c r="CA560">
        <v>0</v>
      </c>
      <c r="CB560">
        <v>0</v>
      </c>
      <c r="CC560" s="18">
        <v>1</v>
      </c>
      <c r="CD560">
        <v>0</v>
      </c>
      <c r="CE560">
        <v>0</v>
      </c>
      <c r="CF560">
        <v>0</v>
      </c>
      <c r="CG560">
        <v>0</v>
      </c>
      <c r="CH560" s="18">
        <v>0</v>
      </c>
      <c r="CI560">
        <v>1</v>
      </c>
      <c r="CJ560">
        <v>0</v>
      </c>
      <c r="CK560">
        <v>0</v>
      </c>
      <c r="CL560">
        <v>0</v>
      </c>
      <c r="CM560">
        <v>1</v>
      </c>
      <c r="CN560">
        <v>0</v>
      </c>
      <c r="CO560">
        <v>0</v>
      </c>
      <c r="CP560">
        <v>0</v>
      </c>
      <c r="CQ560">
        <v>1</v>
      </c>
      <c r="CR560">
        <v>1</v>
      </c>
      <c r="CS560" s="18">
        <v>1</v>
      </c>
      <c r="CU560">
        <v>118</v>
      </c>
      <c r="DD560" s="34" t="s">
        <v>110</v>
      </c>
    </row>
    <row r="561" spans="1:108" x14ac:dyDescent="0.25">
      <c r="A561">
        <v>560</v>
      </c>
      <c r="B561">
        <v>35</v>
      </c>
      <c r="C561" s="25" t="s">
        <v>168</v>
      </c>
      <c r="D561" s="12">
        <v>2.1800000000000002</v>
      </c>
      <c r="E561" s="14">
        <v>1.84</v>
      </c>
      <c r="F561" s="7">
        <f t="shared" si="165"/>
        <v>1.1847826086956521</v>
      </c>
      <c r="G561" s="7">
        <f t="shared" si="151"/>
        <v>0.34000000000000008</v>
      </c>
      <c r="H561" s="16">
        <f t="shared" si="152"/>
        <v>4.0200000000000005</v>
      </c>
      <c r="I561" s="11">
        <f t="shared" si="153"/>
        <v>6.9835322069161185E-3</v>
      </c>
      <c r="J561" s="33">
        <f t="shared" si="154"/>
        <v>5.8943574590484679E-3</v>
      </c>
      <c r="K561" s="33">
        <f t="shared" si="155"/>
        <v>169.65377599637995</v>
      </c>
      <c r="L561" s="33">
        <f t="shared" si="156"/>
        <v>1.0891747478676507E-3</v>
      </c>
      <c r="M561" s="33">
        <f t="shared" si="157"/>
        <v>1.2877889665964586E-2</v>
      </c>
      <c r="N561" s="8">
        <v>1</v>
      </c>
      <c r="O561" s="9">
        <v>0</v>
      </c>
      <c r="P561" s="8">
        <v>0</v>
      </c>
      <c r="Q561" s="9">
        <v>0</v>
      </c>
      <c r="R561" s="9">
        <v>1</v>
      </c>
      <c r="S561" s="9">
        <v>0</v>
      </c>
      <c r="T561" s="9">
        <v>0</v>
      </c>
      <c r="U561" s="8">
        <v>28855</v>
      </c>
      <c r="V561" s="9">
        <v>73</v>
      </c>
      <c r="W561" s="9">
        <f t="shared" si="150"/>
        <v>28781</v>
      </c>
      <c r="X561" s="9">
        <f t="shared" si="158"/>
        <v>24</v>
      </c>
      <c r="Y561" s="7">
        <v>15.5</v>
      </c>
      <c r="Z561" s="7">
        <f t="shared" si="166"/>
        <v>13.378999999999998</v>
      </c>
      <c r="AA561" s="9">
        <v>1</v>
      </c>
      <c r="AB561" s="9">
        <v>0</v>
      </c>
      <c r="AC561" s="9">
        <v>0</v>
      </c>
      <c r="AD561" s="9">
        <v>1</v>
      </c>
      <c r="AE561" s="9">
        <v>0</v>
      </c>
      <c r="AF561" s="9">
        <v>0</v>
      </c>
      <c r="AG561" s="8">
        <v>0</v>
      </c>
      <c r="AH561" s="9">
        <v>1</v>
      </c>
      <c r="AI561" s="30">
        <v>0</v>
      </c>
      <c r="AJ561" s="9">
        <v>0</v>
      </c>
      <c r="AK561" s="30">
        <v>1</v>
      </c>
      <c r="AL561" s="21">
        <v>1983</v>
      </c>
      <c r="AM561" s="23">
        <f t="shared" si="159"/>
        <v>7.5923661285197959</v>
      </c>
      <c r="AN561" s="33">
        <f t="shared" si="167"/>
        <v>0.75960000000000005</v>
      </c>
      <c r="AO561" s="33">
        <v>0.14369999999999999</v>
      </c>
      <c r="AP561" s="33">
        <v>9.5100000000000004E-2</v>
      </c>
      <c r="AQ561" s="43">
        <v>1.6000000000000001E-3</v>
      </c>
      <c r="AR561" s="33" t="s">
        <v>108</v>
      </c>
      <c r="AS561" s="43" t="s">
        <v>108</v>
      </c>
      <c r="AT561" s="42">
        <f t="shared" si="168"/>
        <v>0.54134831999999999</v>
      </c>
      <c r="AU561" s="18">
        <v>0.45865168000000001</v>
      </c>
      <c r="AV561">
        <v>1</v>
      </c>
      <c r="AW561" s="40">
        <v>0</v>
      </c>
      <c r="AX561" t="s">
        <v>108</v>
      </c>
      <c r="AY561" s="40" t="s">
        <v>108</v>
      </c>
      <c r="AZ561">
        <v>0</v>
      </c>
      <c r="BA561" s="18">
        <v>1</v>
      </c>
      <c r="BB561">
        <v>0.30980000000000002</v>
      </c>
      <c r="BC561" s="18">
        <f t="shared" si="169"/>
        <v>0.69019999999999992</v>
      </c>
      <c r="BD561" s="18" t="s">
        <v>137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1</v>
      </c>
      <c r="BK561" s="18">
        <v>0</v>
      </c>
      <c r="BL561">
        <v>0</v>
      </c>
      <c r="BM561">
        <v>1</v>
      </c>
      <c r="BN561" s="18">
        <v>0</v>
      </c>
      <c r="BQ561" s="25">
        <v>34.878999999999998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1</v>
      </c>
      <c r="BY561" s="18">
        <v>0</v>
      </c>
      <c r="BZ561">
        <v>0</v>
      </c>
      <c r="CA561">
        <v>0</v>
      </c>
      <c r="CB561">
        <v>0</v>
      </c>
      <c r="CC561" s="18">
        <v>1</v>
      </c>
      <c r="CD561">
        <v>0</v>
      </c>
      <c r="CE561">
        <v>0</v>
      </c>
      <c r="CF561">
        <v>0</v>
      </c>
      <c r="CG561">
        <v>0</v>
      </c>
      <c r="CH561" s="18">
        <v>0</v>
      </c>
      <c r="CI561">
        <v>1</v>
      </c>
      <c r="CJ561">
        <v>0</v>
      </c>
      <c r="CK561">
        <v>0</v>
      </c>
      <c r="CL561">
        <v>0</v>
      </c>
      <c r="CM561">
        <v>1</v>
      </c>
      <c r="CN561">
        <v>0</v>
      </c>
      <c r="CO561">
        <v>0</v>
      </c>
      <c r="CP561">
        <v>0</v>
      </c>
      <c r="CQ561">
        <v>1</v>
      </c>
      <c r="CR561">
        <v>1</v>
      </c>
      <c r="CS561" s="18">
        <v>1</v>
      </c>
      <c r="CU561">
        <v>118</v>
      </c>
      <c r="DD561" s="34" t="s">
        <v>110</v>
      </c>
    </row>
    <row r="562" spans="1:108" x14ac:dyDescent="0.25">
      <c r="A562">
        <v>561</v>
      </c>
      <c r="B562">
        <v>35</v>
      </c>
      <c r="C562" s="25" t="s">
        <v>168</v>
      </c>
      <c r="D562" s="12">
        <v>-2.11</v>
      </c>
      <c r="E562" s="14">
        <v>1.1499999999999999</v>
      </c>
      <c r="F562" s="7">
        <f t="shared" si="165"/>
        <v>-1.8347826086956522</v>
      </c>
      <c r="G562" s="7">
        <f t="shared" si="151"/>
        <v>-3.26</v>
      </c>
      <c r="H562" s="16">
        <f t="shared" si="152"/>
        <v>-0.96</v>
      </c>
      <c r="I562" s="11">
        <f t="shared" si="153"/>
        <v>-1.1307872575350824E-2</v>
      </c>
      <c r="J562" s="33">
        <f t="shared" si="154"/>
        <v>6.1630585126319663E-3</v>
      </c>
      <c r="K562" s="33">
        <f t="shared" si="155"/>
        <v>162.2570997744665</v>
      </c>
      <c r="L562" s="33">
        <f t="shared" si="156"/>
        <v>-1.747093108798279E-2</v>
      </c>
      <c r="M562" s="33">
        <f t="shared" si="157"/>
        <v>-5.144814062718858E-3</v>
      </c>
      <c r="N562" s="8">
        <v>1</v>
      </c>
      <c r="O562" s="9">
        <v>0</v>
      </c>
      <c r="P562" s="8">
        <v>0</v>
      </c>
      <c r="Q562" s="9">
        <v>0</v>
      </c>
      <c r="R562" s="9">
        <v>1</v>
      </c>
      <c r="S562" s="9">
        <v>0</v>
      </c>
      <c r="T562" s="9">
        <v>0</v>
      </c>
      <c r="U562" s="8">
        <v>26398</v>
      </c>
      <c r="V562" s="9">
        <v>73</v>
      </c>
      <c r="W562" s="9">
        <f t="shared" si="150"/>
        <v>26324</v>
      </c>
      <c r="X562" s="9">
        <f t="shared" si="158"/>
        <v>24</v>
      </c>
      <c r="Y562" s="7">
        <v>15.5</v>
      </c>
      <c r="Z562" s="7">
        <f t="shared" si="166"/>
        <v>15.269599999999997</v>
      </c>
      <c r="AA562" s="9">
        <v>1</v>
      </c>
      <c r="AB562" s="9">
        <v>0</v>
      </c>
      <c r="AC562" s="9">
        <v>0</v>
      </c>
      <c r="AD562" s="9">
        <v>1</v>
      </c>
      <c r="AE562" s="9">
        <v>0</v>
      </c>
      <c r="AF562" s="9">
        <v>0</v>
      </c>
      <c r="AG562" s="8">
        <v>0</v>
      </c>
      <c r="AH562" s="9">
        <v>1</v>
      </c>
      <c r="AI562" s="30">
        <v>0</v>
      </c>
      <c r="AJ562" s="9">
        <v>0</v>
      </c>
      <c r="AK562" s="30">
        <v>1</v>
      </c>
      <c r="AL562" s="21">
        <v>1993</v>
      </c>
      <c r="AM562" s="23">
        <f t="shared" si="159"/>
        <v>7.5973963202127948</v>
      </c>
      <c r="AN562" s="33">
        <f t="shared" si="167"/>
        <v>0.69320000000000004</v>
      </c>
      <c r="AO562" s="33">
        <v>0.1447</v>
      </c>
      <c r="AP562" s="33">
        <v>0.1585</v>
      </c>
      <c r="AQ562" s="43">
        <v>3.5999999999999999E-3</v>
      </c>
      <c r="AR562" s="33" t="s">
        <v>108</v>
      </c>
      <c r="AS562" s="43" t="s">
        <v>108</v>
      </c>
      <c r="AT562" s="42">
        <f t="shared" si="168"/>
        <v>0.52929399999999993</v>
      </c>
      <c r="AU562" s="18">
        <v>0.47070600000000001</v>
      </c>
      <c r="AV562">
        <v>1</v>
      </c>
      <c r="AW562" s="40">
        <v>0</v>
      </c>
      <c r="AX562" t="s">
        <v>108</v>
      </c>
      <c r="AY562" s="40" t="s">
        <v>108</v>
      </c>
      <c r="AZ562">
        <v>0</v>
      </c>
      <c r="BA562" s="18">
        <v>1</v>
      </c>
      <c r="BB562">
        <v>0.28499999999999998</v>
      </c>
      <c r="BC562" s="18">
        <f t="shared" si="169"/>
        <v>0.71500000000000008</v>
      </c>
      <c r="BD562" s="18" t="s">
        <v>137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1</v>
      </c>
      <c r="BK562" s="18">
        <v>0</v>
      </c>
      <c r="BL562">
        <v>0</v>
      </c>
      <c r="BM562">
        <v>1</v>
      </c>
      <c r="BN562" s="18">
        <v>0</v>
      </c>
      <c r="BQ562" s="25">
        <v>36.769599999999997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1</v>
      </c>
      <c r="BY562" s="18">
        <v>0</v>
      </c>
      <c r="BZ562">
        <v>0</v>
      </c>
      <c r="CA562">
        <v>0</v>
      </c>
      <c r="CB562">
        <v>0</v>
      </c>
      <c r="CC562" s="18">
        <v>1</v>
      </c>
      <c r="CD562">
        <v>0</v>
      </c>
      <c r="CE562">
        <v>0</v>
      </c>
      <c r="CF562">
        <v>0</v>
      </c>
      <c r="CG562">
        <v>0</v>
      </c>
      <c r="CH562" s="18">
        <v>0</v>
      </c>
      <c r="CI562">
        <v>1</v>
      </c>
      <c r="CJ562">
        <v>0</v>
      </c>
      <c r="CK562">
        <v>0</v>
      </c>
      <c r="CL562">
        <v>0</v>
      </c>
      <c r="CM562">
        <v>1</v>
      </c>
      <c r="CN562">
        <v>0</v>
      </c>
      <c r="CO562">
        <v>0</v>
      </c>
      <c r="CP562">
        <v>0</v>
      </c>
      <c r="CQ562">
        <v>1</v>
      </c>
      <c r="CR562">
        <v>1</v>
      </c>
      <c r="CS562" s="18">
        <v>1</v>
      </c>
      <c r="CU562">
        <v>118</v>
      </c>
      <c r="DD562" s="34" t="s">
        <v>110</v>
      </c>
    </row>
    <row r="563" spans="1:108" x14ac:dyDescent="0.25">
      <c r="A563">
        <v>562</v>
      </c>
      <c r="B563">
        <v>35</v>
      </c>
      <c r="C563" s="25" t="s">
        <v>168</v>
      </c>
      <c r="D563" s="12">
        <v>-7.0000000000000007E-2</v>
      </c>
      <c r="E563" s="14">
        <v>0.95</v>
      </c>
      <c r="F563" s="7">
        <f t="shared" si="165"/>
        <v>-7.3684210526315796E-2</v>
      </c>
      <c r="G563" s="7">
        <f t="shared" si="151"/>
        <v>-1.02</v>
      </c>
      <c r="H563" s="16">
        <f t="shared" si="152"/>
        <v>0.87999999999999989</v>
      </c>
      <c r="I563" s="11">
        <f t="shared" si="153"/>
        <v>-4.2733615355302289E-4</v>
      </c>
      <c r="J563" s="33">
        <f t="shared" si="154"/>
        <v>5.7995620839338818E-3</v>
      </c>
      <c r="K563" s="33">
        <f t="shared" si="155"/>
        <v>172.42681180536536</v>
      </c>
      <c r="L563" s="33">
        <f t="shared" si="156"/>
        <v>-6.2268982374869049E-3</v>
      </c>
      <c r="M563" s="33">
        <f t="shared" si="157"/>
        <v>5.3722259303808587E-3</v>
      </c>
      <c r="N563" s="8">
        <v>1</v>
      </c>
      <c r="O563" s="9">
        <v>0</v>
      </c>
      <c r="P563" s="8">
        <v>0</v>
      </c>
      <c r="Q563" s="9">
        <v>0</v>
      </c>
      <c r="R563" s="9">
        <v>1</v>
      </c>
      <c r="S563" s="9">
        <v>0</v>
      </c>
      <c r="T563" s="9">
        <v>0</v>
      </c>
      <c r="U563" s="8">
        <v>29805</v>
      </c>
      <c r="V563" s="9">
        <v>73</v>
      </c>
      <c r="W563" s="9">
        <f t="shared" si="150"/>
        <v>29731</v>
      </c>
      <c r="X563" s="9">
        <f t="shared" si="158"/>
        <v>24</v>
      </c>
      <c r="Y563" s="7">
        <v>15.5</v>
      </c>
      <c r="Z563" s="7">
        <f t="shared" si="166"/>
        <v>15.610999999999997</v>
      </c>
      <c r="AA563" s="9">
        <v>1</v>
      </c>
      <c r="AB563" s="9">
        <v>0</v>
      </c>
      <c r="AC563" s="9">
        <v>0</v>
      </c>
      <c r="AD563" s="9">
        <v>1</v>
      </c>
      <c r="AE563" s="9">
        <v>0</v>
      </c>
      <c r="AF563" s="9">
        <v>0</v>
      </c>
      <c r="AG563" s="8">
        <v>0</v>
      </c>
      <c r="AH563" s="9">
        <v>1</v>
      </c>
      <c r="AI563" s="30">
        <v>0</v>
      </c>
      <c r="AJ563" s="9">
        <v>0</v>
      </c>
      <c r="AK563" s="30">
        <v>1</v>
      </c>
      <c r="AL563" s="21">
        <v>1999</v>
      </c>
      <c r="AM563" s="23">
        <f t="shared" si="159"/>
        <v>7.6004023345003997</v>
      </c>
      <c r="AN563" s="33">
        <f t="shared" si="167"/>
        <v>0.61990000000000001</v>
      </c>
      <c r="AO563" s="33">
        <v>0.14649999999999999</v>
      </c>
      <c r="AP563" s="33">
        <v>0.22819999999999999</v>
      </c>
      <c r="AQ563" s="43">
        <v>5.4000000000000003E-3</v>
      </c>
      <c r="AR563" s="33" t="s">
        <v>108</v>
      </c>
      <c r="AS563" s="43" t="s">
        <v>108</v>
      </c>
      <c r="AT563" s="42">
        <f t="shared" si="168"/>
        <v>0.53514991000000001</v>
      </c>
      <c r="AU563" s="18">
        <v>0.46485008999999999</v>
      </c>
      <c r="AV563">
        <v>1</v>
      </c>
      <c r="AW563" s="40">
        <v>0</v>
      </c>
      <c r="AX563" t="s">
        <v>108</v>
      </c>
      <c r="AY563" s="40" t="s">
        <v>108</v>
      </c>
      <c r="AZ563">
        <v>0</v>
      </c>
      <c r="BA563" s="18">
        <v>1</v>
      </c>
      <c r="BB563">
        <v>0.28489999999999999</v>
      </c>
      <c r="BC563" s="18">
        <f t="shared" si="169"/>
        <v>0.71510000000000007</v>
      </c>
      <c r="BD563" s="18" t="s">
        <v>137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1</v>
      </c>
      <c r="BK563" s="18">
        <v>0</v>
      </c>
      <c r="BL563">
        <v>0</v>
      </c>
      <c r="BM563">
        <v>1</v>
      </c>
      <c r="BN563" s="18">
        <v>0</v>
      </c>
      <c r="BQ563" s="25">
        <v>37.110999999999997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1</v>
      </c>
      <c r="BY563" s="18">
        <v>0</v>
      </c>
      <c r="BZ563">
        <v>0</v>
      </c>
      <c r="CA563">
        <v>0</v>
      </c>
      <c r="CB563">
        <v>0</v>
      </c>
      <c r="CC563" s="18">
        <v>1</v>
      </c>
      <c r="CD563">
        <v>0</v>
      </c>
      <c r="CE563">
        <v>0</v>
      </c>
      <c r="CF563">
        <v>0</v>
      </c>
      <c r="CG563">
        <v>0</v>
      </c>
      <c r="CH563" s="18">
        <v>0</v>
      </c>
      <c r="CI563">
        <v>1</v>
      </c>
      <c r="CJ563">
        <v>0</v>
      </c>
      <c r="CK563">
        <v>0</v>
      </c>
      <c r="CL563">
        <v>0</v>
      </c>
      <c r="CM563">
        <v>1</v>
      </c>
      <c r="CN563">
        <v>0</v>
      </c>
      <c r="CO563">
        <v>0</v>
      </c>
      <c r="CP563">
        <v>0</v>
      </c>
      <c r="CQ563">
        <v>1</v>
      </c>
      <c r="CR563">
        <v>1</v>
      </c>
      <c r="CS563" s="18">
        <v>1</v>
      </c>
      <c r="CU563">
        <v>118</v>
      </c>
      <c r="DD563" s="34" t="s">
        <v>110</v>
      </c>
    </row>
    <row r="564" spans="1:108" s="97" customFormat="1" x14ac:dyDescent="0.25">
      <c r="A564" s="97">
        <v>563</v>
      </c>
      <c r="B564" s="97">
        <v>36</v>
      </c>
      <c r="C564" s="98" t="s">
        <v>169</v>
      </c>
      <c r="D564" s="99">
        <v>11.1</v>
      </c>
      <c r="E564" s="100">
        <f t="shared" ref="E564:E578" si="170">D564/F564</f>
        <v>0.44758064516129031</v>
      </c>
      <c r="F564" s="101">
        <v>24.8</v>
      </c>
      <c r="G564" s="101">
        <f t="shared" si="151"/>
        <v>10.65241935483871</v>
      </c>
      <c r="H564" s="102">
        <f t="shared" si="152"/>
        <v>11.54758064516129</v>
      </c>
      <c r="I564" s="103">
        <f t="shared" si="153"/>
        <v>0.53861649976244053</v>
      </c>
      <c r="J564" s="104">
        <f t="shared" si="154"/>
        <v>2.1718407248485505E-2</v>
      </c>
      <c r="K564" s="104">
        <f t="shared" si="155"/>
        <v>46.043892103079209</v>
      </c>
      <c r="L564" s="104">
        <f t="shared" si="156"/>
        <v>0.51689809251395502</v>
      </c>
      <c r="M564" s="104">
        <f t="shared" si="157"/>
        <v>0.56033490701092603</v>
      </c>
      <c r="N564" s="105">
        <v>1</v>
      </c>
      <c r="O564" s="106">
        <v>0</v>
      </c>
      <c r="P564" s="105">
        <v>0</v>
      </c>
      <c r="Q564" s="106">
        <v>0</v>
      </c>
      <c r="R564" s="106">
        <v>0</v>
      </c>
      <c r="S564" s="106">
        <v>1</v>
      </c>
      <c r="T564" s="106">
        <v>0</v>
      </c>
      <c r="U564" s="105">
        <v>1510</v>
      </c>
      <c r="V564" s="106">
        <v>4</v>
      </c>
      <c r="W564" s="106">
        <f t="shared" si="150"/>
        <v>1505</v>
      </c>
      <c r="X564" s="106">
        <f t="shared" si="158"/>
        <v>15</v>
      </c>
      <c r="Y564" s="101">
        <f>(7.477*$AV564+9.003*$AW564)</f>
        <v>7.66012</v>
      </c>
      <c r="Z564" s="101">
        <f t="shared" ref="Z564:Z578" si="171">(17.561*$AV564+11.448*$AW564)</f>
        <v>16.827439999999999</v>
      </c>
      <c r="AA564" s="106">
        <v>1</v>
      </c>
      <c r="AB564" s="106">
        <v>0</v>
      </c>
      <c r="AC564" s="106">
        <v>0</v>
      </c>
      <c r="AD564" s="106">
        <v>1</v>
      </c>
      <c r="AE564" s="106">
        <v>0</v>
      </c>
      <c r="AF564" s="106">
        <v>0</v>
      </c>
      <c r="AG564" s="105">
        <v>1</v>
      </c>
      <c r="AH564" s="106">
        <v>0</v>
      </c>
      <c r="AI564" s="107">
        <v>0</v>
      </c>
      <c r="AJ564" s="106">
        <v>0</v>
      </c>
      <c r="AK564" s="107">
        <v>1</v>
      </c>
      <c r="AL564" s="108">
        <v>1986</v>
      </c>
      <c r="AM564" s="109">
        <f t="shared" si="159"/>
        <v>7.5938778446051183</v>
      </c>
      <c r="AN564" s="104">
        <v>0.36</v>
      </c>
      <c r="AO564" s="104">
        <v>0.49</v>
      </c>
      <c r="AP564" s="104">
        <v>0.13</v>
      </c>
      <c r="AQ564" s="110">
        <v>0.02</v>
      </c>
      <c r="AR564" s="104" t="s">
        <v>108</v>
      </c>
      <c r="AS564" s="110" t="s">
        <v>108</v>
      </c>
      <c r="AT564" s="111">
        <v>1</v>
      </c>
      <c r="AU564" s="112">
        <v>0</v>
      </c>
      <c r="AV564" s="97">
        <v>0.88</v>
      </c>
      <c r="AW564" s="113">
        <f>1-AV564</f>
        <v>0.12</v>
      </c>
      <c r="AX564" s="115">
        <f t="shared" ref="AX564:AX578" si="172">1-AY564</f>
        <v>0.54400000000000004</v>
      </c>
      <c r="AY564" s="113">
        <f t="shared" ref="AY564:AY578" si="173">(0.45*$AV564+0.5*$AW564)</f>
        <v>0.45600000000000002</v>
      </c>
      <c r="AZ564">
        <v>0</v>
      </c>
      <c r="BA564" s="112">
        <v>1</v>
      </c>
      <c r="BB564" s="97">
        <v>0</v>
      </c>
      <c r="BC564" s="112">
        <v>1</v>
      </c>
      <c r="BD564" s="112" t="s">
        <v>170</v>
      </c>
      <c r="BE564">
        <v>0</v>
      </c>
      <c r="BF564">
        <v>1</v>
      </c>
      <c r="BG564">
        <v>0</v>
      </c>
      <c r="BH564">
        <v>0</v>
      </c>
      <c r="BI564">
        <v>0</v>
      </c>
      <c r="BJ564">
        <v>0</v>
      </c>
      <c r="BK564" s="112">
        <v>0</v>
      </c>
      <c r="BL564">
        <v>0</v>
      </c>
      <c r="BM564">
        <v>1</v>
      </c>
      <c r="BN564" s="112">
        <v>0</v>
      </c>
      <c r="BQ564" s="116">
        <f t="shared" ref="BQ564:BQ578" si="174">Z564+Y564+7</f>
        <v>31.487559999999998</v>
      </c>
      <c r="BR564" s="97">
        <v>1</v>
      </c>
      <c r="BS564" s="97">
        <v>0</v>
      </c>
      <c r="BT564" s="97">
        <v>0</v>
      </c>
      <c r="BU564" s="97">
        <v>0</v>
      </c>
      <c r="BV564" s="97">
        <v>0</v>
      </c>
      <c r="BW564" s="97">
        <v>0</v>
      </c>
      <c r="BX564" s="97">
        <v>0</v>
      </c>
      <c r="BY564" s="112">
        <v>0</v>
      </c>
      <c r="BZ564" s="97">
        <v>0</v>
      </c>
      <c r="CA564" s="97">
        <v>0</v>
      </c>
      <c r="CB564" s="97">
        <v>0</v>
      </c>
      <c r="CC564" s="112">
        <v>1</v>
      </c>
      <c r="CD564" s="97">
        <v>0</v>
      </c>
      <c r="CE564" s="97">
        <v>0</v>
      </c>
      <c r="CF564" s="97">
        <v>0</v>
      </c>
      <c r="CG564" s="97">
        <v>0</v>
      </c>
      <c r="CH564" s="112">
        <v>0</v>
      </c>
      <c r="CI564" s="97">
        <v>0</v>
      </c>
      <c r="CJ564" s="97">
        <v>0</v>
      </c>
      <c r="CK564" s="97">
        <v>0</v>
      </c>
      <c r="CL564" s="97">
        <v>1</v>
      </c>
      <c r="CM564" s="97">
        <v>0</v>
      </c>
      <c r="CN564" s="97">
        <v>0</v>
      </c>
      <c r="CO564" s="97">
        <v>1</v>
      </c>
      <c r="CP564" s="97">
        <v>0</v>
      </c>
      <c r="CQ564" s="97">
        <v>0</v>
      </c>
      <c r="CR564" s="97">
        <v>0</v>
      </c>
      <c r="CS564" s="112">
        <v>0</v>
      </c>
      <c r="CU564">
        <v>18</v>
      </c>
      <c r="CY564" s="114"/>
      <c r="DD564" s="114" t="s">
        <v>110</v>
      </c>
    </row>
    <row r="565" spans="1:108" x14ac:dyDescent="0.25">
      <c r="A565">
        <v>564</v>
      </c>
      <c r="B565">
        <v>36</v>
      </c>
      <c r="C565" s="25" t="s">
        <v>169</v>
      </c>
      <c r="D565" s="12">
        <v>10.9</v>
      </c>
      <c r="E565" s="14">
        <f t="shared" si="170"/>
        <v>0.47996477322765302</v>
      </c>
      <c r="F565" s="7">
        <v>22.71</v>
      </c>
      <c r="G565" s="7">
        <f t="shared" si="151"/>
        <v>10.420035226772347</v>
      </c>
      <c r="H565" s="16">
        <f t="shared" si="152"/>
        <v>11.379964773227654</v>
      </c>
      <c r="I565" s="11">
        <f t="shared" si="153"/>
        <v>0.54588442624056877</v>
      </c>
      <c r="J565" s="33">
        <f t="shared" si="154"/>
        <v>2.4037183013675419E-2</v>
      </c>
      <c r="K565" s="33">
        <f t="shared" si="155"/>
        <v>41.602212681538944</v>
      </c>
      <c r="L565" s="33">
        <f t="shared" si="156"/>
        <v>0.52184724322689335</v>
      </c>
      <c r="M565" s="33">
        <f t="shared" si="157"/>
        <v>0.56992160925424418</v>
      </c>
      <c r="N565" s="8">
        <v>1</v>
      </c>
      <c r="O565" s="9">
        <v>0</v>
      </c>
      <c r="P565" s="8">
        <v>0</v>
      </c>
      <c r="Q565" s="9">
        <v>0</v>
      </c>
      <c r="R565" s="9">
        <v>0</v>
      </c>
      <c r="S565" s="9">
        <v>1</v>
      </c>
      <c r="T565" s="9">
        <v>0</v>
      </c>
      <c r="U565" s="8">
        <v>1220</v>
      </c>
      <c r="V565" s="9">
        <v>4</v>
      </c>
      <c r="W565" s="9">
        <f t="shared" si="150"/>
        <v>1215</v>
      </c>
      <c r="X565" s="9">
        <f t="shared" si="158"/>
        <v>15</v>
      </c>
      <c r="Y565" s="7">
        <f t="shared" ref="Y565:Y578" si="175">(7.477*AV565+9.003*AW565)</f>
        <v>7.4770000000000003</v>
      </c>
      <c r="Z565" s="7">
        <f t="shared" si="171"/>
        <v>17.561</v>
      </c>
      <c r="AA565" s="9">
        <v>1</v>
      </c>
      <c r="AB565" s="9">
        <v>0</v>
      </c>
      <c r="AC565" s="9">
        <v>0</v>
      </c>
      <c r="AD565" s="9">
        <v>1</v>
      </c>
      <c r="AE565" s="9">
        <v>0</v>
      </c>
      <c r="AF565" s="9">
        <v>0</v>
      </c>
      <c r="AG565" s="8">
        <v>1</v>
      </c>
      <c r="AH565" s="9">
        <v>0</v>
      </c>
      <c r="AI565" s="30">
        <v>0</v>
      </c>
      <c r="AJ565" s="9">
        <v>0</v>
      </c>
      <c r="AK565" s="30">
        <v>1</v>
      </c>
      <c r="AL565" s="21">
        <v>1986</v>
      </c>
      <c r="AM565" s="23">
        <f t="shared" si="159"/>
        <v>7.5938778446051183</v>
      </c>
      <c r="AN565" s="33">
        <v>0.36</v>
      </c>
      <c r="AO565" s="33">
        <v>0.49</v>
      </c>
      <c r="AP565" s="33">
        <v>0.13</v>
      </c>
      <c r="AQ565" s="43">
        <v>0.02</v>
      </c>
      <c r="AR565" s="33" t="s">
        <v>108</v>
      </c>
      <c r="AS565" s="43" t="s">
        <v>108</v>
      </c>
      <c r="AT565" s="42">
        <v>1</v>
      </c>
      <c r="AU565" s="18">
        <v>0</v>
      </c>
      <c r="AV565">
        <v>1</v>
      </c>
      <c r="AW565" s="40">
        <v>0</v>
      </c>
      <c r="AX565" s="39">
        <f t="shared" si="172"/>
        <v>0.55000000000000004</v>
      </c>
      <c r="AY565" s="40">
        <f t="shared" si="173"/>
        <v>0.45</v>
      </c>
      <c r="AZ565">
        <v>0</v>
      </c>
      <c r="BA565" s="18">
        <v>1</v>
      </c>
      <c r="BB565">
        <v>0</v>
      </c>
      <c r="BC565" s="18">
        <v>1</v>
      </c>
      <c r="BD565" s="18" t="s">
        <v>170</v>
      </c>
      <c r="BE565">
        <v>0</v>
      </c>
      <c r="BF565">
        <v>1</v>
      </c>
      <c r="BG565">
        <v>0</v>
      </c>
      <c r="BH565">
        <v>0</v>
      </c>
      <c r="BI565">
        <v>0</v>
      </c>
      <c r="BJ565">
        <v>0</v>
      </c>
      <c r="BK565" s="18">
        <v>0</v>
      </c>
      <c r="BL565">
        <v>0</v>
      </c>
      <c r="BM565">
        <v>1</v>
      </c>
      <c r="BN565" s="18">
        <v>0</v>
      </c>
      <c r="BQ565" s="96">
        <f t="shared" si="174"/>
        <v>32.037999999999997</v>
      </c>
      <c r="BR565">
        <v>1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 s="18">
        <v>0</v>
      </c>
      <c r="BZ565">
        <v>0</v>
      </c>
      <c r="CA565">
        <v>0</v>
      </c>
      <c r="CB565">
        <v>0</v>
      </c>
      <c r="CC565" s="18">
        <v>1</v>
      </c>
      <c r="CD565">
        <v>0</v>
      </c>
      <c r="CE565">
        <v>0</v>
      </c>
      <c r="CF565">
        <v>0</v>
      </c>
      <c r="CG565">
        <v>0</v>
      </c>
      <c r="CH565" s="18">
        <v>0</v>
      </c>
      <c r="CI565">
        <v>0</v>
      </c>
      <c r="CJ565">
        <v>0</v>
      </c>
      <c r="CK565">
        <v>0</v>
      </c>
      <c r="CL565">
        <v>1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 s="18">
        <v>0</v>
      </c>
      <c r="CU565">
        <v>18</v>
      </c>
      <c r="DD565" s="34" t="s">
        <v>110</v>
      </c>
    </row>
    <row r="566" spans="1:108" x14ac:dyDescent="0.25">
      <c r="A566">
        <v>565</v>
      </c>
      <c r="B566">
        <v>36</v>
      </c>
      <c r="C566" s="25" t="s">
        <v>169</v>
      </c>
      <c r="D566" s="12">
        <v>12.8</v>
      </c>
      <c r="E566" s="14">
        <f t="shared" si="170"/>
        <v>1.2598425196850394</v>
      </c>
      <c r="F566" s="7">
        <v>10.16</v>
      </c>
      <c r="G566" s="7">
        <f t="shared" si="151"/>
        <v>11.540157480314962</v>
      </c>
      <c r="H566" s="16">
        <f t="shared" si="152"/>
        <v>14.05984251968504</v>
      </c>
      <c r="I566" s="11">
        <f t="shared" si="153"/>
        <v>0.51564596422723608</v>
      </c>
      <c r="J566" s="33">
        <f t="shared" si="154"/>
        <v>5.0752555534176777E-2</v>
      </c>
      <c r="K566" s="33">
        <f t="shared" si="155"/>
        <v>19.703441323789104</v>
      </c>
      <c r="L566" s="33">
        <f t="shared" si="156"/>
        <v>0.46489340869305928</v>
      </c>
      <c r="M566" s="33">
        <f t="shared" si="157"/>
        <v>0.56639851976141287</v>
      </c>
      <c r="N566" s="8">
        <v>1</v>
      </c>
      <c r="O566" s="9">
        <v>0</v>
      </c>
      <c r="P566" s="8">
        <v>0</v>
      </c>
      <c r="Q566" s="9">
        <v>0</v>
      </c>
      <c r="R566" s="9">
        <v>0</v>
      </c>
      <c r="S566" s="9">
        <v>1</v>
      </c>
      <c r="T566" s="9">
        <v>0</v>
      </c>
      <c r="U566" s="8">
        <v>290</v>
      </c>
      <c r="V566" s="9">
        <v>4</v>
      </c>
      <c r="W566" s="9">
        <f t="shared" si="150"/>
        <v>285</v>
      </c>
      <c r="X566" s="9">
        <f t="shared" si="158"/>
        <v>15</v>
      </c>
      <c r="Y566" s="7">
        <f t="shared" si="175"/>
        <v>9.0030000000000001</v>
      </c>
      <c r="Z566" s="7">
        <f t="shared" si="171"/>
        <v>11.448</v>
      </c>
      <c r="AA566" s="9">
        <v>1</v>
      </c>
      <c r="AB566" s="9">
        <v>0</v>
      </c>
      <c r="AC566" s="9">
        <v>0</v>
      </c>
      <c r="AD566" s="9">
        <v>1</v>
      </c>
      <c r="AE566" s="9">
        <v>0</v>
      </c>
      <c r="AF566" s="9">
        <v>0</v>
      </c>
      <c r="AG566" s="8">
        <v>1</v>
      </c>
      <c r="AH566" s="9">
        <v>0</v>
      </c>
      <c r="AI566" s="30">
        <v>0</v>
      </c>
      <c r="AJ566" s="9">
        <v>0</v>
      </c>
      <c r="AK566" s="30">
        <v>1</v>
      </c>
      <c r="AL566" s="21">
        <v>1986</v>
      </c>
      <c r="AM566" s="23">
        <f t="shared" si="159"/>
        <v>7.5938778446051183</v>
      </c>
      <c r="AN566" s="33">
        <v>0.36</v>
      </c>
      <c r="AO566" s="33">
        <v>0.49</v>
      </c>
      <c r="AP566" s="33">
        <v>0.13</v>
      </c>
      <c r="AQ566" s="43">
        <v>0.02</v>
      </c>
      <c r="AR566" s="33" t="s">
        <v>108</v>
      </c>
      <c r="AS566" s="43" t="s">
        <v>108</v>
      </c>
      <c r="AT566" s="42">
        <v>1</v>
      </c>
      <c r="AU566" s="18">
        <v>0</v>
      </c>
      <c r="AV566">
        <v>0</v>
      </c>
      <c r="AW566" s="40">
        <v>1</v>
      </c>
      <c r="AX566" s="39">
        <f t="shared" si="172"/>
        <v>0.5</v>
      </c>
      <c r="AY566" s="40">
        <f t="shared" si="173"/>
        <v>0.5</v>
      </c>
      <c r="AZ566">
        <v>0</v>
      </c>
      <c r="BA566" s="18">
        <v>1</v>
      </c>
      <c r="BB566">
        <v>0</v>
      </c>
      <c r="BC566" s="18">
        <v>1</v>
      </c>
      <c r="BD566" s="18" t="s">
        <v>170</v>
      </c>
      <c r="BE566">
        <v>0</v>
      </c>
      <c r="BF566">
        <v>1</v>
      </c>
      <c r="BG566">
        <v>0</v>
      </c>
      <c r="BH566">
        <v>0</v>
      </c>
      <c r="BI566">
        <v>0</v>
      </c>
      <c r="BJ566">
        <v>0</v>
      </c>
      <c r="BK566" s="18">
        <v>0</v>
      </c>
      <c r="BL566">
        <v>0</v>
      </c>
      <c r="BM566">
        <v>1</v>
      </c>
      <c r="BN566" s="18">
        <v>0</v>
      </c>
      <c r="BQ566" s="96">
        <f t="shared" si="174"/>
        <v>27.451000000000001</v>
      </c>
      <c r="BR566">
        <v>1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 s="18">
        <v>0</v>
      </c>
      <c r="BZ566">
        <v>0</v>
      </c>
      <c r="CA566">
        <v>0</v>
      </c>
      <c r="CB566">
        <v>0</v>
      </c>
      <c r="CC566" s="18">
        <v>1</v>
      </c>
      <c r="CD566">
        <v>0</v>
      </c>
      <c r="CE566">
        <v>0</v>
      </c>
      <c r="CF566">
        <v>0</v>
      </c>
      <c r="CG566">
        <v>0</v>
      </c>
      <c r="CH566" s="18">
        <v>0</v>
      </c>
      <c r="CI566">
        <v>0</v>
      </c>
      <c r="CJ566">
        <v>0</v>
      </c>
      <c r="CK566">
        <v>0</v>
      </c>
      <c r="CL566">
        <v>1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 s="18">
        <v>0</v>
      </c>
      <c r="CU566">
        <v>18</v>
      </c>
      <c r="DD566" s="34" t="s">
        <v>110</v>
      </c>
    </row>
    <row r="567" spans="1:108" x14ac:dyDescent="0.25">
      <c r="A567">
        <v>566</v>
      </c>
      <c r="B567">
        <v>36</v>
      </c>
      <c r="C567" s="25" t="s">
        <v>169</v>
      </c>
      <c r="D567" s="12">
        <v>6.5</v>
      </c>
      <c r="E567" s="14">
        <f t="shared" si="170"/>
        <v>0.93525179856115104</v>
      </c>
      <c r="F567" s="7">
        <v>6.95</v>
      </c>
      <c r="G567" s="7">
        <f t="shared" si="151"/>
        <v>5.5647482014388494</v>
      </c>
      <c r="H567" s="16">
        <f t="shared" si="152"/>
        <v>7.4352517985611506</v>
      </c>
      <c r="I567" s="11">
        <f t="shared" si="153"/>
        <v>0.17651295312271437</v>
      </c>
      <c r="J567" s="33">
        <f t="shared" si="154"/>
        <v>2.5397547211901347E-2</v>
      </c>
      <c r="K567" s="33">
        <f t="shared" si="155"/>
        <v>39.373880936478692</v>
      </c>
      <c r="L567" s="33">
        <f t="shared" si="156"/>
        <v>0.15111540591081302</v>
      </c>
      <c r="M567" s="33">
        <f t="shared" si="157"/>
        <v>0.20191050033461572</v>
      </c>
      <c r="N567" s="8">
        <v>1</v>
      </c>
      <c r="O567" s="9">
        <v>0</v>
      </c>
      <c r="P567" s="8">
        <v>0</v>
      </c>
      <c r="Q567" s="9">
        <v>0</v>
      </c>
      <c r="R567" s="9">
        <v>0</v>
      </c>
      <c r="S567" s="9">
        <v>1</v>
      </c>
      <c r="T567" s="9">
        <v>0</v>
      </c>
      <c r="U567" s="8">
        <v>1510</v>
      </c>
      <c r="V567" s="9">
        <v>7</v>
      </c>
      <c r="W567" s="9">
        <f t="shared" ref="W567:W630" si="176">U567-V567-1</f>
        <v>1502</v>
      </c>
      <c r="X567" s="9">
        <f t="shared" si="158"/>
        <v>15</v>
      </c>
      <c r="Y567" s="7">
        <f t="shared" si="175"/>
        <v>7.66012</v>
      </c>
      <c r="Z567" s="7">
        <f t="shared" si="171"/>
        <v>16.827439999999999</v>
      </c>
      <c r="AA567" s="9">
        <v>1</v>
      </c>
      <c r="AB567" s="9">
        <v>0</v>
      </c>
      <c r="AC567" s="9">
        <v>0</v>
      </c>
      <c r="AD567" s="9">
        <v>1</v>
      </c>
      <c r="AE567" s="9">
        <v>0</v>
      </c>
      <c r="AF567" s="9">
        <v>0</v>
      </c>
      <c r="AG567" s="8">
        <v>1</v>
      </c>
      <c r="AH567" s="9">
        <v>0</v>
      </c>
      <c r="AI567" s="30">
        <v>0</v>
      </c>
      <c r="AJ567" s="9">
        <v>0</v>
      </c>
      <c r="AK567" s="30">
        <v>1</v>
      </c>
      <c r="AL567" s="21">
        <v>1986</v>
      </c>
      <c r="AM567" s="23">
        <f t="shared" si="159"/>
        <v>7.5938778446051183</v>
      </c>
      <c r="AN567" s="33">
        <v>0.36</v>
      </c>
      <c r="AO567" s="33">
        <v>0.49</v>
      </c>
      <c r="AP567" s="33">
        <v>0.13</v>
      </c>
      <c r="AQ567" s="43">
        <v>0.02</v>
      </c>
      <c r="AR567" s="33" t="s">
        <v>108</v>
      </c>
      <c r="AS567" s="43" t="s">
        <v>108</v>
      </c>
      <c r="AT567" s="42">
        <v>1</v>
      </c>
      <c r="AU567" s="18">
        <v>0</v>
      </c>
      <c r="AV567">
        <v>0.88</v>
      </c>
      <c r="AW567" s="40">
        <f t="shared" ref="AW567:AW573" si="177">1-AV567</f>
        <v>0.12</v>
      </c>
      <c r="AX567" s="39">
        <f t="shared" si="172"/>
        <v>0.54400000000000004</v>
      </c>
      <c r="AY567" s="40">
        <f t="shared" si="173"/>
        <v>0.45600000000000002</v>
      </c>
      <c r="AZ567">
        <v>0</v>
      </c>
      <c r="BA567" s="18">
        <v>1</v>
      </c>
      <c r="BB567">
        <v>0</v>
      </c>
      <c r="BC567" s="18">
        <v>1</v>
      </c>
      <c r="BD567" s="18" t="s">
        <v>170</v>
      </c>
      <c r="BE567">
        <v>0</v>
      </c>
      <c r="BF567">
        <v>1</v>
      </c>
      <c r="BG567">
        <v>0</v>
      </c>
      <c r="BH567">
        <v>0</v>
      </c>
      <c r="BI567">
        <v>0</v>
      </c>
      <c r="BJ567">
        <v>0</v>
      </c>
      <c r="BK567" s="18">
        <v>0</v>
      </c>
      <c r="BL567">
        <v>0</v>
      </c>
      <c r="BM567">
        <v>1</v>
      </c>
      <c r="BN567" s="18">
        <v>0</v>
      </c>
      <c r="BQ567" s="96">
        <f t="shared" si="174"/>
        <v>31.487559999999998</v>
      </c>
      <c r="BR567">
        <v>1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 s="18">
        <v>0</v>
      </c>
      <c r="BZ567">
        <v>0</v>
      </c>
      <c r="CA567">
        <v>0</v>
      </c>
      <c r="CB567">
        <v>0</v>
      </c>
      <c r="CC567" s="18">
        <v>1</v>
      </c>
      <c r="CD567">
        <v>0</v>
      </c>
      <c r="CE567">
        <v>0</v>
      </c>
      <c r="CF567">
        <v>0</v>
      </c>
      <c r="CG567">
        <v>0</v>
      </c>
      <c r="CH567" s="18">
        <v>0</v>
      </c>
      <c r="CI567">
        <v>0</v>
      </c>
      <c r="CJ567">
        <v>0</v>
      </c>
      <c r="CK567">
        <v>0</v>
      </c>
      <c r="CL567">
        <v>1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 s="18">
        <v>0</v>
      </c>
      <c r="CU567">
        <v>18</v>
      </c>
      <c r="DD567" s="34" t="s">
        <v>110</v>
      </c>
    </row>
    <row r="568" spans="1:108" x14ac:dyDescent="0.25">
      <c r="A568">
        <v>567</v>
      </c>
      <c r="B568">
        <v>36</v>
      </c>
      <c r="C568" s="25" t="s">
        <v>169</v>
      </c>
      <c r="D568" s="12">
        <v>7.4</v>
      </c>
      <c r="E568" s="14">
        <f t="shared" si="170"/>
        <v>0.95238095238095244</v>
      </c>
      <c r="F568" s="7">
        <v>7.77</v>
      </c>
      <c r="G568" s="7">
        <f t="shared" si="151"/>
        <v>6.4476190476190478</v>
      </c>
      <c r="H568" s="16">
        <f t="shared" si="152"/>
        <v>8.3523809523809529</v>
      </c>
      <c r="I568" s="11">
        <f t="shared" si="153"/>
        <v>0.19657517462416382</v>
      </c>
      <c r="J568" s="33">
        <f t="shared" si="154"/>
        <v>2.5299250273380161E-2</v>
      </c>
      <c r="K568" s="33">
        <f t="shared" si="155"/>
        <v>39.526863017446757</v>
      </c>
      <c r="L568" s="33">
        <f t="shared" si="156"/>
        <v>0.17127592435078365</v>
      </c>
      <c r="M568" s="33">
        <f t="shared" si="157"/>
        <v>0.221874424897544</v>
      </c>
      <c r="N568" s="8">
        <v>1</v>
      </c>
      <c r="O568" s="9">
        <v>0</v>
      </c>
      <c r="P568" s="8">
        <v>0</v>
      </c>
      <c r="Q568" s="9">
        <v>0</v>
      </c>
      <c r="R568" s="9">
        <v>0</v>
      </c>
      <c r="S568" s="9">
        <v>1</v>
      </c>
      <c r="T568" s="9">
        <v>0</v>
      </c>
      <c r="U568" s="8">
        <v>1510</v>
      </c>
      <c r="V568" s="9">
        <v>7</v>
      </c>
      <c r="W568" s="9">
        <f t="shared" si="176"/>
        <v>1502</v>
      </c>
      <c r="X568" s="9">
        <f t="shared" si="158"/>
        <v>15</v>
      </c>
      <c r="Y568" s="7">
        <f t="shared" si="175"/>
        <v>7.66012</v>
      </c>
      <c r="Z568" s="7">
        <f t="shared" si="171"/>
        <v>16.827439999999999</v>
      </c>
      <c r="AA568" s="9">
        <v>1</v>
      </c>
      <c r="AB568" s="9">
        <v>0</v>
      </c>
      <c r="AC568" s="9">
        <v>0</v>
      </c>
      <c r="AD568" s="9">
        <v>1</v>
      </c>
      <c r="AE568" s="9">
        <v>0</v>
      </c>
      <c r="AF568" s="9">
        <v>0</v>
      </c>
      <c r="AG568" s="8">
        <v>1</v>
      </c>
      <c r="AH568" s="9">
        <v>0</v>
      </c>
      <c r="AI568" s="30">
        <v>0</v>
      </c>
      <c r="AJ568" s="9">
        <v>0</v>
      </c>
      <c r="AK568" s="30">
        <v>1</v>
      </c>
      <c r="AL568" s="21">
        <v>1986</v>
      </c>
      <c r="AM568" s="23">
        <f t="shared" si="159"/>
        <v>7.5938778446051183</v>
      </c>
      <c r="AN568" s="33">
        <v>0.36</v>
      </c>
      <c r="AO568" s="33">
        <v>0.49</v>
      </c>
      <c r="AP568" s="33">
        <v>0.13</v>
      </c>
      <c r="AQ568" s="43">
        <v>0.02</v>
      </c>
      <c r="AR568" s="33" t="s">
        <v>108</v>
      </c>
      <c r="AS568" s="43" t="s">
        <v>108</v>
      </c>
      <c r="AT568" s="42">
        <v>1</v>
      </c>
      <c r="AU568" s="18">
        <v>0</v>
      </c>
      <c r="AV568">
        <v>0.88</v>
      </c>
      <c r="AW568" s="40">
        <f t="shared" si="177"/>
        <v>0.12</v>
      </c>
      <c r="AX568" s="39">
        <f t="shared" si="172"/>
        <v>0.54400000000000004</v>
      </c>
      <c r="AY568" s="40">
        <f t="shared" si="173"/>
        <v>0.45600000000000002</v>
      </c>
      <c r="AZ568">
        <v>0</v>
      </c>
      <c r="BA568" s="18">
        <v>1</v>
      </c>
      <c r="BB568">
        <v>0</v>
      </c>
      <c r="BC568" s="18">
        <v>1</v>
      </c>
      <c r="BD568" s="18" t="s">
        <v>170</v>
      </c>
      <c r="BE568">
        <v>0</v>
      </c>
      <c r="BF568">
        <v>1</v>
      </c>
      <c r="BG568">
        <v>0</v>
      </c>
      <c r="BH568">
        <v>0</v>
      </c>
      <c r="BI568">
        <v>0</v>
      </c>
      <c r="BJ568">
        <v>0</v>
      </c>
      <c r="BK568" s="18">
        <v>0</v>
      </c>
      <c r="BL568">
        <v>0</v>
      </c>
      <c r="BM568">
        <v>1</v>
      </c>
      <c r="BN568" s="18">
        <v>0</v>
      </c>
      <c r="BQ568" s="96">
        <f t="shared" si="174"/>
        <v>31.487559999999998</v>
      </c>
      <c r="BR568">
        <v>1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 s="18">
        <v>0</v>
      </c>
      <c r="BZ568">
        <v>0</v>
      </c>
      <c r="CA568">
        <v>0</v>
      </c>
      <c r="CB568">
        <v>0</v>
      </c>
      <c r="CC568" s="18">
        <v>1</v>
      </c>
      <c r="CD568">
        <v>0</v>
      </c>
      <c r="CE568">
        <v>0</v>
      </c>
      <c r="CF568">
        <v>0</v>
      </c>
      <c r="CG568">
        <v>0</v>
      </c>
      <c r="CH568" s="18">
        <v>0</v>
      </c>
      <c r="CI568">
        <v>0</v>
      </c>
      <c r="CJ568">
        <v>0</v>
      </c>
      <c r="CK568">
        <v>0</v>
      </c>
      <c r="CL568">
        <v>1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 s="18">
        <v>0</v>
      </c>
      <c r="CU568">
        <v>18</v>
      </c>
      <c r="DD568" s="34" t="s">
        <v>110</v>
      </c>
    </row>
    <row r="569" spans="1:108" x14ac:dyDescent="0.25">
      <c r="A569">
        <v>568</v>
      </c>
      <c r="B569">
        <v>36</v>
      </c>
      <c r="C569" s="25" t="s">
        <v>169</v>
      </c>
      <c r="D569" s="12">
        <v>7.5</v>
      </c>
      <c r="E569" s="14">
        <f t="shared" si="170"/>
        <v>0.96030729833546735</v>
      </c>
      <c r="F569" s="7">
        <v>7.81</v>
      </c>
      <c r="G569" s="7">
        <f t="shared" si="151"/>
        <v>6.5396927016645323</v>
      </c>
      <c r="H569" s="16">
        <f t="shared" si="152"/>
        <v>8.4603072983354668</v>
      </c>
      <c r="I569" s="11">
        <f t="shared" si="153"/>
        <v>0.1975477495959001</v>
      </c>
      <c r="J569" s="33">
        <f t="shared" si="154"/>
        <v>2.5294206094225363E-2</v>
      </c>
      <c r="K569" s="33">
        <f t="shared" si="155"/>
        <v>39.534745477870473</v>
      </c>
      <c r="L569" s="33">
        <f t="shared" si="156"/>
        <v>0.17225354350167474</v>
      </c>
      <c r="M569" s="33">
        <f t="shared" si="157"/>
        <v>0.22284195569012547</v>
      </c>
      <c r="N569" s="8">
        <v>1</v>
      </c>
      <c r="O569" s="9">
        <v>0</v>
      </c>
      <c r="P569" s="8">
        <v>0</v>
      </c>
      <c r="Q569" s="9">
        <v>0</v>
      </c>
      <c r="R569" s="9">
        <v>0</v>
      </c>
      <c r="S569" s="9">
        <v>1</v>
      </c>
      <c r="T569" s="9">
        <v>0</v>
      </c>
      <c r="U569" s="8">
        <v>1510</v>
      </c>
      <c r="V569" s="9">
        <v>7</v>
      </c>
      <c r="W569" s="9">
        <f t="shared" si="176"/>
        <v>1502</v>
      </c>
      <c r="X569" s="9">
        <f t="shared" si="158"/>
        <v>15</v>
      </c>
      <c r="Y569" s="7">
        <f t="shared" si="175"/>
        <v>7.66012</v>
      </c>
      <c r="Z569" s="7">
        <f t="shared" si="171"/>
        <v>16.827439999999999</v>
      </c>
      <c r="AA569" s="9">
        <v>1</v>
      </c>
      <c r="AB569" s="9">
        <v>0</v>
      </c>
      <c r="AC569" s="9">
        <v>0</v>
      </c>
      <c r="AD569" s="9">
        <v>1</v>
      </c>
      <c r="AE569" s="9">
        <v>0</v>
      </c>
      <c r="AF569" s="9">
        <v>0</v>
      </c>
      <c r="AG569" s="8">
        <v>1</v>
      </c>
      <c r="AH569" s="9">
        <v>0</v>
      </c>
      <c r="AI569" s="30">
        <v>0</v>
      </c>
      <c r="AJ569" s="9">
        <v>0</v>
      </c>
      <c r="AK569" s="30">
        <v>1</v>
      </c>
      <c r="AL569" s="21">
        <v>1986</v>
      </c>
      <c r="AM569" s="23">
        <f t="shared" si="159"/>
        <v>7.5938778446051183</v>
      </c>
      <c r="AN569" s="33">
        <v>0.36</v>
      </c>
      <c r="AO569" s="33">
        <v>0.49</v>
      </c>
      <c r="AP569" s="33">
        <v>0.13</v>
      </c>
      <c r="AQ569" s="43">
        <v>0.02</v>
      </c>
      <c r="AR569" s="33" t="s">
        <v>108</v>
      </c>
      <c r="AS569" s="43" t="s">
        <v>108</v>
      </c>
      <c r="AT569" s="42">
        <v>1</v>
      </c>
      <c r="AU569" s="18">
        <v>0</v>
      </c>
      <c r="AV569">
        <v>0.88</v>
      </c>
      <c r="AW569" s="40">
        <f t="shared" si="177"/>
        <v>0.12</v>
      </c>
      <c r="AX569" s="39">
        <f t="shared" si="172"/>
        <v>0.54400000000000004</v>
      </c>
      <c r="AY569" s="40">
        <f t="shared" si="173"/>
        <v>0.45600000000000002</v>
      </c>
      <c r="AZ569">
        <v>0</v>
      </c>
      <c r="BA569" s="18">
        <v>1</v>
      </c>
      <c r="BB569">
        <v>0</v>
      </c>
      <c r="BC569" s="18">
        <v>1</v>
      </c>
      <c r="BD569" s="18" t="s">
        <v>170</v>
      </c>
      <c r="BE569">
        <v>0</v>
      </c>
      <c r="BF569">
        <v>1</v>
      </c>
      <c r="BG569">
        <v>0</v>
      </c>
      <c r="BH569">
        <v>0</v>
      </c>
      <c r="BI569">
        <v>0</v>
      </c>
      <c r="BJ569">
        <v>0</v>
      </c>
      <c r="BK569" s="18">
        <v>0</v>
      </c>
      <c r="BL569">
        <v>0</v>
      </c>
      <c r="BM569">
        <v>1</v>
      </c>
      <c r="BN569" s="18">
        <v>0</v>
      </c>
      <c r="BQ569" s="96">
        <f t="shared" si="174"/>
        <v>31.487559999999998</v>
      </c>
      <c r="BR569">
        <v>1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 s="18">
        <v>0</v>
      </c>
      <c r="BZ569">
        <v>0</v>
      </c>
      <c r="CA569">
        <v>0</v>
      </c>
      <c r="CB569">
        <v>0</v>
      </c>
      <c r="CC569" s="18">
        <v>1</v>
      </c>
      <c r="CD569">
        <v>0</v>
      </c>
      <c r="CE569">
        <v>0</v>
      </c>
      <c r="CF569">
        <v>0</v>
      </c>
      <c r="CG569">
        <v>0</v>
      </c>
      <c r="CH569" s="18">
        <v>0</v>
      </c>
      <c r="CI569">
        <v>0</v>
      </c>
      <c r="CJ569">
        <v>0</v>
      </c>
      <c r="CK569">
        <v>0</v>
      </c>
      <c r="CL569">
        <v>1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 s="18">
        <v>0</v>
      </c>
      <c r="CU569">
        <v>18</v>
      </c>
      <c r="DD569" s="34" t="s">
        <v>110</v>
      </c>
    </row>
    <row r="570" spans="1:108" x14ac:dyDescent="0.25">
      <c r="A570">
        <v>569</v>
      </c>
      <c r="B570">
        <v>36</v>
      </c>
      <c r="C570" s="25" t="s">
        <v>169</v>
      </c>
      <c r="D570" s="12">
        <v>7.3</v>
      </c>
      <c r="E570" s="14">
        <f t="shared" si="170"/>
        <v>0.96052631578947367</v>
      </c>
      <c r="F570" s="7">
        <v>7.6</v>
      </c>
      <c r="G570" s="7">
        <f t="shared" si="151"/>
        <v>6.3394736842105264</v>
      </c>
      <c r="H570" s="16">
        <f t="shared" si="152"/>
        <v>8.2605263157894733</v>
      </c>
      <c r="I570" s="11">
        <f t="shared" si="153"/>
        <v>0.19243528302935478</v>
      </c>
      <c r="J570" s="33">
        <f t="shared" si="154"/>
        <v>2.5320431977546683E-2</v>
      </c>
      <c r="K570" s="33">
        <f t="shared" si="155"/>
        <v>39.493796981298217</v>
      </c>
      <c r="L570" s="33">
        <f t="shared" si="156"/>
        <v>0.16711485105180809</v>
      </c>
      <c r="M570" s="33">
        <f t="shared" si="157"/>
        <v>0.21775571500690147</v>
      </c>
      <c r="N570" s="8">
        <v>1</v>
      </c>
      <c r="O570" s="9">
        <v>0</v>
      </c>
      <c r="P570" s="8">
        <v>0</v>
      </c>
      <c r="Q570" s="9">
        <v>0</v>
      </c>
      <c r="R570" s="9">
        <v>0</v>
      </c>
      <c r="S570" s="9">
        <v>1</v>
      </c>
      <c r="T570" s="9">
        <v>0</v>
      </c>
      <c r="U570" s="8">
        <v>1510</v>
      </c>
      <c r="V570" s="9">
        <v>7</v>
      </c>
      <c r="W570" s="9">
        <f t="shared" si="176"/>
        <v>1502</v>
      </c>
      <c r="X570" s="9">
        <f t="shared" si="158"/>
        <v>15</v>
      </c>
      <c r="Y570" s="7">
        <f t="shared" si="175"/>
        <v>7.66012</v>
      </c>
      <c r="Z570" s="7">
        <f t="shared" si="171"/>
        <v>16.827439999999999</v>
      </c>
      <c r="AA570" s="9">
        <v>1</v>
      </c>
      <c r="AB570" s="9">
        <v>0</v>
      </c>
      <c r="AC570" s="9">
        <v>0</v>
      </c>
      <c r="AD570" s="9">
        <v>1</v>
      </c>
      <c r="AE570" s="9">
        <v>0</v>
      </c>
      <c r="AF570" s="9">
        <v>0</v>
      </c>
      <c r="AG570" s="8">
        <v>1</v>
      </c>
      <c r="AH570" s="9">
        <v>0</v>
      </c>
      <c r="AI570" s="30">
        <v>0</v>
      </c>
      <c r="AJ570" s="9">
        <v>0</v>
      </c>
      <c r="AK570" s="30">
        <v>1</v>
      </c>
      <c r="AL570" s="21">
        <v>1986</v>
      </c>
      <c r="AM570" s="23">
        <f t="shared" si="159"/>
        <v>7.5938778446051183</v>
      </c>
      <c r="AN570" s="33">
        <v>0.36</v>
      </c>
      <c r="AO570" s="33">
        <v>0.49</v>
      </c>
      <c r="AP570" s="33">
        <v>0.13</v>
      </c>
      <c r="AQ570" s="43">
        <v>0.02</v>
      </c>
      <c r="AR570" s="33" t="s">
        <v>108</v>
      </c>
      <c r="AS570" s="43" t="s">
        <v>108</v>
      </c>
      <c r="AT570" s="42">
        <v>1</v>
      </c>
      <c r="AU570" s="18">
        <v>0</v>
      </c>
      <c r="AV570">
        <v>0.88</v>
      </c>
      <c r="AW570" s="40">
        <f t="shared" si="177"/>
        <v>0.12</v>
      </c>
      <c r="AX570" s="39">
        <f t="shared" si="172"/>
        <v>0.54400000000000004</v>
      </c>
      <c r="AY570" s="40">
        <f t="shared" si="173"/>
        <v>0.45600000000000002</v>
      </c>
      <c r="AZ570">
        <v>0</v>
      </c>
      <c r="BA570" s="18">
        <v>1</v>
      </c>
      <c r="BB570">
        <v>0</v>
      </c>
      <c r="BC570" s="18">
        <v>1</v>
      </c>
      <c r="BD570" s="18" t="s">
        <v>170</v>
      </c>
      <c r="BE570">
        <v>0</v>
      </c>
      <c r="BF570">
        <v>1</v>
      </c>
      <c r="BG570">
        <v>0</v>
      </c>
      <c r="BH570">
        <v>0</v>
      </c>
      <c r="BI570">
        <v>0</v>
      </c>
      <c r="BJ570">
        <v>0</v>
      </c>
      <c r="BK570" s="18">
        <v>0</v>
      </c>
      <c r="BL570">
        <v>0</v>
      </c>
      <c r="BM570">
        <v>1</v>
      </c>
      <c r="BN570" s="18">
        <v>0</v>
      </c>
      <c r="BQ570" s="96">
        <f t="shared" si="174"/>
        <v>31.487559999999998</v>
      </c>
      <c r="BR570">
        <v>1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 s="18">
        <v>0</v>
      </c>
      <c r="BZ570">
        <v>0</v>
      </c>
      <c r="CA570">
        <v>0</v>
      </c>
      <c r="CB570">
        <v>0</v>
      </c>
      <c r="CC570" s="18">
        <v>1</v>
      </c>
      <c r="CD570">
        <v>0</v>
      </c>
      <c r="CE570">
        <v>0</v>
      </c>
      <c r="CF570">
        <v>0</v>
      </c>
      <c r="CG570">
        <v>0</v>
      </c>
      <c r="CH570" s="18">
        <v>0</v>
      </c>
      <c r="CI570">
        <v>0</v>
      </c>
      <c r="CJ570">
        <v>0</v>
      </c>
      <c r="CK570">
        <v>0</v>
      </c>
      <c r="CL570">
        <v>1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 s="18">
        <v>1</v>
      </c>
      <c r="CU570">
        <v>18</v>
      </c>
      <c r="DD570" s="34" t="s">
        <v>110</v>
      </c>
    </row>
    <row r="571" spans="1:108" x14ac:dyDescent="0.25">
      <c r="A571">
        <v>570</v>
      </c>
      <c r="B571">
        <v>36</v>
      </c>
      <c r="C571" s="25" t="s">
        <v>169</v>
      </c>
      <c r="D571" s="12">
        <v>7.1</v>
      </c>
      <c r="E571" s="14">
        <f t="shared" si="170"/>
        <v>0.94164456233421745</v>
      </c>
      <c r="F571" s="7">
        <v>7.54</v>
      </c>
      <c r="G571" s="7">
        <f t="shared" si="151"/>
        <v>6.1583554376657821</v>
      </c>
      <c r="H571" s="16">
        <f t="shared" si="152"/>
        <v>8.0416445623342163</v>
      </c>
      <c r="I571" s="11">
        <f t="shared" si="153"/>
        <v>0.19097167590337699</v>
      </c>
      <c r="J571" s="33">
        <f t="shared" si="154"/>
        <v>2.5327808475248934E-2</v>
      </c>
      <c r="K571" s="33">
        <f t="shared" si="155"/>
        <v>39.482294766135368</v>
      </c>
      <c r="L571" s="33">
        <f t="shared" si="156"/>
        <v>0.16564386742812806</v>
      </c>
      <c r="M571" s="33">
        <f t="shared" si="157"/>
        <v>0.21629948437862592</v>
      </c>
      <c r="N571" s="8">
        <v>1</v>
      </c>
      <c r="O571" s="9">
        <v>0</v>
      </c>
      <c r="P571" s="8">
        <v>0</v>
      </c>
      <c r="Q571" s="9">
        <v>0</v>
      </c>
      <c r="R571" s="9">
        <v>0</v>
      </c>
      <c r="S571" s="9">
        <v>1</v>
      </c>
      <c r="T571" s="9">
        <v>0</v>
      </c>
      <c r="U571" s="8">
        <v>1510</v>
      </c>
      <c r="V571" s="9">
        <v>7</v>
      </c>
      <c r="W571" s="9">
        <f t="shared" si="176"/>
        <v>1502</v>
      </c>
      <c r="X571" s="9">
        <f t="shared" si="158"/>
        <v>15</v>
      </c>
      <c r="Y571" s="7">
        <f t="shared" si="175"/>
        <v>7.66012</v>
      </c>
      <c r="Z571" s="7">
        <f t="shared" si="171"/>
        <v>16.827439999999999</v>
      </c>
      <c r="AA571" s="9">
        <v>1</v>
      </c>
      <c r="AB571" s="9">
        <v>0</v>
      </c>
      <c r="AC571" s="9">
        <v>0</v>
      </c>
      <c r="AD571" s="9">
        <v>1</v>
      </c>
      <c r="AE571" s="9">
        <v>0</v>
      </c>
      <c r="AF571" s="9">
        <v>0</v>
      </c>
      <c r="AG571" s="8">
        <v>1</v>
      </c>
      <c r="AH571" s="9">
        <v>0</v>
      </c>
      <c r="AI571" s="30">
        <v>0</v>
      </c>
      <c r="AJ571" s="9">
        <v>0</v>
      </c>
      <c r="AK571" s="30">
        <v>1</v>
      </c>
      <c r="AL571" s="21">
        <v>1986</v>
      </c>
      <c r="AM571" s="23">
        <f t="shared" si="159"/>
        <v>7.5938778446051183</v>
      </c>
      <c r="AN571" s="33">
        <v>0.36</v>
      </c>
      <c r="AO571" s="33">
        <v>0.49</v>
      </c>
      <c r="AP571" s="33">
        <v>0.13</v>
      </c>
      <c r="AQ571" s="43">
        <v>0.02</v>
      </c>
      <c r="AR571" s="33" t="s">
        <v>108</v>
      </c>
      <c r="AS571" s="43" t="s">
        <v>108</v>
      </c>
      <c r="AT571" s="42">
        <v>1</v>
      </c>
      <c r="AU571" s="18">
        <v>0</v>
      </c>
      <c r="AV571">
        <v>0.88</v>
      </c>
      <c r="AW571" s="40">
        <f t="shared" si="177"/>
        <v>0.12</v>
      </c>
      <c r="AX571" s="39">
        <f t="shared" si="172"/>
        <v>0.54400000000000004</v>
      </c>
      <c r="AY571" s="40">
        <f t="shared" si="173"/>
        <v>0.45600000000000002</v>
      </c>
      <c r="AZ571">
        <v>0</v>
      </c>
      <c r="BA571" s="18">
        <v>1</v>
      </c>
      <c r="BB571">
        <v>0</v>
      </c>
      <c r="BC571" s="18">
        <v>1</v>
      </c>
      <c r="BD571" s="18" t="s">
        <v>170</v>
      </c>
      <c r="BE571">
        <v>0</v>
      </c>
      <c r="BF571">
        <v>1</v>
      </c>
      <c r="BG571">
        <v>0</v>
      </c>
      <c r="BH571">
        <v>0</v>
      </c>
      <c r="BI571">
        <v>0</v>
      </c>
      <c r="BJ571">
        <v>0</v>
      </c>
      <c r="BK571" s="18">
        <v>0</v>
      </c>
      <c r="BL571">
        <v>0</v>
      </c>
      <c r="BM571">
        <v>1</v>
      </c>
      <c r="BN571" s="18">
        <v>0</v>
      </c>
      <c r="BQ571" s="96">
        <f t="shared" si="174"/>
        <v>31.487559999999998</v>
      </c>
      <c r="BR571">
        <v>1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 s="18">
        <v>0</v>
      </c>
      <c r="BZ571">
        <v>0</v>
      </c>
      <c r="CA571">
        <v>0</v>
      </c>
      <c r="CB571">
        <v>0</v>
      </c>
      <c r="CC571" s="18">
        <v>1</v>
      </c>
      <c r="CD571">
        <v>0</v>
      </c>
      <c r="CE571">
        <v>0</v>
      </c>
      <c r="CF571">
        <v>0</v>
      </c>
      <c r="CG571">
        <v>0</v>
      </c>
      <c r="CH571" s="18">
        <v>0</v>
      </c>
      <c r="CI571">
        <v>0</v>
      </c>
      <c r="CJ571">
        <v>0</v>
      </c>
      <c r="CK571">
        <v>0</v>
      </c>
      <c r="CL571">
        <v>1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 s="18">
        <v>1</v>
      </c>
      <c r="CU571">
        <v>18</v>
      </c>
      <c r="DD571" s="34" t="s">
        <v>110</v>
      </c>
    </row>
    <row r="572" spans="1:108" x14ac:dyDescent="0.25">
      <c r="A572">
        <v>571</v>
      </c>
      <c r="B572">
        <v>36</v>
      </c>
      <c r="C572" s="25" t="s">
        <v>169</v>
      </c>
      <c r="D572" s="12">
        <v>6</v>
      </c>
      <c r="E572" s="14">
        <f t="shared" si="170"/>
        <v>0.90361445783132532</v>
      </c>
      <c r="F572" s="7">
        <v>6.64</v>
      </c>
      <c r="G572" s="7">
        <f t="shared" si="151"/>
        <v>5.096385542168675</v>
      </c>
      <c r="H572" s="16">
        <f t="shared" si="152"/>
        <v>6.903614457831325</v>
      </c>
      <c r="I572" s="11">
        <f t="shared" si="153"/>
        <v>0.16886931820305151</v>
      </c>
      <c r="J572" s="33">
        <f t="shared" si="154"/>
        <v>2.5432126235399324E-2</v>
      </c>
      <c r="K572" s="33">
        <f t="shared" si="155"/>
        <v>39.320345878438047</v>
      </c>
      <c r="L572" s="33">
        <f t="shared" si="156"/>
        <v>0.1434371919676522</v>
      </c>
      <c r="M572" s="33">
        <f t="shared" si="157"/>
        <v>0.19430144443845082</v>
      </c>
      <c r="N572" s="8">
        <v>1</v>
      </c>
      <c r="O572" s="9">
        <v>0</v>
      </c>
      <c r="P572" s="8">
        <v>0</v>
      </c>
      <c r="Q572" s="9">
        <v>0</v>
      </c>
      <c r="R572" s="9">
        <v>0</v>
      </c>
      <c r="S572" s="9">
        <v>1</v>
      </c>
      <c r="T572" s="9">
        <v>0</v>
      </c>
      <c r="U572" s="8">
        <v>1510</v>
      </c>
      <c r="V572" s="9">
        <v>7</v>
      </c>
      <c r="W572" s="9">
        <f t="shared" si="176"/>
        <v>1502</v>
      </c>
      <c r="X572" s="9">
        <f t="shared" si="158"/>
        <v>15</v>
      </c>
      <c r="Y572" s="7">
        <f t="shared" si="175"/>
        <v>7.66012</v>
      </c>
      <c r="Z572" s="7">
        <f t="shared" si="171"/>
        <v>16.827439999999999</v>
      </c>
      <c r="AA572" s="9">
        <v>1</v>
      </c>
      <c r="AB572" s="9">
        <v>0</v>
      </c>
      <c r="AC572" s="9">
        <v>0</v>
      </c>
      <c r="AD572" s="9">
        <v>1</v>
      </c>
      <c r="AE572" s="9">
        <v>0</v>
      </c>
      <c r="AF572" s="9">
        <v>0</v>
      </c>
      <c r="AG572" s="8">
        <v>1</v>
      </c>
      <c r="AH572" s="9">
        <v>0</v>
      </c>
      <c r="AI572" s="30">
        <v>0</v>
      </c>
      <c r="AJ572" s="9">
        <v>0</v>
      </c>
      <c r="AK572" s="30">
        <v>1</v>
      </c>
      <c r="AL572" s="21">
        <v>1986</v>
      </c>
      <c r="AM572" s="23">
        <f t="shared" si="159"/>
        <v>7.5938778446051183</v>
      </c>
      <c r="AN572" s="33">
        <v>0.36</v>
      </c>
      <c r="AO572" s="33">
        <v>0.49</v>
      </c>
      <c r="AP572" s="33">
        <v>0.13</v>
      </c>
      <c r="AQ572" s="43">
        <v>0.02</v>
      </c>
      <c r="AR572" s="33" t="s">
        <v>108</v>
      </c>
      <c r="AS572" s="43" t="s">
        <v>108</v>
      </c>
      <c r="AT572" s="42">
        <v>1</v>
      </c>
      <c r="AU572" s="18">
        <v>0</v>
      </c>
      <c r="AV572">
        <v>0.88</v>
      </c>
      <c r="AW572" s="40">
        <f t="shared" si="177"/>
        <v>0.12</v>
      </c>
      <c r="AX572" s="39">
        <f t="shared" si="172"/>
        <v>0.54400000000000004</v>
      </c>
      <c r="AY572" s="40">
        <f t="shared" si="173"/>
        <v>0.45600000000000002</v>
      </c>
      <c r="AZ572">
        <v>0</v>
      </c>
      <c r="BA572" s="18">
        <v>1</v>
      </c>
      <c r="BB572">
        <v>0</v>
      </c>
      <c r="BC572" s="18">
        <v>1</v>
      </c>
      <c r="BD572" s="18" t="s">
        <v>170</v>
      </c>
      <c r="BE572">
        <v>0</v>
      </c>
      <c r="BF572">
        <v>1</v>
      </c>
      <c r="BG572">
        <v>0</v>
      </c>
      <c r="BH572">
        <v>0</v>
      </c>
      <c r="BI572">
        <v>0</v>
      </c>
      <c r="BJ572">
        <v>0</v>
      </c>
      <c r="BK572" s="18">
        <v>0</v>
      </c>
      <c r="BL572">
        <v>0</v>
      </c>
      <c r="BM572">
        <v>1</v>
      </c>
      <c r="BN572" s="18">
        <v>0</v>
      </c>
      <c r="BQ572" s="96">
        <f t="shared" si="174"/>
        <v>31.487559999999998</v>
      </c>
      <c r="BR572">
        <v>1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 s="18">
        <v>0</v>
      </c>
      <c r="BZ572">
        <v>0</v>
      </c>
      <c r="CA572">
        <v>0</v>
      </c>
      <c r="CB572">
        <v>0</v>
      </c>
      <c r="CC572" s="18">
        <v>1</v>
      </c>
      <c r="CD572">
        <v>0</v>
      </c>
      <c r="CE572">
        <v>0</v>
      </c>
      <c r="CF572">
        <v>0</v>
      </c>
      <c r="CG572">
        <v>0</v>
      </c>
      <c r="CH572" s="18">
        <v>0</v>
      </c>
      <c r="CI572">
        <v>0</v>
      </c>
      <c r="CJ572">
        <v>0</v>
      </c>
      <c r="CK572">
        <v>0</v>
      </c>
      <c r="CL572">
        <v>1</v>
      </c>
      <c r="CM572">
        <v>0</v>
      </c>
      <c r="CN572">
        <v>0</v>
      </c>
      <c r="CO572">
        <v>0</v>
      </c>
      <c r="CP572">
        <v>0</v>
      </c>
      <c r="CQ572">
        <v>1</v>
      </c>
      <c r="CR572">
        <v>0</v>
      </c>
      <c r="CS572" s="18">
        <v>0</v>
      </c>
      <c r="CU572">
        <v>18</v>
      </c>
      <c r="DD572" s="34" t="s">
        <v>110</v>
      </c>
    </row>
    <row r="573" spans="1:108" x14ac:dyDescent="0.25">
      <c r="A573">
        <v>572</v>
      </c>
      <c r="B573">
        <v>36</v>
      </c>
      <c r="C573" s="25" t="s">
        <v>169</v>
      </c>
      <c r="D573" s="12">
        <v>8.4</v>
      </c>
      <c r="E573" s="14">
        <f t="shared" si="170"/>
        <v>0.98707403055229148</v>
      </c>
      <c r="F573" s="7">
        <v>8.51</v>
      </c>
      <c r="G573" s="7">
        <f t="shared" si="151"/>
        <v>7.4129259694477092</v>
      </c>
      <c r="H573" s="16">
        <f t="shared" si="152"/>
        <v>9.3870740305522915</v>
      </c>
      <c r="I573" s="11">
        <f t="shared" si="153"/>
        <v>0.21440325235359536</v>
      </c>
      <c r="J573" s="33">
        <f t="shared" si="154"/>
        <v>2.5194271721926603E-2</v>
      </c>
      <c r="K573" s="33">
        <f t="shared" si="155"/>
        <v>39.691562075584777</v>
      </c>
      <c r="L573" s="33">
        <f t="shared" si="156"/>
        <v>0.18920898063166877</v>
      </c>
      <c r="M573" s="33">
        <f t="shared" si="157"/>
        <v>0.23959752407552196</v>
      </c>
      <c r="N573" s="8">
        <v>1</v>
      </c>
      <c r="O573" s="9">
        <v>0</v>
      </c>
      <c r="P573" s="8">
        <v>0</v>
      </c>
      <c r="Q573" s="9">
        <v>0</v>
      </c>
      <c r="R573" s="9">
        <v>0</v>
      </c>
      <c r="S573" s="9">
        <v>1</v>
      </c>
      <c r="T573" s="9">
        <v>0</v>
      </c>
      <c r="U573" s="8">
        <v>1510</v>
      </c>
      <c r="V573" s="9">
        <v>6</v>
      </c>
      <c r="W573" s="9">
        <f t="shared" si="176"/>
        <v>1503</v>
      </c>
      <c r="X573" s="9">
        <f t="shared" si="158"/>
        <v>15</v>
      </c>
      <c r="Y573" s="7">
        <f t="shared" si="175"/>
        <v>7.66012</v>
      </c>
      <c r="Z573" s="7">
        <f t="shared" si="171"/>
        <v>16.827439999999999</v>
      </c>
      <c r="AA573" s="9">
        <v>1</v>
      </c>
      <c r="AB573" s="9">
        <v>0</v>
      </c>
      <c r="AC573" s="9">
        <v>0</v>
      </c>
      <c r="AD573" s="9">
        <v>1</v>
      </c>
      <c r="AE573" s="9">
        <v>0</v>
      </c>
      <c r="AF573" s="9">
        <v>0</v>
      </c>
      <c r="AG573" s="8">
        <v>1</v>
      </c>
      <c r="AH573" s="9">
        <v>0</v>
      </c>
      <c r="AI573" s="30">
        <v>0</v>
      </c>
      <c r="AJ573" s="9">
        <v>0</v>
      </c>
      <c r="AK573" s="30">
        <v>1</v>
      </c>
      <c r="AL573" s="21">
        <v>1986</v>
      </c>
      <c r="AM573" s="23">
        <f t="shared" si="159"/>
        <v>7.5938778446051183</v>
      </c>
      <c r="AN573" s="33">
        <v>0.36</v>
      </c>
      <c r="AO573" s="33">
        <v>0.49</v>
      </c>
      <c r="AP573" s="33">
        <v>0.13</v>
      </c>
      <c r="AQ573" s="43">
        <v>0.02</v>
      </c>
      <c r="AR573" s="33" t="s">
        <v>108</v>
      </c>
      <c r="AS573" s="43" t="s">
        <v>108</v>
      </c>
      <c r="AT573" s="42">
        <v>1</v>
      </c>
      <c r="AU573" s="18">
        <v>0</v>
      </c>
      <c r="AV573">
        <v>0.88</v>
      </c>
      <c r="AW573" s="40">
        <f t="shared" si="177"/>
        <v>0.12</v>
      </c>
      <c r="AX573" s="39">
        <f t="shared" si="172"/>
        <v>0.54400000000000004</v>
      </c>
      <c r="AY573" s="40">
        <f t="shared" si="173"/>
        <v>0.45600000000000002</v>
      </c>
      <c r="AZ573">
        <v>0</v>
      </c>
      <c r="BA573" s="18">
        <v>1</v>
      </c>
      <c r="BB573">
        <v>0</v>
      </c>
      <c r="BC573" s="18">
        <v>1</v>
      </c>
      <c r="BD573" s="18" t="s">
        <v>170</v>
      </c>
      <c r="BE573">
        <v>0</v>
      </c>
      <c r="BF573">
        <v>1</v>
      </c>
      <c r="BG573">
        <v>0</v>
      </c>
      <c r="BH573">
        <v>0</v>
      </c>
      <c r="BI573">
        <v>0</v>
      </c>
      <c r="BJ573">
        <v>0</v>
      </c>
      <c r="BK573" s="18">
        <v>0</v>
      </c>
      <c r="BL573">
        <v>0</v>
      </c>
      <c r="BM573">
        <v>1</v>
      </c>
      <c r="BN573" s="18">
        <v>0</v>
      </c>
      <c r="BQ573" s="96">
        <f t="shared" si="174"/>
        <v>31.487559999999998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1</v>
      </c>
      <c r="BY573" s="18">
        <v>0</v>
      </c>
      <c r="BZ573">
        <v>0</v>
      </c>
      <c r="CA573">
        <v>0</v>
      </c>
      <c r="CB573">
        <v>0</v>
      </c>
      <c r="CC573" s="18">
        <v>1</v>
      </c>
      <c r="CD573">
        <v>0</v>
      </c>
      <c r="CE573">
        <v>0</v>
      </c>
      <c r="CF573">
        <v>0</v>
      </c>
      <c r="CG573">
        <v>0</v>
      </c>
      <c r="CH573" s="18">
        <v>0</v>
      </c>
      <c r="CI573">
        <v>0</v>
      </c>
      <c r="CJ573">
        <v>0</v>
      </c>
      <c r="CK573">
        <v>0</v>
      </c>
      <c r="CL573">
        <v>1</v>
      </c>
      <c r="CM573">
        <v>0</v>
      </c>
      <c r="CN573">
        <v>0</v>
      </c>
      <c r="CO573">
        <v>1</v>
      </c>
      <c r="CP573">
        <v>0</v>
      </c>
      <c r="CQ573">
        <v>0</v>
      </c>
      <c r="CR573">
        <v>0</v>
      </c>
      <c r="CS573" s="18">
        <v>0</v>
      </c>
      <c r="CU573">
        <v>18</v>
      </c>
      <c r="DD573" s="34" t="s">
        <v>110</v>
      </c>
    </row>
    <row r="574" spans="1:108" x14ac:dyDescent="0.25">
      <c r="A574">
        <v>573</v>
      </c>
      <c r="B574">
        <v>36</v>
      </c>
      <c r="C574" s="25" t="s">
        <v>169</v>
      </c>
      <c r="D574" s="12">
        <v>7.4</v>
      </c>
      <c r="E574" s="14">
        <f t="shared" si="170"/>
        <v>1.0407876230661042</v>
      </c>
      <c r="F574" s="7">
        <v>7.11</v>
      </c>
      <c r="G574" s="7">
        <f t="shared" si="151"/>
        <v>6.359212376933896</v>
      </c>
      <c r="H574" s="16">
        <f t="shared" si="152"/>
        <v>8.4407876230661039</v>
      </c>
      <c r="I574" s="11">
        <f t="shared" si="153"/>
        <v>0.19994071330712809</v>
      </c>
      <c r="J574" s="33">
        <f t="shared" si="154"/>
        <v>2.8121056723928003E-2</v>
      </c>
      <c r="K574" s="33">
        <f t="shared" si="155"/>
        <v>35.560541334462272</v>
      </c>
      <c r="L574" s="33">
        <f t="shared" si="156"/>
        <v>0.17181965658320009</v>
      </c>
      <c r="M574" s="33">
        <f t="shared" si="157"/>
        <v>0.2280617700310561</v>
      </c>
      <c r="N574" s="8">
        <v>1</v>
      </c>
      <c r="O574" s="9">
        <v>0</v>
      </c>
      <c r="P574" s="8">
        <v>0</v>
      </c>
      <c r="Q574" s="9">
        <v>0</v>
      </c>
      <c r="R574" s="9">
        <v>0</v>
      </c>
      <c r="S574" s="9">
        <v>1</v>
      </c>
      <c r="T574" s="9">
        <v>0</v>
      </c>
      <c r="U574" s="8">
        <v>1220</v>
      </c>
      <c r="V574" s="9">
        <v>5</v>
      </c>
      <c r="W574" s="9">
        <f t="shared" si="176"/>
        <v>1214</v>
      </c>
      <c r="X574" s="9">
        <f t="shared" si="158"/>
        <v>15</v>
      </c>
      <c r="Y574" s="7">
        <f t="shared" si="175"/>
        <v>7.4770000000000003</v>
      </c>
      <c r="Z574" s="7">
        <f t="shared" si="171"/>
        <v>17.561</v>
      </c>
      <c r="AA574" s="9">
        <v>1</v>
      </c>
      <c r="AB574" s="9">
        <v>0</v>
      </c>
      <c r="AC574" s="9">
        <v>0</v>
      </c>
      <c r="AD574" s="9">
        <v>1</v>
      </c>
      <c r="AE574" s="9">
        <v>0</v>
      </c>
      <c r="AF574" s="9">
        <v>0</v>
      </c>
      <c r="AG574" s="8">
        <v>1</v>
      </c>
      <c r="AH574" s="9">
        <v>0</v>
      </c>
      <c r="AI574" s="30">
        <v>0</v>
      </c>
      <c r="AJ574" s="9">
        <v>0</v>
      </c>
      <c r="AK574" s="30">
        <v>1</v>
      </c>
      <c r="AL574" s="21">
        <v>1986</v>
      </c>
      <c r="AM574" s="23">
        <f t="shared" si="159"/>
        <v>7.5938778446051183</v>
      </c>
      <c r="AN574" s="33">
        <v>0.36</v>
      </c>
      <c r="AO574" s="33">
        <v>0.49</v>
      </c>
      <c r="AP574" s="33">
        <v>0.13</v>
      </c>
      <c r="AQ574" s="43">
        <v>0.02</v>
      </c>
      <c r="AR574" s="33" t="s">
        <v>108</v>
      </c>
      <c r="AS574" s="43" t="s">
        <v>108</v>
      </c>
      <c r="AT574" s="42">
        <v>1</v>
      </c>
      <c r="AU574" s="18">
        <v>0</v>
      </c>
      <c r="AV574">
        <v>1</v>
      </c>
      <c r="AW574" s="40">
        <v>0</v>
      </c>
      <c r="AX574" s="39">
        <f t="shared" si="172"/>
        <v>0.55000000000000004</v>
      </c>
      <c r="AY574" s="40">
        <f t="shared" si="173"/>
        <v>0.45</v>
      </c>
      <c r="AZ574">
        <v>0</v>
      </c>
      <c r="BA574" s="18">
        <v>1</v>
      </c>
      <c r="BB574">
        <v>0</v>
      </c>
      <c r="BC574" s="18">
        <v>1</v>
      </c>
      <c r="BD574" s="18" t="s">
        <v>170</v>
      </c>
      <c r="BE574">
        <v>0</v>
      </c>
      <c r="BF574">
        <v>1</v>
      </c>
      <c r="BG574">
        <v>0</v>
      </c>
      <c r="BH574">
        <v>0</v>
      </c>
      <c r="BI574">
        <v>0</v>
      </c>
      <c r="BJ574">
        <v>0</v>
      </c>
      <c r="BK574" s="18">
        <v>0</v>
      </c>
      <c r="BL574">
        <v>0</v>
      </c>
      <c r="BM574">
        <v>1</v>
      </c>
      <c r="BN574" s="18">
        <v>0</v>
      </c>
      <c r="BQ574" s="96">
        <f t="shared" si="174"/>
        <v>32.037999999999997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1</v>
      </c>
      <c r="BY574" s="18">
        <v>0</v>
      </c>
      <c r="BZ574">
        <v>0</v>
      </c>
      <c r="CA574">
        <v>0</v>
      </c>
      <c r="CB574">
        <v>0</v>
      </c>
      <c r="CC574" s="18">
        <v>1</v>
      </c>
      <c r="CD574">
        <v>0</v>
      </c>
      <c r="CE574">
        <v>0</v>
      </c>
      <c r="CF574">
        <v>0</v>
      </c>
      <c r="CG574">
        <v>0</v>
      </c>
      <c r="CH574" s="18">
        <v>0</v>
      </c>
      <c r="CI574">
        <v>0</v>
      </c>
      <c r="CJ574">
        <v>0</v>
      </c>
      <c r="CK574">
        <v>0</v>
      </c>
      <c r="CL574">
        <v>1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 s="18">
        <v>0</v>
      </c>
      <c r="CU574">
        <v>18</v>
      </c>
      <c r="DD574" s="34" t="s">
        <v>110</v>
      </c>
    </row>
    <row r="575" spans="1:108" x14ac:dyDescent="0.25">
      <c r="A575">
        <v>574</v>
      </c>
      <c r="B575">
        <v>36</v>
      </c>
      <c r="C575" s="25" t="s">
        <v>169</v>
      </c>
      <c r="D575" s="12">
        <v>7.6</v>
      </c>
      <c r="E575" s="14">
        <f t="shared" si="170"/>
        <v>3.1275720164609049</v>
      </c>
      <c r="F575" s="7">
        <v>2.4300000000000002</v>
      </c>
      <c r="G575" s="7">
        <f t="shared" si="151"/>
        <v>4.4724279835390952</v>
      </c>
      <c r="H575" s="16">
        <f t="shared" si="152"/>
        <v>10.727572016460904</v>
      </c>
      <c r="I575" s="11">
        <f t="shared" si="153"/>
        <v>6.11932504058443E-2</v>
      </c>
      <c r="J575" s="33">
        <f t="shared" si="154"/>
        <v>2.5182407574421521E-2</v>
      </c>
      <c r="K575" s="33">
        <f t="shared" si="155"/>
        <v>39.710261897902413</v>
      </c>
      <c r="L575" s="33">
        <f t="shared" si="156"/>
        <v>3.6010842831422779E-2</v>
      </c>
      <c r="M575" s="33">
        <f t="shared" si="157"/>
        <v>8.6375657980265821E-2</v>
      </c>
      <c r="N575" s="8">
        <v>1</v>
      </c>
      <c r="O575" s="9">
        <v>0</v>
      </c>
      <c r="P575" s="8">
        <v>0</v>
      </c>
      <c r="Q575" s="9">
        <v>0</v>
      </c>
      <c r="R575" s="9">
        <v>0</v>
      </c>
      <c r="S575" s="9">
        <v>1</v>
      </c>
      <c r="T575" s="9">
        <v>0</v>
      </c>
      <c r="U575" s="8">
        <v>1577</v>
      </c>
      <c r="V575" s="9">
        <v>5</v>
      </c>
      <c r="W575" s="9">
        <f t="shared" si="176"/>
        <v>1571</v>
      </c>
      <c r="X575" s="9">
        <f t="shared" si="158"/>
        <v>15</v>
      </c>
      <c r="Y575" s="7">
        <f t="shared" si="175"/>
        <v>9.0030000000000001</v>
      </c>
      <c r="Z575" s="7">
        <f t="shared" si="171"/>
        <v>11.448</v>
      </c>
      <c r="AA575" s="9">
        <v>1</v>
      </c>
      <c r="AB575" s="9">
        <v>0</v>
      </c>
      <c r="AC575" s="9">
        <v>0</v>
      </c>
      <c r="AD575" s="9">
        <v>1</v>
      </c>
      <c r="AE575" s="9">
        <v>0</v>
      </c>
      <c r="AF575" s="9">
        <v>0</v>
      </c>
      <c r="AG575" s="8">
        <v>1</v>
      </c>
      <c r="AH575" s="9">
        <v>0</v>
      </c>
      <c r="AI575" s="30">
        <v>0</v>
      </c>
      <c r="AJ575" s="9">
        <v>0</v>
      </c>
      <c r="AK575" s="30">
        <v>1</v>
      </c>
      <c r="AL575" s="21">
        <v>1986</v>
      </c>
      <c r="AM575" s="23">
        <f t="shared" si="159"/>
        <v>7.5938778446051183</v>
      </c>
      <c r="AN575" s="33">
        <v>0.36</v>
      </c>
      <c r="AO575" s="33">
        <v>0.49</v>
      </c>
      <c r="AP575" s="33">
        <v>0.13</v>
      </c>
      <c r="AQ575" s="43">
        <v>0.02</v>
      </c>
      <c r="AR575" s="33" t="s">
        <v>108</v>
      </c>
      <c r="AS575" s="43" t="s">
        <v>108</v>
      </c>
      <c r="AT575" s="42">
        <v>1</v>
      </c>
      <c r="AU575" s="18">
        <v>0</v>
      </c>
      <c r="AV575">
        <v>0</v>
      </c>
      <c r="AW575" s="40">
        <v>1</v>
      </c>
      <c r="AX575" s="39">
        <f t="shared" si="172"/>
        <v>0.5</v>
      </c>
      <c r="AY575" s="40">
        <f t="shared" si="173"/>
        <v>0.5</v>
      </c>
      <c r="AZ575">
        <v>0</v>
      </c>
      <c r="BA575" s="18">
        <v>1</v>
      </c>
      <c r="BB575">
        <v>0</v>
      </c>
      <c r="BC575" s="18">
        <v>1</v>
      </c>
      <c r="BD575" s="18" t="s">
        <v>170</v>
      </c>
      <c r="BE575">
        <v>0</v>
      </c>
      <c r="BF575">
        <v>1</v>
      </c>
      <c r="BG575">
        <v>0</v>
      </c>
      <c r="BH575">
        <v>0</v>
      </c>
      <c r="BI575">
        <v>0</v>
      </c>
      <c r="BJ575">
        <v>0</v>
      </c>
      <c r="BK575" s="18">
        <v>0</v>
      </c>
      <c r="BL575">
        <v>0</v>
      </c>
      <c r="BM575">
        <v>1</v>
      </c>
      <c r="BN575" s="18">
        <v>0</v>
      </c>
      <c r="BQ575" s="96">
        <f t="shared" si="174"/>
        <v>27.451000000000001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1</v>
      </c>
      <c r="BY575" s="18">
        <v>0</v>
      </c>
      <c r="BZ575">
        <v>0</v>
      </c>
      <c r="CA575">
        <v>0</v>
      </c>
      <c r="CB575">
        <v>0</v>
      </c>
      <c r="CC575" s="18">
        <v>1</v>
      </c>
      <c r="CD575">
        <v>0</v>
      </c>
      <c r="CE575">
        <v>0</v>
      </c>
      <c r="CF575">
        <v>0</v>
      </c>
      <c r="CG575">
        <v>0</v>
      </c>
      <c r="CH575" s="18">
        <v>0</v>
      </c>
      <c r="CI575">
        <v>0</v>
      </c>
      <c r="CJ575">
        <v>0</v>
      </c>
      <c r="CK575">
        <v>0</v>
      </c>
      <c r="CL575">
        <v>1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 s="18">
        <v>0</v>
      </c>
      <c r="CU575">
        <v>18</v>
      </c>
      <c r="DD575" s="34" t="s">
        <v>110</v>
      </c>
    </row>
    <row r="576" spans="1:108" x14ac:dyDescent="0.25">
      <c r="A576">
        <v>575</v>
      </c>
      <c r="B576">
        <v>36</v>
      </c>
      <c r="C576" s="25" t="s">
        <v>169</v>
      </c>
      <c r="D576" s="12">
        <v>6.7</v>
      </c>
      <c r="E576" s="14">
        <f t="shared" si="170"/>
        <v>0.93314763231197773</v>
      </c>
      <c r="F576" s="7">
        <v>7.18</v>
      </c>
      <c r="G576" s="7">
        <f t="shared" si="151"/>
        <v>5.7668523676880223</v>
      </c>
      <c r="H576" s="16">
        <f t="shared" si="152"/>
        <v>7.633147632311978</v>
      </c>
      <c r="I576" s="11">
        <f t="shared" si="153"/>
        <v>0.18239852026663411</v>
      </c>
      <c r="J576" s="33">
        <f t="shared" si="154"/>
        <v>2.5403693630450433E-2</v>
      </c>
      <c r="K576" s="33">
        <f t="shared" si="155"/>
        <v>39.364354433929179</v>
      </c>
      <c r="L576" s="33">
        <f t="shared" si="156"/>
        <v>0.15699482663618369</v>
      </c>
      <c r="M576" s="33">
        <f t="shared" si="157"/>
        <v>0.20780221389708453</v>
      </c>
      <c r="N576" s="8">
        <v>1</v>
      </c>
      <c r="O576" s="9">
        <v>0</v>
      </c>
      <c r="P576" s="8">
        <v>0</v>
      </c>
      <c r="Q576" s="9">
        <v>0</v>
      </c>
      <c r="R576" s="9">
        <v>0</v>
      </c>
      <c r="S576" s="9">
        <v>1</v>
      </c>
      <c r="T576" s="9">
        <v>0</v>
      </c>
      <c r="U576" s="8">
        <v>1510</v>
      </c>
      <c r="V576" s="9">
        <v>11</v>
      </c>
      <c r="W576" s="9">
        <f t="shared" si="176"/>
        <v>1498</v>
      </c>
      <c r="X576" s="9">
        <f t="shared" si="158"/>
        <v>15</v>
      </c>
      <c r="Y576" s="7">
        <f t="shared" si="175"/>
        <v>7.66012</v>
      </c>
      <c r="Z576" s="7">
        <f t="shared" si="171"/>
        <v>16.827439999999999</v>
      </c>
      <c r="AA576" s="9">
        <v>1</v>
      </c>
      <c r="AB576" s="9">
        <v>0</v>
      </c>
      <c r="AC576" s="9">
        <v>0</v>
      </c>
      <c r="AD576" s="9">
        <v>1</v>
      </c>
      <c r="AE576" s="9">
        <v>0</v>
      </c>
      <c r="AF576" s="9">
        <v>0</v>
      </c>
      <c r="AG576" s="8">
        <v>1</v>
      </c>
      <c r="AH576" s="9">
        <v>0</v>
      </c>
      <c r="AI576" s="30">
        <v>0</v>
      </c>
      <c r="AJ576" s="9">
        <v>0</v>
      </c>
      <c r="AK576" s="30">
        <v>1</v>
      </c>
      <c r="AL576" s="21">
        <v>1986</v>
      </c>
      <c r="AM576" s="23">
        <f t="shared" si="159"/>
        <v>7.5938778446051183</v>
      </c>
      <c r="AN576" s="33">
        <v>0.36</v>
      </c>
      <c r="AO576" s="33">
        <v>0.49</v>
      </c>
      <c r="AP576" s="33">
        <v>0.13</v>
      </c>
      <c r="AQ576" s="43">
        <v>0.02</v>
      </c>
      <c r="AR576" s="33" t="s">
        <v>108</v>
      </c>
      <c r="AS576" s="43" t="s">
        <v>108</v>
      </c>
      <c r="AT576" s="42">
        <v>1</v>
      </c>
      <c r="AU576" s="18">
        <v>0</v>
      </c>
      <c r="AV576">
        <v>0.88</v>
      </c>
      <c r="AW576" s="40">
        <f>1-AV576</f>
        <v>0.12</v>
      </c>
      <c r="AX576" s="39">
        <f t="shared" si="172"/>
        <v>0.54400000000000004</v>
      </c>
      <c r="AY576" s="40">
        <f t="shared" si="173"/>
        <v>0.45600000000000002</v>
      </c>
      <c r="AZ576">
        <v>0</v>
      </c>
      <c r="BA576" s="18">
        <v>1</v>
      </c>
      <c r="BB576">
        <v>0</v>
      </c>
      <c r="BC576" s="18">
        <v>1</v>
      </c>
      <c r="BD576" s="18" t="s">
        <v>170</v>
      </c>
      <c r="BE576">
        <v>0</v>
      </c>
      <c r="BF576">
        <v>1</v>
      </c>
      <c r="BG576">
        <v>0</v>
      </c>
      <c r="BH576">
        <v>0</v>
      </c>
      <c r="BI576">
        <v>0</v>
      </c>
      <c r="BJ576">
        <v>0</v>
      </c>
      <c r="BK576" s="18">
        <v>0</v>
      </c>
      <c r="BL576">
        <v>0</v>
      </c>
      <c r="BM576">
        <v>1</v>
      </c>
      <c r="BN576" s="18">
        <v>0</v>
      </c>
      <c r="BQ576" s="96">
        <f t="shared" si="174"/>
        <v>31.487559999999998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1</v>
      </c>
      <c r="BY576" s="18">
        <v>0</v>
      </c>
      <c r="BZ576">
        <v>0</v>
      </c>
      <c r="CA576">
        <v>0</v>
      </c>
      <c r="CB576">
        <v>0</v>
      </c>
      <c r="CC576" s="18">
        <v>1</v>
      </c>
      <c r="CD576">
        <v>0</v>
      </c>
      <c r="CE576">
        <v>0</v>
      </c>
      <c r="CF576">
        <v>0</v>
      </c>
      <c r="CG576">
        <v>0</v>
      </c>
      <c r="CH576" s="18">
        <v>0</v>
      </c>
      <c r="CI576">
        <v>0</v>
      </c>
      <c r="CJ576">
        <v>0</v>
      </c>
      <c r="CK576">
        <v>0</v>
      </c>
      <c r="CL576">
        <v>1</v>
      </c>
      <c r="CM576">
        <v>0</v>
      </c>
      <c r="CN576">
        <v>0</v>
      </c>
      <c r="CO576">
        <v>1</v>
      </c>
      <c r="CP576">
        <v>0</v>
      </c>
      <c r="CQ576">
        <v>1</v>
      </c>
      <c r="CR576">
        <v>0</v>
      </c>
      <c r="CS576" s="18">
        <v>1</v>
      </c>
      <c r="CU576">
        <v>18</v>
      </c>
      <c r="DD576" s="34" t="s">
        <v>110</v>
      </c>
    </row>
    <row r="577" spans="1:108" x14ac:dyDescent="0.25">
      <c r="A577">
        <v>576</v>
      </c>
      <c r="B577">
        <v>36</v>
      </c>
      <c r="C577" s="25" t="s">
        <v>169</v>
      </c>
      <c r="D577" s="12">
        <v>5.9</v>
      </c>
      <c r="E577" s="14">
        <f t="shared" si="170"/>
        <v>0.94855305466237949</v>
      </c>
      <c r="F577" s="7">
        <v>6.22</v>
      </c>
      <c r="G577" s="7">
        <f t="shared" si="151"/>
        <v>4.9514469453376204</v>
      </c>
      <c r="H577" s="16">
        <f t="shared" si="152"/>
        <v>6.8485530546623803</v>
      </c>
      <c r="I577" s="11">
        <f t="shared" si="153"/>
        <v>0.17609106334503863</v>
      </c>
      <c r="J577" s="33">
        <f t="shared" si="154"/>
        <v>2.8310460344861517E-2</v>
      </c>
      <c r="K577" s="33">
        <f t="shared" si="155"/>
        <v>35.322632970943715</v>
      </c>
      <c r="L577" s="33">
        <f t="shared" si="156"/>
        <v>0.14778060300017712</v>
      </c>
      <c r="M577" s="33">
        <f t="shared" si="157"/>
        <v>0.20440152368990014</v>
      </c>
      <c r="N577" s="8">
        <v>1</v>
      </c>
      <c r="O577" s="9">
        <v>0</v>
      </c>
      <c r="P577" s="8">
        <v>0</v>
      </c>
      <c r="Q577" s="9">
        <v>0</v>
      </c>
      <c r="R577" s="9">
        <v>0</v>
      </c>
      <c r="S577" s="9">
        <v>1</v>
      </c>
      <c r="T577" s="9">
        <v>0</v>
      </c>
      <c r="U577" s="8">
        <v>1220</v>
      </c>
      <c r="V577" s="9">
        <v>10</v>
      </c>
      <c r="W577" s="9">
        <f t="shared" si="176"/>
        <v>1209</v>
      </c>
      <c r="X577" s="9">
        <f t="shared" si="158"/>
        <v>15</v>
      </c>
      <c r="Y577" s="7">
        <f t="shared" si="175"/>
        <v>7.4770000000000003</v>
      </c>
      <c r="Z577" s="7">
        <f t="shared" si="171"/>
        <v>17.561</v>
      </c>
      <c r="AA577" s="9">
        <v>1</v>
      </c>
      <c r="AB577" s="9">
        <v>0</v>
      </c>
      <c r="AC577" s="9">
        <v>0</v>
      </c>
      <c r="AD577" s="9">
        <v>1</v>
      </c>
      <c r="AE577" s="9">
        <v>0</v>
      </c>
      <c r="AF577" s="9">
        <v>0</v>
      </c>
      <c r="AG577" s="8">
        <v>1</v>
      </c>
      <c r="AH577" s="9">
        <v>0</v>
      </c>
      <c r="AI577" s="30">
        <v>0</v>
      </c>
      <c r="AJ577" s="9">
        <v>0</v>
      </c>
      <c r="AK577" s="30">
        <v>1</v>
      </c>
      <c r="AL577" s="21">
        <v>1986</v>
      </c>
      <c r="AM577" s="23">
        <f t="shared" si="159"/>
        <v>7.5938778446051183</v>
      </c>
      <c r="AN577" s="33">
        <v>0.36</v>
      </c>
      <c r="AO577" s="33">
        <v>0.49</v>
      </c>
      <c r="AP577" s="33">
        <v>0.13</v>
      </c>
      <c r="AQ577" s="43">
        <v>0.02</v>
      </c>
      <c r="AR577" s="33" t="s">
        <v>108</v>
      </c>
      <c r="AS577" s="43" t="s">
        <v>108</v>
      </c>
      <c r="AT577" s="42">
        <v>1</v>
      </c>
      <c r="AU577" s="18">
        <v>0</v>
      </c>
      <c r="AV577">
        <v>1</v>
      </c>
      <c r="AW577" s="40">
        <v>0</v>
      </c>
      <c r="AX577" s="39">
        <f t="shared" si="172"/>
        <v>0.55000000000000004</v>
      </c>
      <c r="AY577" s="40">
        <f t="shared" si="173"/>
        <v>0.45</v>
      </c>
      <c r="AZ577">
        <v>0</v>
      </c>
      <c r="BA577" s="18">
        <v>1</v>
      </c>
      <c r="BB577">
        <v>0</v>
      </c>
      <c r="BC577" s="18">
        <v>1</v>
      </c>
      <c r="BD577" s="18" t="s">
        <v>170</v>
      </c>
      <c r="BE577">
        <v>0</v>
      </c>
      <c r="BF577">
        <v>1</v>
      </c>
      <c r="BG577">
        <v>0</v>
      </c>
      <c r="BH577">
        <v>0</v>
      </c>
      <c r="BI577">
        <v>0</v>
      </c>
      <c r="BJ577">
        <v>0</v>
      </c>
      <c r="BK577" s="18">
        <v>0</v>
      </c>
      <c r="BL577">
        <v>0</v>
      </c>
      <c r="BM577">
        <v>1</v>
      </c>
      <c r="BN577" s="18">
        <v>0</v>
      </c>
      <c r="BQ577" s="96">
        <f t="shared" si="174"/>
        <v>32.037999999999997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1</v>
      </c>
      <c r="BY577" s="18">
        <v>0</v>
      </c>
      <c r="BZ577">
        <v>0</v>
      </c>
      <c r="CA577">
        <v>0</v>
      </c>
      <c r="CB577">
        <v>0</v>
      </c>
      <c r="CC577" s="18">
        <v>1</v>
      </c>
      <c r="CD577">
        <v>0</v>
      </c>
      <c r="CE577">
        <v>0</v>
      </c>
      <c r="CF577">
        <v>0</v>
      </c>
      <c r="CG577">
        <v>0</v>
      </c>
      <c r="CH577" s="18">
        <v>0</v>
      </c>
      <c r="CI577">
        <v>0</v>
      </c>
      <c r="CJ577">
        <v>0</v>
      </c>
      <c r="CK577">
        <v>0</v>
      </c>
      <c r="CL577">
        <v>1</v>
      </c>
      <c r="CM577">
        <v>0</v>
      </c>
      <c r="CN577">
        <v>0</v>
      </c>
      <c r="CO577">
        <v>0</v>
      </c>
      <c r="CP577">
        <v>0</v>
      </c>
      <c r="CQ577">
        <v>1</v>
      </c>
      <c r="CR577">
        <v>0</v>
      </c>
      <c r="CS577" s="18">
        <v>1</v>
      </c>
      <c r="CU577">
        <v>18</v>
      </c>
      <c r="DD577" s="34" t="s">
        <v>110</v>
      </c>
    </row>
    <row r="578" spans="1:108" x14ac:dyDescent="0.25">
      <c r="A578">
        <v>577</v>
      </c>
      <c r="B578">
        <v>36</v>
      </c>
      <c r="C578" s="25" t="s">
        <v>169</v>
      </c>
      <c r="D578" s="12">
        <v>6.6</v>
      </c>
      <c r="E578" s="14">
        <f t="shared" si="170"/>
        <v>3.1132075471698109</v>
      </c>
      <c r="F578" s="7">
        <v>2.12</v>
      </c>
      <c r="G578" s="7">
        <f t="shared" ref="G578:G641" si="178">D578-E578</f>
        <v>3.4867924528301888</v>
      </c>
      <c r="H578" s="16">
        <f t="shared" ref="H578:H641" si="179">D578+E578</f>
        <v>9.7132075471698105</v>
      </c>
      <c r="I578" s="11">
        <f t="shared" ref="I578:I641" si="180">IFERROR(F578/SQRT(F578^2+W578), "X")</f>
        <v>0.12591098420571495</v>
      </c>
      <c r="J578" s="33">
        <f t="shared" ref="J578:J641" si="181">IFERROR(SQRT((1-I578^2)/W578), "X")</f>
        <v>5.9391973681941011E-2</v>
      </c>
      <c r="K578" s="33">
        <f t="shared" ref="K578:K641" si="182">IFERROR(1/J578, "X")</f>
        <v>16.837291943777657</v>
      </c>
      <c r="L578" s="33">
        <f t="shared" ref="L578:L641" si="183">IFERROR(I578-J578, "X")</f>
        <v>6.651901052377393E-2</v>
      </c>
      <c r="M578" s="33">
        <f t="shared" ref="M578:M641" si="184">IFERROR(I578+J578, "X")</f>
        <v>0.18530295788765597</v>
      </c>
      <c r="N578" s="8">
        <v>1</v>
      </c>
      <c r="O578" s="9">
        <v>0</v>
      </c>
      <c r="P578" s="8">
        <v>0</v>
      </c>
      <c r="Q578" s="9">
        <v>0</v>
      </c>
      <c r="R578" s="9">
        <v>0</v>
      </c>
      <c r="S578" s="9">
        <v>1</v>
      </c>
      <c r="T578" s="9">
        <v>0</v>
      </c>
      <c r="U578" s="8">
        <v>290</v>
      </c>
      <c r="V578" s="9">
        <v>10</v>
      </c>
      <c r="W578" s="9">
        <f t="shared" si="176"/>
        <v>279</v>
      </c>
      <c r="X578" s="9">
        <f t="shared" ref="X578:X641" si="185">COUNTIF(B:B,B578)</f>
        <v>15</v>
      </c>
      <c r="Y578" s="7">
        <f t="shared" si="175"/>
        <v>9.0030000000000001</v>
      </c>
      <c r="Z578" s="7">
        <f t="shared" si="171"/>
        <v>11.448</v>
      </c>
      <c r="AA578" s="9">
        <v>1</v>
      </c>
      <c r="AB578" s="9">
        <v>0</v>
      </c>
      <c r="AC578" s="9">
        <v>0</v>
      </c>
      <c r="AD578" s="9">
        <v>1</v>
      </c>
      <c r="AE578" s="9">
        <v>0</v>
      </c>
      <c r="AF578" s="9">
        <v>0</v>
      </c>
      <c r="AG578" s="8">
        <v>1</v>
      </c>
      <c r="AH578" s="9">
        <v>0</v>
      </c>
      <c r="AI578" s="30">
        <v>0</v>
      </c>
      <c r="AJ578" s="9">
        <v>0</v>
      </c>
      <c r="AK578" s="30">
        <v>1</v>
      </c>
      <c r="AL578" s="21">
        <v>1986</v>
      </c>
      <c r="AM578" s="23">
        <f t="shared" ref="AM578:AM641" si="186">LN(AL578)</f>
        <v>7.5938778446051183</v>
      </c>
      <c r="AN578" s="33">
        <v>0.36</v>
      </c>
      <c r="AO578" s="33">
        <v>0.49</v>
      </c>
      <c r="AP578" s="33">
        <v>0.13</v>
      </c>
      <c r="AQ578" s="43">
        <v>0.02</v>
      </c>
      <c r="AR578" s="33" t="s">
        <v>108</v>
      </c>
      <c r="AS578" s="43" t="s">
        <v>108</v>
      </c>
      <c r="AT578" s="42">
        <v>1</v>
      </c>
      <c r="AU578" s="18">
        <v>0</v>
      </c>
      <c r="AV578">
        <v>0</v>
      </c>
      <c r="AW578" s="40">
        <v>1</v>
      </c>
      <c r="AX578" s="39">
        <f t="shared" si="172"/>
        <v>0.5</v>
      </c>
      <c r="AY578" s="40">
        <f t="shared" si="173"/>
        <v>0.5</v>
      </c>
      <c r="AZ578">
        <v>0</v>
      </c>
      <c r="BA578" s="18">
        <v>1</v>
      </c>
      <c r="BB578">
        <v>0</v>
      </c>
      <c r="BC578" s="18">
        <v>1</v>
      </c>
      <c r="BD578" s="18" t="s">
        <v>170</v>
      </c>
      <c r="BE578">
        <v>0</v>
      </c>
      <c r="BF578">
        <v>1</v>
      </c>
      <c r="BG578">
        <v>0</v>
      </c>
      <c r="BH578">
        <v>0</v>
      </c>
      <c r="BI578">
        <v>0</v>
      </c>
      <c r="BJ578">
        <v>0</v>
      </c>
      <c r="BK578" s="18">
        <v>0</v>
      </c>
      <c r="BL578">
        <v>0</v>
      </c>
      <c r="BM578">
        <v>1</v>
      </c>
      <c r="BN578" s="18">
        <v>0</v>
      </c>
      <c r="BQ578" s="96">
        <f t="shared" si="174"/>
        <v>27.451000000000001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1</v>
      </c>
      <c r="BY578" s="18">
        <v>0</v>
      </c>
      <c r="BZ578">
        <v>0</v>
      </c>
      <c r="CA578">
        <v>0</v>
      </c>
      <c r="CB578">
        <v>0</v>
      </c>
      <c r="CC578" s="18">
        <v>1</v>
      </c>
      <c r="CD578">
        <v>0</v>
      </c>
      <c r="CE578">
        <v>0</v>
      </c>
      <c r="CF578">
        <v>0</v>
      </c>
      <c r="CG578">
        <v>0</v>
      </c>
      <c r="CH578" s="18">
        <v>0</v>
      </c>
      <c r="CI578">
        <v>0</v>
      </c>
      <c r="CJ578">
        <v>0</v>
      </c>
      <c r="CK578">
        <v>0</v>
      </c>
      <c r="CL578">
        <v>1</v>
      </c>
      <c r="CM578">
        <v>0</v>
      </c>
      <c r="CN578">
        <v>0</v>
      </c>
      <c r="CO578">
        <v>0</v>
      </c>
      <c r="CP578">
        <v>0</v>
      </c>
      <c r="CQ578">
        <v>1</v>
      </c>
      <c r="CR578">
        <v>0</v>
      </c>
      <c r="CS578" s="18">
        <v>1</v>
      </c>
      <c r="CU578">
        <v>18</v>
      </c>
      <c r="DD578" s="34" t="s">
        <v>110</v>
      </c>
    </row>
    <row r="579" spans="1:108" s="97" customFormat="1" x14ac:dyDescent="0.25">
      <c r="A579" s="97">
        <v>578</v>
      </c>
      <c r="B579" s="97">
        <v>37</v>
      </c>
      <c r="C579" s="98" t="s">
        <v>171</v>
      </c>
      <c r="D579" s="99">
        <v>11.1</v>
      </c>
      <c r="E579" s="100">
        <v>0.5</v>
      </c>
      <c r="F579" s="101">
        <f t="shared" ref="F579:F610" si="187">D579/E579</f>
        <v>22.2</v>
      </c>
      <c r="G579" s="101">
        <f t="shared" si="178"/>
        <v>10.6</v>
      </c>
      <c r="H579" s="102">
        <f t="shared" si="179"/>
        <v>11.6</v>
      </c>
      <c r="I579" s="103">
        <f t="shared" si="180"/>
        <v>0.39245407503305468</v>
      </c>
      <c r="J579" s="104">
        <f t="shared" si="181"/>
        <v>1.7678111487975434E-2</v>
      </c>
      <c r="K579" s="104">
        <f t="shared" si="182"/>
        <v>56.567128263683323</v>
      </c>
      <c r="L579" s="104">
        <f t="shared" si="183"/>
        <v>0.37477596354507925</v>
      </c>
      <c r="M579" s="104">
        <f t="shared" si="184"/>
        <v>0.41013218652103012</v>
      </c>
      <c r="N579" s="105">
        <v>1</v>
      </c>
      <c r="O579" s="106">
        <v>0</v>
      </c>
      <c r="P579" s="105">
        <v>0</v>
      </c>
      <c r="Q579" s="106">
        <v>0</v>
      </c>
      <c r="R579" s="106">
        <v>1</v>
      </c>
      <c r="S579" s="106">
        <v>0</v>
      </c>
      <c r="T579" s="106">
        <v>0</v>
      </c>
      <c r="U579" s="105">
        <v>2717</v>
      </c>
      <c r="V579" s="106">
        <v>9</v>
      </c>
      <c r="W579" s="106">
        <f t="shared" si="176"/>
        <v>2707</v>
      </c>
      <c r="X579" s="106">
        <f t="shared" si="185"/>
        <v>6</v>
      </c>
      <c r="Y579" s="101">
        <v>8.49</v>
      </c>
      <c r="Z579" s="101">
        <v>14.73</v>
      </c>
      <c r="AA579" s="106">
        <v>1</v>
      </c>
      <c r="AB579" s="106">
        <v>0</v>
      </c>
      <c r="AC579" s="106">
        <v>0</v>
      </c>
      <c r="AD579" s="106">
        <v>0</v>
      </c>
      <c r="AE579" s="106">
        <v>0</v>
      </c>
      <c r="AF579" s="106">
        <v>1</v>
      </c>
      <c r="AG579" s="105">
        <v>0</v>
      </c>
      <c r="AH579" s="106">
        <v>1</v>
      </c>
      <c r="AI579" s="107">
        <v>0</v>
      </c>
      <c r="AJ579" s="106">
        <v>0</v>
      </c>
      <c r="AK579" s="107">
        <v>1</v>
      </c>
      <c r="AL579" s="108">
        <v>1985</v>
      </c>
      <c r="AM579" s="109">
        <f t="shared" si="186"/>
        <v>7.5933741931212904</v>
      </c>
      <c r="AN579" s="104">
        <v>0.01</v>
      </c>
      <c r="AO579" s="104">
        <v>0.47</v>
      </c>
      <c r="AP579" s="104">
        <v>0.28999999999999998</v>
      </c>
      <c r="AQ579" s="110">
        <v>0.23</v>
      </c>
      <c r="AR579" s="104">
        <f t="shared" ref="AR579:AR584" si="188">1-AS579</f>
        <v>0.873</v>
      </c>
      <c r="AS579" s="110">
        <v>0.127</v>
      </c>
      <c r="AT579" s="111">
        <v>1</v>
      </c>
      <c r="AU579" s="112">
        <v>0</v>
      </c>
      <c r="AV579" s="97">
        <v>1</v>
      </c>
      <c r="AW579" s="113">
        <v>0</v>
      </c>
      <c r="AX579" s="115">
        <v>0.63</v>
      </c>
      <c r="AY579" s="113">
        <f t="shared" ref="AY579:AY584" si="189">1-AX579</f>
        <v>0.37</v>
      </c>
      <c r="AZ579">
        <v>0</v>
      </c>
      <c r="BA579" s="112">
        <v>1</v>
      </c>
      <c r="BB579" s="115">
        <v>0.15</v>
      </c>
      <c r="BC579" s="113">
        <f t="shared" ref="BC579:BC584" si="190">1-BB579</f>
        <v>0.85</v>
      </c>
      <c r="BD579" s="112" t="s">
        <v>148</v>
      </c>
      <c r="BE579">
        <v>0</v>
      </c>
      <c r="BF579">
        <v>1</v>
      </c>
      <c r="BG579">
        <v>0</v>
      </c>
      <c r="BH579">
        <v>0</v>
      </c>
      <c r="BI579">
        <v>0</v>
      </c>
      <c r="BJ579">
        <v>0</v>
      </c>
      <c r="BK579" s="112">
        <v>0</v>
      </c>
      <c r="BL579">
        <v>0</v>
      </c>
      <c r="BM579">
        <v>1</v>
      </c>
      <c r="BN579" s="112">
        <v>0</v>
      </c>
      <c r="BQ579" s="116">
        <f t="shared" ref="BQ579:BQ599" si="191">Z579+Y579+6</f>
        <v>29.22</v>
      </c>
      <c r="BR579" s="97">
        <v>1</v>
      </c>
      <c r="BS579" s="97">
        <v>0</v>
      </c>
      <c r="BT579" s="97">
        <v>0</v>
      </c>
      <c r="BU579" s="97">
        <v>0</v>
      </c>
      <c r="BV579" s="97">
        <v>0</v>
      </c>
      <c r="BW579" s="97">
        <v>0</v>
      </c>
      <c r="BX579" s="97">
        <v>0</v>
      </c>
      <c r="BY579" s="112">
        <v>0</v>
      </c>
      <c r="BZ579" s="97">
        <v>0</v>
      </c>
      <c r="CA579" s="97">
        <v>0</v>
      </c>
      <c r="CB579" s="97">
        <v>0</v>
      </c>
      <c r="CC579" s="112">
        <v>1</v>
      </c>
      <c r="CD579" s="97">
        <v>0</v>
      </c>
      <c r="CE579" s="97">
        <v>0</v>
      </c>
      <c r="CF579" s="97">
        <v>0</v>
      </c>
      <c r="CG579" s="97">
        <v>0</v>
      </c>
      <c r="CH579" s="112">
        <v>0</v>
      </c>
      <c r="CI579" s="97">
        <v>0</v>
      </c>
      <c r="CJ579" s="97">
        <v>0</v>
      </c>
      <c r="CK579" s="97">
        <v>1</v>
      </c>
      <c r="CL579" s="97">
        <v>1</v>
      </c>
      <c r="CM579" s="97">
        <v>0</v>
      </c>
      <c r="CN579" s="97">
        <v>0</v>
      </c>
      <c r="CO579" s="97">
        <v>0</v>
      </c>
      <c r="CP579" s="97">
        <v>0</v>
      </c>
      <c r="CQ579" s="97">
        <v>0</v>
      </c>
      <c r="CR579" s="97">
        <v>1</v>
      </c>
      <c r="CS579" s="112">
        <v>1</v>
      </c>
      <c r="CU579">
        <v>72</v>
      </c>
      <c r="CY579" s="114"/>
      <c r="DD579" s="114" t="s">
        <v>110</v>
      </c>
    </row>
    <row r="580" spans="1:108" x14ac:dyDescent="0.25">
      <c r="A580">
        <v>579</v>
      </c>
      <c r="B580">
        <v>37</v>
      </c>
      <c r="C580" s="25" t="s">
        <v>171</v>
      </c>
      <c r="D580" s="12">
        <v>10.3</v>
      </c>
      <c r="E580" s="14">
        <v>0.8</v>
      </c>
      <c r="F580" s="7">
        <f t="shared" si="187"/>
        <v>12.875</v>
      </c>
      <c r="G580" s="7">
        <f t="shared" si="178"/>
        <v>9.5</v>
      </c>
      <c r="H580" s="16">
        <f t="shared" si="179"/>
        <v>11.100000000000001</v>
      </c>
      <c r="I580" s="11">
        <f t="shared" si="180"/>
        <v>0.14568016832067471</v>
      </c>
      <c r="J580" s="33">
        <f t="shared" si="181"/>
        <v>1.1314964529761141E-2</v>
      </c>
      <c r="K580" s="33">
        <f t="shared" si="182"/>
        <v>88.378535997152611</v>
      </c>
      <c r="L580" s="33">
        <f t="shared" si="183"/>
        <v>0.13436520379091357</v>
      </c>
      <c r="M580" s="33">
        <f t="shared" si="184"/>
        <v>0.15699513285043584</v>
      </c>
      <c r="N580" s="8">
        <v>1</v>
      </c>
      <c r="O580" s="9">
        <v>0</v>
      </c>
      <c r="P580" s="8">
        <v>0</v>
      </c>
      <c r="Q580" s="9">
        <v>0</v>
      </c>
      <c r="R580" s="9">
        <v>1</v>
      </c>
      <c r="S580" s="9">
        <v>0</v>
      </c>
      <c r="T580" s="9">
        <v>0</v>
      </c>
      <c r="U580" s="8">
        <v>7655</v>
      </c>
      <c r="V580" s="9">
        <v>9</v>
      </c>
      <c r="W580" s="9">
        <f t="shared" si="176"/>
        <v>7645</v>
      </c>
      <c r="X580" s="9">
        <f t="shared" si="185"/>
        <v>6</v>
      </c>
      <c r="Y580" s="7">
        <v>9.09</v>
      </c>
      <c r="Z580" s="7">
        <v>14.38</v>
      </c>
      <c r="AA580" s="9">
        <v>1</v>
      </c>
      <c r="AB580" s="9">
        <v>0</v>
      </c>
      <c r="AC580" s="9">
        <v>0</v>
      </c>
      <c r="AD580" s="9">
        <v>0</v>
      </c>
      <c r="AE580" s="9">
        <v>0</v>
      </c>
      <c r="AF580" s="9">
        <v>1</v>
      </c>
      <c r="AG580" s="8">
        <v>0</v>
      </c>
      <c r="AH580" s="9">
        <v>1</v>
      </c>
      <c r="AI580" s="30">
        <v>0</v>
      </c>
      <c r="AJ580" s="9">
        <v>0</v>
      </c>
      <c r="AK580" s="30">
        <v>1</v>
      </c>
      <c r="AL580" s="21">
        <v>1995</v>
      </c>
      <c r="AM580" s="23">
        <f t="shared" si="186"/>
        <v>7.5983993293239642</v>
      </c>
      <c r="AN580" s="33">
        <v>0.01</v>
      </c>
      <c r="AO580" s="33">
        <v>0.3</v>
      </c>
      <c r="AP580" s="33">
        <v>0.44</v>
      </c>
      <c r="AQ580" s="43">
        <v>0.25</v>
      </c>
      <c r="AR580" s="33">
        <f t="shared" si="188"/>
        <v>0.873</v>
      </c>
      <c r="AS580" s="43">
        <v>0.127</v>
      </c>
      <c r="AT580" s="42">
        <v>1</v>
      </c>
      <c r="AU580" s="18">
        <v>0</v>
      </c>
      <c r="AV580">
        <v>1</v>
      </c>
      <c r="AW580" s="40">
        <v>0</v>
      </c>
      <c r="AX580" s="39">
        <v>0.71</v>
      </c>
      <c r="AY580" s="40">
        <f t="shared" si="189"/>
        <v>0.29000000000000004</v>
      </c>
      <c r="AZ580">
        <v>0</v>
      </c>
      <c r="BA580" s="18">
        <v>1</v>
      </c>
      <c r="BB580" s="39">
        <v>0.25</v>
      </c>
      <c r="BC580" s="40">
        <f t="shared" si="190"/>
        <v>0.75</v>
      </c>
      <c r="BD580" s="18" t="s">
        <v>148</v>
      </c>
      <c r="BE580">
        <v>0</v>
      </c>
      <c r="BF580">
        <v>1</v>
      </c>
      <c r="BG580">
        <v>0</v>
      </c>
      <c r="BH580">
        <v>0</v>
      </c>
      <c r="BI580">
        <v>0</v>
      </c>
      <c r="BJ580">
        <v>0</v>
      </c>
      <c r="BK580" s="18">
        <v>0</v>
      </c>
      <c r="BL580">
        <v>0</v>
      </c>
      <c r="BM580">
        <v>1</v>
      </c>
      <c r="BN580" s="18">
        <v>0</v>
      </c>
      <c r="BQ580" s="96">
        <f t="shared" si="191"/>
        <v>29.47</v>
      </c>
      <c r="BR580">
        <v>1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 s="18">
        <v>0</v>
      </c>
      <c r="BZ580">
        <v>0</v>
      </c>
      <c r="CA580">
        <v>0</v>
      </c>
      <c r="CB580">
        <v>0</v>
      </c>
      <c r="CC580" s="18">
        <v>1</v>
      </c>
      <c r="CD580">
        <v>0</v>
      </c>
      <c r="CE580">
        <v>0</v>
      </c>
      <c r="CF580">
        <v>0</v>
      </c>
      <c r="CG580">
        <v>0</v>
      </c>
      <c r="CH580" s="18">
        <v>0</v>
      </c>
      <c r="CI580">
        <v>0</v>
      </c>
      <c r="CJ580">
        <v>0</v>
      </c>
      <c r="CK580">
        <v>1</v>
      </c>
      <c r="CL580">
        <v>1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1</v>
      </c>
      <c r="CS580" s="18">
        <v>1</v>
      </c>
      <c r="CU580">
        <v>72</v>
      </c>
      <c r="DD580" s="34" t="s">
        <v>110</v>
      </c>
    </row>
    <row r="581" spans="1:108" x14ac:dyDescent="0.25">
      <c r="A581">
        <v>580</v>
      </c>
      <c r="B581">
        <v>37</v>
      </c>
      <c r="C581" s="25" t="s">
        <v>171</v>
      </c>
      <c r="D581" s="12">
        <v>10.3</v>
      </c>
      <c r="E581" s="14">
        <v>0.4</v>
      </c>
      <c r="F581" s="7">
        <f t="shared" si="187"/>
        <v>25.75</v>
      </c>
      <c r="G581" s="7">
        <f t="shared" si="178"/>
        <v>9.9</v>
      </c>
      <c r="H581" s="16">
        <f t="shared" si="179"/>
        <v>10.700000000000001</v>
      </c>
      <c r="I581" s="11">
        <f t="shared" si="180"/>
        <v>0.30460976967849723</v>
      </c>
      <c r="J581" s="33">
        <f t="shared" si="181"/>
        <v>1.1829505618582415E-2</v>
      </c>
      <c r="K581" s="33">
        <f t="shared" si="182"/>
        <v>84.534386494491116</v>
      </c>
      <c r="L581" s="33">
        <f t="shared" si="183"/>
        <v>0.29278026405991481</v>
      </c>
      <c r="M581" s="33">
        <f t="shared" si="184"/>
        <v>0.31643927529707966</v>
      </c>
      <c r="N581" s="8">
        <v>1</v>
      </c>
      <c r="O581" s="9">
        <v>0</v>
      </c>
      <c r="P581" s="8">
        <v>0</v>
      </c>
      <c r="Q581" s="9">
        <v>0</v>
      </c>
      <c r="R581" s="9">
        <v>1</v>
      </c>
      <c r="S581" s="9">
        <v>0</v>
      </c>
      <c r="T581" s="9">
        <v>0</v>
      </c>
      <c r="U581" s="8">
        <v>6493</v>
      </c>
      <c r="V581" s="9">
        <v>9</v>
      </c>
      <c r="W581" s="9">
        <f t="shared" si="176"/>
        <v>6483</v>
      </c>
      <c r="X581" s="9">
        <f t="shared" si="185"/>
        <v>6</v>
      </c>
      <c r="Y581" s="7">
        <v>9.66</v>
      </c>
      <c r="Z581" s="7">
        <v>13.85</v>
      </c>
      <c r="AA581" s="9">
        <v>1</v>
      </c>
      <c r="AB581" s="9">
        <v>0</v>
      </c>
      <c r="AC581" s="9">
        <v>0</v>
      </c>
      <c r="AD581" s="9">
        <v>0</v>
      </c>
      <c r="AE581" s="9">
        <v>0</v>
      </c>
      <c r="AF581" s="9">
        <v>1</v>
      </c>
      <c r="AG581" s="8">
        <v>0</v>
      </c>
      <c r="AH581" s="9">
        <v>1</v>
      </c>
      <c r="AI581" s="30">
        <v>0</v>
      </c>
      <c r="AJ581" s="9">
        <v>0</v>
      </c>
      <c r="AK581" s="30">
        <v>1</v>
      </c>
      <c r="AL581" s="21">
        <v>1998</v>
      </c>
      <c r="AM581" s="23">
        <f t="shared" si="186"/>
        <v>7.5999019592084984</v>
      </c>
      <c r="AN581" s="33">
        <v>0.01</v>
      </c>
      <c r="AO581" s="33">
        <v>0.25</v>
      </c>
      <c r="AP581" s="33">
        <v>0.46</v>
      </c>
      <c r="AQ581" s="43">
        <v>0.28000000000000003</v>
      </c>
      <c r="AR581" s="33">
        <f t="shared" si="188"/>
        <v>0.873</v>
      </c>
      <c r="AS581" s="43">
        <v>0.127</v>
      </c>
      <c r="AT581" s="42">
        <v>1</v>
      </c>
      <c r="AU581" s="18">
        <v>0</v>
      </c>
      <c r="AV581">
        <v>1</v>
      </c>
      <c r="AW581" s="40">
        <v>0</v>
      </c>
      <c r="AX581" s="39">
        <v>0.69</v>
      </c>
      <c r="AY581" s="40">
        <f t="shared" si="189"/>
        <v>0.31000000000000005</v>
      </c>
      <c r="AZ581">
        <v>0</v>
      </c>
      <c r="BA581" s="18">
        <v>1</v>
      </c>
      <c r="BB581" s="39">
        <v>0.25</v>
      </c>
      <c r="BC581" s="40">
        <f t="shared" si="190"/>
        <v>0.75</v>
      </c>
      <c r="BD581" s="18" t="s">
        <v>148</v>
      </c>
      <c r="BE581">
        <v>0</v>
      </c>
      <c r="BF581">
        <v>1</v>
      </c>
      <c r="BG581">
        <v>0</v>
      </c>
      <c r="BH581">
        <v>0</v>
      </c>
      <c r="BI581">
        <v>0</v>
      </c>
      <c r="BJ581">
        <v>0</v>
      </c>
      <c r="BK581" s="18">
        <v>0</v>
      </c>
      <c r="BL581">
        <v>0</v>
      </c>
      <c r="BM581">
        <v>1</v>
      </c>
      <c r="BN581" s="18">
        <v>0</v>
      </c>
      <c r="BQ581" s="96">
        <f t="shared" si="191"/>
        <v>29.509999999999998</v>
      </c>
      <c r="BR581">
        <v>1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 s="18">
        <v>0</v>
      </c>
      <c r="BZ581">
        <v>0</v>
      </c>
      <c r="CA581">
        <v>0</v>
      </c>
      <c r="CB581">
        <v>0</v>
      </c>
      <c r="CC581" s="18">
        <v>1</v>
      </c>
      <c r="CD581">
        <v>0</v>
      </c>
      <c r="CE581">
        <v>0</v>
      </c>
      <c r="CF581">
        <v>0</v>
      </c>
      <c r="CG581">
        <v>0</v>
      </c>
      <c r="CH581" s="18">
        <v>0</v>
      </c>
      <c r="CI581">
        <v>0</v>
      </c>
      <c r="CJ581">
        <v>0</v>
      </c>
      <c r="CK581">
        <v>1</v>
      </c>
      <c r="CL581">
        <v>1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1</v>
      </c>
      <c r="CS581" s="18">
        <v>1</v>
      </c>
      <c r="CU581">
        <v>72</v>
      </c>
      <c r="DD581" s="34" t="s">
        <v>110</v>
      </c>
    </row>
    <row r="582" spans="1:108" x14ac:dyDescent="0.25">
      <c r="A582">
        <v>581</v>
      </c>
      <c r="B582">
        <v>37</v>
      </c>
      <c r="C582" s="25" t="s">
        <v>171</v>
      </c>
      <c r="D582" s="12">
        <v>10.8</v>
      </c>
      <c r="E582" s="14">
        <v>0.8</v>
      </c>
      <c r="F582" s="7">
        <f t="shared" si="187"/>
        <v>13.5</v>
      </c>
      <c r="G582" s="7">
        <f t="shared" si="178"/>
        <v>10</v>
      </c>
      <c r="H582" s="16">
        <f t="shared" si="179"/>
        <v>11.600000000000001</v>
      </c>
      <c r="I582" s="11">
        <f t="shared" si="180"/>
        <v>0.27960140146238877</v>
      </c>
      <c r="J582" s="33">
        <f t="shared" si="181"/>
        <v>2.071121492313991E-2</v>
      </c>
      <c r="K582" s="33">
        <f t="shared" si="182"/>
        <v>48.283019789569913</v>
      </c>
      <c r="L582" s="33">
        <f t="shared" si="183"/>
        <v>0.25889018653924883</v>
      </c>
      <c r="M582" s="33">
        <f t="shared" si="184"/>
        <v>0.3003126163855287</v>
      </c>
      <c r="N582" s="8">
        <v>1</v>
      </c>
      <c r="O582" s="9">
        <v>0</v>
      </c>
      <c r="P582" s="8">
        <v>0</v>
      </c>
      <c r="Q582" s="9">
        <v>0</v>
      </c>
      <c r="R582" s="9">
        <v>1</v>
      </c>
      <c r="S582" s="9">
        <v>0</v>
      </c>
      <c r="T582" s="9">
        <v>0</v>
      </c>
      <c r="U582" s="8">
        <v>2159</v>
      </c>
      <c r="V582" s="9">
        <v>9</v>
      </c>
      <c r="W582" s="9">
        <f t="shared" si="176"/>
        <v>2149</v>
      </c>
      <c r="X582" s="9">
        <f t="shared" si="185"/>
        <v>6</v>
      </c>
      <c r="Y582" s="7">
        <v>9.15</v>
      </c>
      <c r="Z582" s="7">
        <v>13.47</v>
      </c>
      <c r="AA582" s="9">
        <v>1</v>
      </c>
      <c r="AB582" s="9">
        <v>0</v>
      </c>
      <c r="AC582" s="9">
        <v>0</v>
      </c>
      <c r="AD582" s="9">
        <v>0</v>
      </c>
      <c r="AE582" s="9">
        <v>0</v>
      </c>
      <c r="AF582" s="9">
        <v>1</v>
      </c>
      <c r="AG582" s="8">
        <v>0</v>
      </c>
      <c r="AH582" s="9">
        <v>1</v>
      </c>
      <c r="AI582" s="30">
        <v>0</v>
      </c>
      <c r="AJ582" s="9">
        <v>0</v>
      </c>
      <c r="AK582" s="30">
        <v>1</v>
      </c>
      <c r="AL582" s="21">
        <v>1985</v>
      </c>
      <c r="AM582" s="23">
        <f t="shared" si="186"/>
        <v>7.5933741931212904</v>
      </c>
      <c r="AN582" s="33">
        <v>0.03</v>
      </c>
      <c r="AO582" s="33">
        <v>0.39</v>
      </c>
      <c r="AP582" s="33">
        <v>0.26</v>
      </c>
      <c r="AQ582" s="43">
        <v>0.32</v>
      </c>
      <c r="AR582" s="33">
        <f t="shared" si="188"/>
        <v>0.873</v>
      </c>
      <c r="AS582" s="43">
        <v>0.127</v>
      </c>
      <c r="AT582" s="42">
        <v>1</v>
      </c>
      <c r="AU582" s="18">
        <v>0</v>
      </c>
      <c r="AV582">
        <v>0</v>
      </c>
      <c r="AW582" s="40">
        <v>1</v>
      </c>
      <c r="AX582" s="39">
        <v>0.64</v>
      </c>
      <c r="AY582" s="40">
        <f t="shared" si="189"/>
        <v>0.36</v>
      </c>
      <c r="AZ582">
        <v>0</v>
      </c>
      <c r="BA582" s="18">
        <v>1</v>
      </c>
      <c r="BB582" s="39">
        <v>0.12</v>
      </c>
      <c r="BC582" s="40">
        <f t="shared" si="190"/>
        <v>0.88</v>
      </c>
      <c r="BD582" s="18" t="s">
        <v>148</v>
      </c>
      <c r="BE582">
        <v>0</v>
      </c>
      <c r="BF582">
        <v>1</v>
      </c>
      <c r="BG582">
        <v>0</v>
      </c>
      <c r="BH582">
        <v>0</v>
      </c>
      <c r="BI582">
        <v>0</v>
      </c>
      <c r="BJ582">
        <v>0</v>
      </c>
      <c r="BK582" s="18">
        <v>0</v>
      </c>
      <c r="BL582">
        <v>0</v>
      </c>
      <c r="BM582">
        <v>1</v>
      </c>
      <c r="BN582" s="18">
        <v>0</v>
      </c>
      <c r="BQ582" s="96">
        <f t="shared" si="191"/>
        <v>28.62</v>
      </c>
      <c r="BR582">
        <v>1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 s="18">
        <v>0</v>
      </c>
      <c r="BZ582">
        <v>0</v>
      </c>
      <c r="CA582">
        <v>0</v>
      </c>
      <c r="CB582">
        <v>0</v>
      </c>
      <c r="CC582" s="18">
        <v>1</v>
      </c>
      <c r="CD582">
        <v>0</v>
      </c>
      <c r="CE582">
        <v>0</v>
      </c>
      <c r="CF582">
        <v>0</v>
      </c>
      <c r="CG582">
        <v>0</v>
      </c>
      <c r="CH582" s="18">
        <v>0</v>
      </c>
      <c r="CI582">
        <v>0</v>
      </c>
      <c r="CJ582">
        <v>0</v>
      </c>
      <c r="CK582">
        <v>1</v>
      </c>
      <c r="CL582">
        <v>1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1</v>
      </c>
      <c r="CS582" s="18">
        <v>1</v>
      </c>
      <c r="CU582">
        <v>72</v>
      </c>
      <c r="DD582" s="34" t="s">
        <v>110</v>
      </c>
    </row>
    <row r="583" spans="1:108" x14ac:dyDescent="0.25">
      <c r="A583">
        <v>582</v>
      </c>
      <c r="B583">
        <v>37</v>
      </c>
      <c r="C583" s="25" t="s">
        <v>171</v>
      </c>
      <c r="D583" s="12">
        <v>10.3</v>
      </c>
      <c r="E583" s="14">
        <v>0.4</v>
      </c>
      <c r="F583" s="7">
        <f t="shared" si="187"/>
        <v>25.75</v>
      </c>
      <c r="G583" s="7">
        <f t="shared" si="178"/>
        <v>9.9</v>
      </c>
      <c r="H583" s="16">
        <f t="shared" si="179"/>
        <v>10.700000000000001</v>
      </c>
      <c r="I583" s="11">
        <f t="shared" si="180"/>
        <v>0.30144160977152851</v>
      </c>
      <c r="J583" s="33">
        <f t="shared" si="181"/>
        <v>1.1706470282389457E-2</v>
      </c>
      <c r="K583" s="33">
        <f t="shared" si="182"/>
        <v>85.422845304988527</v>
      </c>
      <c r="L583" s="33">
        <f t="shared" si="183"/>
        <v>0.28973513948913904</v>
      </c>
      <c r="M583" s="33">
        <f t="shared" si="184"/>
        <v>0.31314808005391798</v>
      </c>
      <c r="N583" s="8">
        <v>1</v>
      </c>
      <c r="O583" s="9">
        <v>0</v>
      </c>
      <c r="P583" s="8">
        <v>0</v>
      </c>
      <c r="Q583" s="9">
        <v>0</v>
      </c>
      <c r="R583" s="9">
        <v>1</v>
      </c>
      <c r="S583" s="9">
        <v>0</v>
      </c>
      <c r="T583" s="9">
        <v>0</v>
      </c>
      <c r="U583" s="8">
        <v>6644</v>
      </c>
      <c r="V583" s="9">
        <v>9</v>
      </c>
      <c r="W583" s="9">
        <f t="shared" si="176"/>
        <v>6634</v>
      </c>
      <c r="X583" s="9">
        <f t="shared" si="185"/>
        <v>6</v>
      </c>
      <c r="Y583" s="7">
        <v>10.11</v>
      </c>
      <c r="Z583" s="7">
        <v>13.19</v>
      </c>
      <c r="AA583" s="9">
        <v>1</v>
      </c>
      <c r="AB583" s="9">
        <v>0</v>
      </c>
      <c r="AC583" s="9">
        <v>0</v>
      </c>
      <c r="AD583" s="9">
        <v>0</v>
      </c>
      <c r="AE583" s="9">
        <v>0</v>
      </c>
      <c r="AF583" s="9">
        <v>1</v>
      </c>
      <c r="AG583" s="8">
        <v>0</v>
      </c>
      <c r="AH583" s="9">
        <v>1</v>
      </c>
      <c r="AI583" s="30">
        <v>0</v>
      </c>
      <c r="AJ583" s="9">
        <v>0</v>
      </c>
      <c r="AK583" s="30">
        <v>1</v>
      </c>
      <c r="AL583" s="21">
        <v>1995</v>
      </c>
      <c r="AM583" s="23">
        <f t="shared" si="186"/>
        <v>7.5983993293239642</v>
      </c>
      <c r="AN583" s="33">
        <v>0.02</v>
      </c>
      <c r="AO583" s="33">
        <v>0.33</v>
      </c>
      <c r="AP583" s="33">
        <v>0.28000000000000003</v>
      </c>
      <c r="AQ583" s="43">
        <v>0.37</v>
      </c>
      <c r="AR583" s="33">
        <f t="shared" si="188"/>
        <v>0.873</v>
      </c>
      <c r="AS583" s="43">
        <v>0.127</v>
      </c>
      <c r="AT583" s="42">
        <v>1</v>
      </c>
      <c r="AU583" s="18">
        <v>0</v>
      </c>
      <c r="AV583">
        <v>0</v>
      </c>
      <c r="AW583" s="40">
        <v>1</v>
      </c>
      <c r="AX583" s="39">
        <v>0.68</v>
      </c>
      <c r="AY583" s="40">
        <f t="shared" si="189"/>
        <v>0.31999999999999995</v>
      </c>
      <c r="AZ583">
        <v>0</v>
      </c>
      <c r="BA583" s="18">
        <v>1</v>
      </c>
      <c r="BB583" s="39">
        <v>0.22</v>
      </c>
      <c r="BC583" s="40">
        <f t="shared" si="190"/>
        <v>0.78</v>
      </c>
      <c r="BD583" s="18" t="s">
        <v>148</v>
      </c>
      <c r="BE583">
        <v>0</v>
      </c>
      <c r="BF583">
        <v>1</v>
      </c>
      <c r="BG583">
        <v>0</v>
      </c>
      <c r="BH583">
        <v>0</v>
      </c>
      <c r="BI583">
        <v>0</v>
      </c>
      <c r="BJ583">
        <v>0</v>
      </c>
      <c r="BK583" s="18">
        <v>0</v>
      </c>
      <c r="BL583">
        <v>0</v>
      </c>
      <c r="BM583">
        <v>1</v>
      </c>
      <c r="BN583" s="18">
        <v>0</v>
      </c>
      <c r="BQ583" s="96">
        <f t="shared" si="191"/>
        <v>29.299999999999997</v>
      </c>
      <c r="BR583">
        <v>1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 s="18">
        <v>0</v>
      </c>
      <c r="BZ583">
        <v>0</v>
      </c>
      <c r="CA583">
        <v>0</v>
      </c>
      <c r="CB583">
        <v>0</v>
      </c>
      <c r="CC583" s="18">
        <v>1</v>
      </c>
      <c r="CD583">
        <v>0</v>
      </c>
      <c r="CE583">
        <v>0</v>
      </c>
      <c r="CF583">
        <v>0</v>
      </c>
      <c r="CG583">
        <v>0</v>
      </c>
      <c r="CH583" s="18">
        <v>0</v>
      </c>
      <c r="CI583">
        <v>0</v>
      </c>
      <c r="CJ583">
        <v>0</v>
      </c>
      <c r="CK583">
        <v>1</v>
      </c>
      <c r="CL583">
        <v>1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1</v>
      </c>
      <c r="CS583" s="18">
        <v>1</v>
      </c>
      <c r="CU583">
        <v>72</v>
      </c>
      <c r="DD583" s="34" t="s">
        <v>110</v>
      </c>
    </row>
    <row r="584" spans="1:108" x14ac:dyDescent="0.25">
      <c r="A584">
        <v>583</v>
      </c>
      <c r="B584">
        <v>37</v>
      </c>
      <c r="C584" s="25" t="s">
        <v>171</v>
      </c>
      <c r="D584" s="12">
        <v>10.7</v>
      </c>
      <c r="E584" s="14">
        <v>0.4</v>
      </c>
      <c r="F584" s="7">
        <f t="shared" si="187"/>
        <v>26.749999999999996</v>
      </c>
      <c r="G584" s="7">
        <f t="shared" si="178"/>
        <v>10.299999999999999</v>
      </c>
      <c r="H584" s="16">
        <f t="shared" si="179"/>
        <v>11.1</v>
      </c>
      <c r="I584" s="11">
        <f t="shared" si="180"/>
        <v>0.32404460614450042</v>
      </c>
      <c r="J584" s="33">
        <f t="shared" si="181"/>
        <v>1.2113817052130859E-2</v>
      </c>
      <c r="K584" s="33">
        <f t="shared" si="182"/>
        <v>82.550363415311509</v>
      </c>
      <c r="L584" s="33">
        <f t="shared" si="183"/>
        <v>0.31193078909236954</v>
      </c>
      <c r="M584" s="33">
        <f t="shared" si="184"/>
        <v>0.33615842319663131</v>
      </c>
      <c r="N584" s="8">
        <v>1</v>
      </c>
      <c r="O584" s="9">
        <v>0</v>
      </c>
      <c r="P584" s="8">
        <v>0</v>
      </c>
      <c r="Q584" s="9">
        <v>0</v>
      </c>
      <c r="R584" s="9">
        <v>1</v>
      </c>
      <c r="S584" s="9">
        <v>0</v>
      </c>
      <c r="T584" s="9">
        <v>0</v>
      </c>
      <c r="U584" s="8">
        <v>6109</v>
      </c>
      <c r="V584" s="9">
        <v>9</v>
      </c>
      <c r="W584" s="9">
        <f t="shared" si="176"/>
        <v>6099</v>
      </c>
      <c r="X584" s="9">
        <f t="shared" si="185"/>
        <v>6</v>
      </c>
      <c r="Y584" s="7">
        <v>10.45</v>
      </c>
      <c r="Z584" s="7">
        <v>12.81</v>
      </c>
      <c r="AA584" s="9">
        <v>1</v>
      </c>
      <c r="AB584" s="9">
        <v>0</v>
      </c>
      <c r="AC584" s="9">
        <v>0</v>
      </c>
      <c r="AD584" s="9">
        <v>0</v>
      </c>
      <c r="AE584" s="9">
        <v>0</v>
      </c>
      <c r="AF584" s="9">
        <v>1</v>
      </c>
      <c r="AG584" s="8">
        <v>0</v>
      </c>
      <c r="AH584" s="9">
        <v>1</v>
      </c>
      <c r="AI584" s="30">
        <v>0</v>
      </c>
      <c r="AJ584" s="9">
        <v>0</v>
      </c>
      <c r="AK584" s="30">
        <v>1</v>
      </c>
      <c r="AL584" s="21">
        <v>1998</v>
      </c>
      <c r="AM584" s="23">
        <f t="shared" si="186"/>
        <v>7.5999019592084984</v>
      </c>
      <c r="AN584" s="33">
        <v>0.02</v>
      </c>
      <c r="AO584" s="33">
        <v>0.18</v>
      </c>
      <c r="AP584" s="33">
        <v>0.42</v>
      </c>
      <c r="AQ584" s="43">
        <v>0.38</v>
      </c>
      <c r="AR584" s="33">
        <f t="shared" si="188"/>
        <v>0.873</v>
      </c>
      <c r="AS584" s="43">
        <v>0.127</v>
      </c>
      <c r="AT584" s="42">
        <v>1</v>
      </c>
      <c r="AU584" s="18">
        <v>0</v>
      </c>
      <c r="AV584">
        <v>0</v>
      </c>
      <c r="AW584" s="40">
        <v>1</v>
      </c>
      <c r="AX584" s="39">
        <v>0.7</v>
      </c>
      <c r="AY584" s="40">
        <f t="shared" si="189"/>
        <v>0.30000000000000004</v>
      </c>
      <c r="AZ584">
        <v>0</v>
      </c>
      <c r="BA584" s="18">
        <v>1</v>
      </c>
      <c r="BB584" s="39">
        <v>0.23</v>
      </c>
      <c r="BC584" s="40">
        <f t="shared" si="190"/>
        <v>0.77</v>
      </c>
      <c r="BD584" s="18" t="s">
        <v>148</v>
      </c>
      <c r="BE584">
        <v>0</v>
      </c>
      <c r="BF584">
        <v>1</v>
      </c>
      <c r="BG584">
        <v>0</v>
      </c>
      <c r="BH584">
        <v>0</v>
      </c>
      <c r="BI584">
        <v>0</v>
      </c>
      <c r="BJ584">
        <v>0</v>
      </c>
      <c r="BK584" s="18">
        <v>0</v>
      </c>
      <c r="BL584">
        <v>0</v>
      </c>
      <c r="BM584">
        <v>1</v>
      </c>
      <c r="BN584" s="18">
        <v>0</v>
      </c>
      <c r="BQ584" s="96">
        <f t="shared" si="191"/>
        <v>29.259999999999998</v>
      </c>
      <c r="BR584">
        <v>1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 s="18">
        <v>0</v>
      </c>
      <c r="BZ584">
        <v>0</v>
      </c>
      <c r="CA584">
        <v>0</v>
      </c>
      <c r="CB584">
        <v>0</v>
      </c>
      <c r="CC584" s="18">
        <v>1</v>
      </c>
      <c r="CD584">
        <v>0</v>
      </c>
      <c r="CE584">
        <v>0</v>
      </c>
      <c r="CF584">
        <v>0</v>
      </c>
      <c r="CG584">
        <v>0</v>
      </c>
      <c r="CH584" s="18">
        <v>0</v>
      </c>
      <c r="CI584">
        <v>0</v>
      </c>
      <c r="CJ584">
        <v>0</v>
      </c>
      <c r="CK584">
        <v>1</v>
      </c>
      <c r="CL584">
        <v>1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1</v>
      </c>
      <c r="CS584" s="18">
        <v>1</v>
      </c>
      <c r="CU584">
        <v>72</v>
      </c>
      <c r="DD584" s="34" t="s">
        <v>110</v>
      </c>
    </row>
    <row r="585" spans="1:108" s="97" customFormat="1" x14ac:dyDescent="0.25">
      <c r="A585" s="97">
        <v>584</v>
      </c>
      <c r="B585" s="97">
        <v>38</v>
      </c>
      <c r="C585" s="98" t="s">
        <v>172</v>
      </c>
      <c r="D585" s="99">
        <v>10.7</v>
      </c>
      <c r="E585" s="100">
        <v>0.4</v>
      </c>
      <c r="F585" s="101">
        <f t="shared" si="187"/>
        <v>26.749999999999996</v>
      </c>
      <c r="G585" s="101">
        <f t="shared" si="178"/>
        <v>10.299999999999999</v>
      </c>
      <c r="H585" s="102">
        <f t="shared" si="179"/>
        <v>11.1</v>
      </c>
      <c r="I585" s="103">
        <f t="shared" si="180"/>
        <v>0.2884097035040431</v>
      </c>
      <c r="J585" s="104">
        <f t="shared" si="181"/>
        <v>1.078167115902965E-2</v>
      </c>
      <c r="K585" s="104">
        <f t="shared" si="182"/>
        <v>92.75</v>
      </c>
      <c r="L585" s="104">
        <f t="shared" si="183"/>
        <v>0.27762803234501343</v>
      </c>
      <c r="M585" s="104">
        <f t="shared" si="184"/>
        <v>0.29919137466307277</v>
      </c>
      <c r="N585" s="105">
        <v>0</v>
      </c>
      <c r="O585" s="106">
        <v>1</v>
      </c>
      <c r="P585" s="105">
        <v>0</v>
      </c>
      <c r="Q585" s="106">
        <v>0</v>
      </c>
      <c r="R585" s="106">
        <v>1</v>
      </c>
      <c r="S585" s="106">
        <v>0</v>
      </c>
      <c r="T585" s="106">
        <v>0</v>
      </c>
      <c r="U585" s="105">
        <v>7892</v>
      </c>
      <c r="V585" s="106">
        <v>4</v>
      </c>
      <c r="W585" s="106">
        <f t="shared" si="176"/>
        <v>7887</v>
      </c>
      <c r="X585" s="106">
        <f t="shared" si="185"/>
        <v>15</v>
      </c>
      <c r="Y585" s="101">
        <v>8.6</v>
      </c>
      <c r="Z585" s="101">
        <v>22.2</v>
      </c>
      <c r="AA585" s="106">
        <v>1</v>
      </c>
      <c r="AB585" s="106">
        <v>0</v>
      </c>
      <c r="AC585" s="106">
        <v>0</v>
      </c>
      <c r="AD585" s="106">
        <v>1</v>
      </c>
      <c r="AE585" s="106">
        <v>0</v>
      </c>
      <c r="AF585" s="106">
        <v>0</v>
      </c>
      <c r="AG585" s="105">
        <v>0</v>
      </c>
      <c r="AH585" s="106">
        <v>1</v>
      </c>
      <c r="AI585" s="107">
        <v>0</v>
      </c>
      <c r="AJ585" s="106">
        <v>0</v>
      </c>
      <c r="AK585" s="107">
        <v>1</v>
      </c>
      <c r="AL585" s="108">
        <v>2004</v>
      </c>
      <c r="AM585" s="109">
        <f t="shared" si="186"/>
        <v>7.6029004622047553</v>
      </c>
      <c r="AN585" s="104">
        <v>3.4299999999999997E-2</v>
      </c>
      <c r="AO585" s="104">
        <v>0.37</v>
      </c>
      <c r="AP585" s="104">
        <v>0.47699999999999998</v>
      </c>
      <c r="AQ585" s="110">
        <f t="shared" ref="AQ585:AQ599" si="192">1-SUM(AN585:AP585)</f>
        <v>0.11870000000000003</v>
      </c>
      <c r="AR585" s="104" t="s">
        <v>108</v>
      </c>
      <c r="AS585" s="110" t="s">
        <v>108</v>
      </c>
      <c r="AT585" s="111">
        <v>60.5</v>
      </c>
      <c r="AU585" s="112">
        <v>39.5</v>
      </c>
      <c r="AV585" s="97">
        <v>1</v>
      </c>
      <c r="AW585" s="113">
        <v>0</v>
      </c>
      <c r="AX585" s="97" t="s">
        <v>108</v>
      </c>
      <c r="AY585" s="113" t="s">
        <v>108</v>
      </c>
      <c r="AZ585">
        <v>0</v>
      </c>
      <c r="BA585" s="112">
        <v>1</v>
      </c>
      <c r="BB585" s="97" t="s">
        <v>108</v>
      </c>
      <c r="BC585" s="112" t="s">
        <v>108</v>
      </c>
      <c r="BD585" s="112" t="s">
        <v>131</v>
      </c>
      <c r="BE585">
        <v>0</v>
      </c>
      <c r="BF585">
        <v>1</v>
      </c>
      <c r="BG585">
        <v>0</v>
      </c>
      <c r="BH585">
        <v>0</v>
      </c>
      <c r="BI585">
        <v>0</v>
      </c>
      <c r="BJ585">
        <v>0</v>
      </c>
      <c r="BK585" s="112">
        <v>0</v>
      </c>
      <c r="BL585">
        <v>0</v>
      </c>
      <c r="BM585">
        <v>1</v>
      </c>
      <c r="BN585" s="112">
        <v>0</v>
      </c>
      <c r="BQ585" s="98">
        <f t="shared" si="191"/>
        <v>36.799999999999997</v>
      </c>
      <c r="BR585" s="97">
        <v>1</v>
      </c>
      <c r="BS585" s="97">
        <v>0</v>
      </c>
      <c r="BT585" s="97">
        <v>0</v>
      </c>
      <c r="BU585" s="97">
        <v>0</v>
      </c>
      <c r="BV585" s="97">
        <v>0</v>
      </c>
      <c r="BW585" s="97">
        <v>0</v>
      </c>
      <c r="BX585" s="97">
        <v>0</v>
      </c>
      <c r="BY585" s="112">
        <v>0</v>
      </c>
      <c r="BZ585" s="97">
        <v>0</v>
      </c>
      <c r="CA585" s="97">
        <v>0</v>
      </c>
      <c r="CB585" s="97">
        <v>1</v>
      </c>
      <c r="CC585" s="112">
        <v>0</v>
      </c>
      <c r="CD585" s="97">
        <v>0</v>
      </c>
      <c r="CE585" s="97">
        <v>0</v>
      </c>
      <c r="CF585" s="97">
        <v>0</v>
      </c>
      <c r="CG585" s="97">
        <v>0</v>
      </c>
      <c r="CH585" s="112">
        <v>0</v>
      </c>
      <c r="CI585" s="97">
        <v>0</v>
      </c>
      <c r="CJ585" s="97">
        <v>0</v>
      </c>
      <c r="CK585" s="97">
        <v>1</v>
      </c>
      <c r="CL585" s="97">
        <v>1</v>
      </c>
      <c r="CM585" s="97">
        <v>0</v>
      </c>
      <c r="CN585" s="97">
        <v>0</v>
      </c>
      <c r="CO585" s="97">
        <v>0</v>
      </c>
      <c r="CP585" s="97">
        <v>0</v>
      </c>
      <c r="CQ585" s="97">
        <v>0</v>
      </c>
      <c r="CR585" s="97">
        <v>0</v>
      </c>
      <c r="CS585" s="112">
        <v>1</v>
      </c>
      <c r="CU585">
        <v>46</v>
      </c>
      <c r="CY585" s="114"/>
      <c r="DD585" s="114" t="s">
        <v>110</v>
      </c>
    </row>
    <row r="586" spans="1:108" x14ac:dyDescent="0.25">
      <c r="A586">
        <v>585</v>
      </c>
      <c r="B586">
        <v>38</v>
      </c>
      <c r="C586" s="25" t="s">
        <v>172</v>
      </c>
      <c r="D586" s="12">
        <v>5.7</v>
      </c>
      <c r="E586" s="14">
        <v>4.9000000000000004</v>
      </c>
      <c r="F586" s="7">
        <f t="shared" si="187"/>
        <v>1.1632653061224489</v>
      </c>
      <c r="G586" s="7">
        <f t="shared" si="178"/>
        <v>0.79999999999999982</v>
      </c>
      <c r="H586" s="16">
        <f t="shared" si="179"/>
        <v>10.600000000000001</v>
      </c>
      <c r="I586" s="11">
        <f t="shared" si="180"/>
        <v>1.3097415406194352E-2</v>
      </c>
      <c r="J586" s="33">
        <f t="shared" si="181"/>
        <v>1.1259181664974091E-2</v>
      </c>
      <c r="K586" s="33">
        <f t="shared" si="182"/>
        <v>88.816401560592553</v>
      </c>
      <c r="L586" s="33">
        <f t="shared" si="183"/>
        <v>1.8382337412202604E-3</v>
      </c>
      <c r="M586" s="33">
        <f t="shared" si="184"/>
        <v>2.4356597071168443E-2</v>
      </c>
      <c r="N586" s="8">
        <v>0</v>
      </c>
      <c r="O586" s="9">
        <v>1</v>
      </c>
      <c r="P586" s="8">
        <v>0</v>
      </c>
      <c r="Q586" s="9">
        <v>0</v>
      </c>
      <c r="R586" s="9">
        <v>1</v>
      </c>
      <c r="S586" s="9">
        <v>0</v>
      </c>
      <c r="T586" s="9">
        <v>0</v>
      </c>
      <c r="U586" s="8">
        <v>7892</v>
      </c>
      <c r="V586" s="9">
        <v>4</v>
      </c>
      <c r="W586" s="9">
        <f t="shared" si="176"/>
        <v>7887</v>
      </c>
      <c r="X586" s="9">
        <f t="shared" si="185"/>
        <v>15</v>
      </c>
      <c r="Y586" s="7">
        <v>8.6</v>
      </c>
      <c r="Z586" s="7">
        <v>22.2</v>
      </c>
      <c r="AA586" s="9">
        <v>1</v>
      </c>
      <c r="AB586" s="9">
        <v>0</v>
      </c>
      <c r="AC586" s="9">
        <v>0</v>
      </c>
      <c r="AD586" s="9">
        <v>1</v>
      </c>
      <c r="AE586" s="9">
        <v>0</v>
      </c>
      <c r="AF586" s="9">
        <v>0</v>
      </c>
      <c r="AG586" s="8">
        <v>0</v>
      </c>
      <c r="AH586" s="9">
        <v>1</v>
      </c>
      <c r="AI586" s="30">
        <v>0</v>
      </c>
      <c r="AJ586" s="9">
        <v>0</v>
      </c>
      <c r="AK586" s="30">
        <v>1</v>
      </c>
      <c r="AL586" s="21">
        <v>2004</v>
      </c>
      <c r="AM586" s="23">
        <f t="shared" si="186"/>
        <v>7.6029004622047553</v>
      </c>
      <c r="AN586" s="33">
        <v>3.4299999999999997E-2</v>
      </c>
      <c r="AO586" s="33">
        <v>0.37</v>
      </c>
      <c r="AP586" s="33">
        <v>0.47699999999999998</v>
      </c>
      <c r="AQ586" s="43">
        <f t="shared" si="192"/>
        <v>0.11870000000000003</v>
      </c>
      <c r="AR586" s="33" t="s">
        <v>108</v>
      </c>
      <c r="AS586" s="43" t="s">
        <v>108</v>
      </c>
      <c r="AT586" s="42">
        <v>60.5</v>
      </c>
      <c r="AU586" s="18">
        <v>39.5</v>
      </c>
      <c r="AV586">
        <v>1</v>
      </c>
      <c r="AW586" s="40">
        <v>0</v>
      </c>
      <c r="AX586" t="s">
        <v>108</v>
      </c>
      <c r="AY586" s="40" t="s">
        <v>108</v>
      </c>
      <c r="AZ586">
        <v>0</v>
      </c>
      <c r="BA586" s="18">
        <v>1</v>
      </c>
      <c r="BB586" t="s">
        <v>108</v>
      </c>
      <c r="BC586" t="s">
        <v>108</v>
      </c>
      <c r="BD586" t="s">
        <v>131</v>
      </c>
      <c r="BE586">
        <v>0</v>
      </c>
      <c r="BF586">
        <v>1</v>
      </c>
      <c r="BG586">
        <v>0</v>
      </c>
      <c r="BH586">
        <v>0</v>
      </c>
      <c r="BI586">
        <v>0</v>
      </c>
      <c r="BJ586">
        <v>0</v>
      </c>
      <c r="BK586" s="18">
        <v>0</v>
      </c>
      <c r="BL586">
        <v>0</v>
      </c>
      <c r="BM586">
        <v>1</v>
      </c>
      <c r="BN586" s="18">
        <v>0</v>
      </c>
      <c r="BQ586" s="25">
        <f t="shared" si="191"/>
        <v>36.799999999999997</v>
      </c>
      <c r="BR586">
        <v>1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 s="18">
        <v>0</v>
      </c>
      <c r="BZ586">
        <v>0</v>
      </c>
      <c r="CA586">
        <v>0</v>
      </c>
      <c r="CB586">
        <v>1</v>
      </c>
      <c r="CC586" s="18">
        <v>0</v>
      </c>
      <c r="CD586">
        <v>0</v>
      </c>
      <c r="CE586">
        <v>0</v>
      </c>
      <c r="CF586">
        <v>0</v>
      </c>
      <c r="CG586">
        <v>0</v>
      </c>
      <c r="CH586" s="18">
        <v>0</v>
      </c>
      <c r="CI586">
        <v>0</v>
      </c>
      <c r="CJ586">
        <v>0</v>
      </c>
      <c r="CK586">
        <v>1</v>
      </c>
      <c r="CL586">
        <v>1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 s="18">
        <v>1</v>
      </c>
      <c r="CU586">
        <v>46</v>
      </c>
      <c r="DD586" s="34" t="s">
        <v>110</v>
      </c>
    </row>
    <row r="587" spans="1:108" x14ac:dyDescent="0.25">
      <c r="A587">
        <v>586</v>
      </c>
      <c r="B587">
        <v>38</v>
      </c>
      <c r="C587" s="25" t="s">
        <v>172</v>
      </c>
      <c r="D587" s="12">
        <v>9.6</v>
      </c>
      <c r="E587" s="14">
        <v>0.4</v>
      </c>
      <c r="F587" s="7">
        <f t="shared" si="187"/>
        <v>23.999999999999996</v>
      </c>
      <c r="G587" s="7">
        <f t="shared" si="178"/>
        <v>9.1999999999999993</v>
      </c>
      <c r="H587" s="16">
        <f t="shared" si="179"/>
        <v>10</v>
      </c>
      <c r="I587" s="11">
        <f t="shared" si="180"/>
        <v>0.26088497711976005</v>
      </c>
      <c r="J587" s="33">
        <f t="shared" si="181"/>
        <v>1.0870207379990005E-2</v>
      </c>
      <c r="K587" s="33">
        <f t="shared" si="182"/>
        <v>91.994565056855379</v>
      </c>
      <c r="L587" s="33">
        <f t="shared" si="183"/>
        <v>0.25001476973977005</v>
      </c>
      <c r="M587" s="33">
        <f t="shared" si="184"/>
        <v>0.27175518449975006</v>
      </c>
      <c r="N587" s="8">
        <v>0</v>
      </c>
      <c r="O587" s="9">
        <v>1</v>
      </c>
      <c r="P587" s="8">
        <v>0</v>
      </c>
      <c r="Q587" s="9">
        <v>0</v>
      </c>
      <c r="R587" s="9">
        <v>1</v>
      </c>
      <c r="S587" s="9">
        <v>0</v>
      </c>
      <c r="T587" s="9">
        <v>0</v>
      </c>
      <c r="U587" s="8">
        <v>7892</v>
      </c>
      <c r="V587" s="9">
        <v>4</v>
      </c>
      <c r="W587" s="9">
        <f t="shared" si="176"/>
        <v>7887</v>
      </c>
      <c r="X587" s="9">
        <f t="shared" si="185"/>
        <v>15</v>
      </c>
      <c r="Y587" s="7">
        <v>8.6</v>
      </c>
      <c r="Z587" s="7">
        <v>22.2</v>
      </c>
      <c r="AA587" s="9">
        <v>1</v>
      </c>
      <c r="AB587" s="9">
        <v>0</v>
      </c>
      <c r="AC587" s="9">
        <v>0</v>
      </c>
      <c r="AD587" s="9">
        <v>1</v>
      </c>
      <c r="AE587" s="9">
        <v>0</v>
      </c>
      <c r="AF587" s="9">
        <v>0</v>
      </c>
      <c r="AG587" s="8">
        <v>0</v>
      </c>
      <c r="AH587" s="9">
        <v>1</v>
      </c>
      <c r="AI587" s="30">
        <v>0</v>
      </c>
      <c r="AJ587" s="9">
        <v>0</v>
      </c>
      <c r="AK587" s="30">
        <v>1</v>
      </c>
      <c r="AL587" s="21">
        <v>2004</v>
      </c>
      <c r="AM587" s="23">
        <f t="shared" si="186"/>
        <v>7.6029004622047553</v>
      </c>
      <c r="AN587" s="33">
        <v>3.4299999999999997E-2</v>
      </c>
      <c r="AO587" s="33">
        <v>0.37</v>
      </c>
      <c r="AP587" s="33">
        <v>0.47699999999999998</v>
      </c>
      <c r="AQ587" s="43">
        <f t="shared" si="192"/>
        <v>0.11870000000000003</v>
      </c>
      <c r="AR587" s="33" t="s">
        <v>108</v>
      </c>
      <c r="AS587" s="43" t="s">
        <v>108</v>
      </c>
      <c r="AT587" s="42">
        <v>60.5</v>
      </c>
      <c r="AU587" s="18">
        <v>39.5</v>
      </c>
      <c r="AV587">
        <v>1</v>
      </c>
      <c r="AW587" s="40">
        <v>0</v>
      </c>
      <c r="AX587" t="s">
        <v>108</v>
      </c>
      <c r="AY587" s="40" t="s">
        <v>108</v>
      </c>
      <c r="AZ587">
        <v>0</v>
      </c>
      <c r="BA587" s="18">
        <v>1</v>
      </c>
      <c r="BB587" t="s">
        <v>108</v>
      </c>
      <c r="BC587" t="s">
        <v>108</v>
      </c>
      <c r="BD587" t="s">
        <v>131</v>
      </c>
      <c r="BE587">
        <v>0</v>
      </c>
      <c r="BF587">
        <v>1</v>
      </c>
      <c r="BG587">
        <v>0</v>
      </c>
      <c r="BH587">
        <v>0</v>
      </c>
      <c r="BI587">
        <v>0</v>
      </c>
      <c r="BJ587">
        <v>0</v>
      </c>
      <c r="BK587" s="18">
        <v>0</v>
      </c>
      <c r="BL587">
        <v>0</v>
      </c>
      <c r="BM587">
        <v>1</v>
      </c>
      <c r="BN587" s="18">
        <v>0</v>
      </c>
      <c r="BQ587" s="25">
        <f t="shared" si="191"/>
        <v>36.799999999999997</v>
      </c>
      <c r="BR587">
        <v>1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 s="18">
        <v>0</v>
      </c>
      <c r="BZ587">
        <v>0</v>
      </c>
      <c r="CA587">
        <v>0</v>
      </c>
      <c r="CB587">
        <v>1</v>
      </c>
      <c r="CC587" s="18">
        <v>0</v>
      </c>
      <c r="CD587">
        <v>0</v>
      </c>
      <c r="CE587">
        <v>0</v>
      </c>
      <c r="CF587">
        <v>0</v>
      </c>
      <c r="CG587">
        <v>0</v>
      </c>
      <c r="CH587" s="18">
        <v>0</v>
      </c>
      <c r="CI587">
        <v>0</v>
      </c>
      <c r="CJ587">
        <v>0</v>
      </c>
      <c r="CK587">
        <v>1</v>
      </c>
      <c r="CL587">
        <v>1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 s="18">
        <v>1</v>
      </c>
      <c r="CU587">
        <v>46</v>
      </c>
      <c r="DD587" s="34" t="s">
        <v>110</v>
      </c>
    </row>
    <row r="588" spans="1:108" x14ac:dyDescent="0.25">
      <c r="A588">
        <v>587</v>
      </c>
      <c r="B588">
        <v>38</v>
      </c>
      <c r="C588" s="25" t="s">
        <v>172</v>
      </c>
      <c r="D588" s="12">
        <v>12.1</v>
      </c>
      <c r="E588" s="14">
        <v>0.7</v>
      </c>
      <c r="F588" s="7">
        <f t="shared" si="187"/>
        <v>17.285714285714285</v>
      </c>
      <c r="G588" s="7">
        <f t="shared" si="178"/>
        <v>11.4</v>
      </c>
      <c r="H588" s="16">
        <f t="shared" si="179"/>
        <v>12.799999999999999</v>
      </c>
      <c r="I588" s="11">
        <f t="shared" si="180"/>
        <v>0.19105432514279824</v>
      </c>
      <c r="J588" s="33">
        <f t="shared" si="181"/>
        <v>1.1052729553715602E-2</v>
      </c>
      <c r="K588" s="33">
        <f t="shared" si="182"/>
        <v>90.475388467623318</v>
      </c>
      <c r="L588" s="33">
        <f t="shared" si="183"/>
        <v>0.18000159558908263</v>
      </c>
      <c r="M588" s="33">
        <f t="shared" si="184"/>
        <v>0.20210705469651385</v>
      </c>
      <c r="N588" s="8">
        <v>0</v>
      </c>
      <c r="O588" s="9">
        <v>1</v>
      </c>
      <c r="P588" s="8">
        <v>0</v>
      </c>
      <c r="Q588" s="9">
        <v>0</v>
      </c>
      <c r="R588" s="9">
        <v>1</v>
      </c>
      <c r="S588" s="9">
        <v>0</v>
      </c>
      <c r="T588" s="9">
        <v>0</v>
      </c>
      <c r="U588" s="8">
        <v>7892</v>
      </c>
      <c r="V588" s="9">
        <v>4</v>
      </c>
      <c r="W588" s="9">
        <f t="shared" si="176"/>
        <v>7887</v>
      </c>
      <c r="X588" s="9">
        <f t="shared" si="185"/>
        <v>15</v>
      </c>
      <c r="Y588" s="7">
        <v>8.6</v>
      </c>
      <c r="Z588" s="7">
        <v>22.2</v>
      </c>
      <c r="AA588" s="9">
        <v>1</v>
      </c>
      <c r="AB588" s="9">
        <v>0</v>
      </c>
      <c r="AC588" s="9">
        <v>0</v>
      </c>
      <c r="AD588" s="9">
        <v>1</v>
      </c>
      <c r="AE588" s="9">
        <v>0</v>
      </c>
      <c r="AF588" s="9">
        <v>0</v>
      </c>
      <c r="AG588" s="8">
        <v>0</v>
      </c>
      <c r="AH588" s="9">
        <v>1</v>
      </c>
      <c r="AI588" s="30">
        <v>0</v>
      </c>
      <c r="AJ588" s="9">
        <v>0</v>
      </c>
      <c r="AK588" s="30">
        <v>1</v>
      </c>
      <c r="AL588" s="21">
        <v>2004</v>
      </c>
      <c r="AM588" s="23">
        <f t="shared" si="186"/>
        <v>7.6029004622047553</v>
      </c>
      <c r="AN588" s="33">
        <v>3.4299999999999997E-2</v>
      </c>
      <c r="AO588" s="33">
        <v>0.37</v>
      </c>
      <c r="AP588" s="33">
        <v>0.47699999999999998</v>
      </c>
      <c r="AQ588" s="43">
        <f t="shared" si="192"/>
        <v>0.11870000000000003</v>
      </c>
      <c r="AR588" s="33" t="s">
        <v>108</v>
      </c>
      <c r="AS588" s="43" t="s">
        <v>108</v>
      </c>
      <c r="AT588" s="42">
        <v>60.5</v>
      </c>
      <c r="AU588" s="18">
        <v>39.5</v>
      </c>
      <c r="AV588">
        <v>1</v>
      </c>
      <c r="AW588" s="40">
        <v>0</v>
      </c>
      <c r="AX588" t="s">
        <v>108</v>
      </c>
      <c r="AY588" s="40" t="s">
        <v>108</v>
      </c>
      <c r="AZ588">
        <v>0</v>
      </c>
      <c r="BA588" s="18">
        <v>1</v>
      </c>
      <c r="BB588" t="s">
        <v>108</v>
      </c>
      <c r="BC588" t="s">
        <v>108</v>
      </c>
      <c r="BD588" t="s">
        <v>131</v>
      </c>
      <c r="BE588">
        <v>0</v>
      </c>
      <c r="BF588">
        <v>1</v>
      </c>
      <c r="BG588">
        <v>0</v>
      </c>
      <c r="BH588">
        <v>0</v>
      </c>
      <c r="BI588">
        <v>0</v>
      </c>
      <c r="BJ588">
        <v>0</v>
      </c>
      <c r="BK588" s="18">
        <v>0</v>
      </c>
      <c r="BL588">
        <v>0</v>
      </c>
      <c r="BM588">
        <v>1</v>
      </c>
      <c r="BN588" s="18">
        <v>0</v>
      </c>
      <c r="BQ588" s="25">
        <f t="shared" si="191"/>
        <v>36.799999999999997</v>
      </c>
      <c r="BR588">
        <v>1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 s="18">
        <v>0</v>
      </c>
      <c r="BZ588">
        <v>0</v>
      </c>
      <c r="CA588">
        <v>0</v>
      </c>
      <c r="CB588">
        <v>1</v>
      </c>
      <c r="CC588" s="18">
        <v>0</v>
      </c>
      <c r="CD588">
        <v>0</v>
      </c>
      <c r="CE588">
        <v>0</v>
      </c>
      <c r="CF588">
        <v>0</v>
      </c>
      <c r="CG588">
        <v>0</v>
      </c>
      <c r="CH588" s="18">
        <v>0</v>
      </c>
      <c r="CI588">
        <v>0</v>
      </c>
      <c r="CJ588">
        <v>0</v>
      </c>
      <c r="CK588">
        <v>1</v>
      </c>
      <c r="CL588">
        <v>1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 s="18">
        <v>1</v>
      </c>
      <c r="CU588">
        <v>46</v>
      </c>
      <c r="DD588" s="34" t="s">
        <v>110</v>
      </c>
    </row>
    <row r="589" spans="1:108" x14ac:dyDescent="0.25">
      <c r="A589">
        <v>588</v>
      </c>
      <c r="B589">
        <v>38</v>
      </c>
      <c r="C589" s="25" t="s">
        <v>172</v>
      </c>
      <c r="D589" s="12">
        <v>11.5</v>
      </c>
      <c r="E589" s="14">
        <v>0.4</v>
      </c>
      <c r="F589" s="7">
        <f t="shared" si="187"/>
        <v>28.75</v>
      </c>
      <c r="G589" s="7">
        <f t="shared" si="178"/>
        <v>11.1</v>
      </c>
      <c r="H589" s="16">
        <f t="shared" si="179"/>
        <v>11.9</v>
      </c>
      <c r="I589" s="11">
        <f t="shared" si="180"/>
        <v>0.30799238135248219</v>
      </c>
      <c r="J589" s="33">
        <f t="shared" si="181"/>
        <v>1.0712778481825468E-2</v>
      </c>
      <c r="K589" s="33">
        <f t="shared" si="182"/>
        <v>93.346464850041315</v>
      </c>
      <c r="L589" s="33">
        <f t="shared" si="183"/>
        <v>0.29727960287065675</v>
      </c>
      <c r="M589" s="33">
        <f t="shared" si="184"/>
        <v>0.31870515983430764</v>
      </c>
      <c r="N589" s="8">
        <v>0</v>
      </c>
      <c r="O589" s="9">
        <v>1</v>
      </c>
      <c r="P589" s="8">
        <v>0</v>
      </c>
      <c r="Q589" s="9">
        <v>0</v>
      </c>
      <c r="R589" s="9">
        <v>1</v>
      </c>
      <c r="S589" s="9">
        <v>0</v>
      </c>
      <c r="T589" s="9">
        <v>0</v>
      </c>
      <c r="U589" s="8">
        <v>7892</v>
      </c>
      <c r="V589" s="9">
        <v>4</v>
      </c>
      <c r="W589" s="9">
        <f t="shared" si="176"/>
        <v>7887</v>
      </c>
      <c r="X589" s="9">
        <f t="shared" si="185"/>
        <v>15</v>
      </c>
      <c r="Y589" s="7">
        <v>8.6</v>
      </c>
      <c r="Z589" s="7">
        <v>22.2</v>
      </c>
      <c r="AA589" s="9">
        <v>1</v>
      </c>
      <c r="AB589" s="9">
        <v>0</v>
      </c>
      <c r="AC589" s="9">
        <v>0</v>
      </c>
      <c r="AD589" s="9">
        <v>1</v>
      </c>
      <c r="AE589" s="9">
        <v>0</v>
      </c>
      <c r="AF589" s="9">
        <v>0</v>
      </c>
      <c r="AG589" s="8">
        <v>0</v>
      </c>
      <c r="AH589" s="9">
        <v>1</v>
      </c>
      <c r="AI589" s="30">
        <v>0</v>
      </c>
      <c r="AJ589" s="9">
        <v>0</v>
      </c>
      <c r="AK589" s="30">
        <v>1</v>
      </c>
      <c r="AL589" s="21">
        <v>2004</v>
      </c>
      <c r="AM589" s="23">
        <f t="shared" si="186"/>
        <v>7.6029004622047553</v>
      </c>
      <c r="AN589" s="33">
        <v>3.4299999999999997E-2</v>
      </c>
      <c r="AO589" s="33">
        <v>0.37</v>
      </c>
      <c r="AP589" s="33">
        <v>0.47699999999999998</v>
      </c>
      <c r="AQ589" s="43">
        <f t="shared" si="192"/>
        <v>0.11870000000000003</v>
      </c>
      <c r="AR589" s="33" t="s">
        <v>108</v>
      </c>
      <c r="AS589" s="43" t="s">
        <v>108</v>
      </c>
      <c r="AT589" s="42">
        <v>60.5</v>
      </c>
      <c r="AU589" s="18">
        <v>39.5</v>
      </c>
      <c r="AV589">
        <v>1</v>
      </c>
      <c r="AW589" s="40">
        <v>0</v>
      </c>
      <c r="AX589" t="s">
        <v>108</v>
      </c>
      <c r="AY589" s="40" t="s">
        <v>108</v>
      </c>
      <c r="AZ589">
        <v>0</v>
      </c>
      <c r="BA589" s="18">
        <v>1</v>
      </c>
      <c r="BB589" t="s">
        <v>108</v>
      </c>
      <c r="BC589" t="s">
        <v>108</v>
      </c>
      <c r="BD589" t="s">
        <v>131</v>
      </c>
      <c r="BE589">
        <v>0</v>
      </c>
      <c r="BF589">
        <v>1</v>
      </c>
      <c r="BG589">
        <v>0</v>
      </c>
      <c r="BH589">
        <v>0</v>
      </c>
      <c r="BI589">
        <v>0</v>
      </c>
      <c r="BJ589">
        <v>0</v>
      </c>
      <c r="BK589" s="18">
        <v>0</v>
      </c>
      <c r="BL589">
        <v>0</v>
      </c>
      <c r="BM589">
        <v>1</v>
      </c>
      <c r="BN589" s="18">
        <v>0</v>
      </c>
      <c r="BQ589" s="25">
        <f t="shared" si="191"/>
        <v>36.799999999999997</v>
      </c>
      <c r="BR589">
        <v>1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 s="18">
        <v>0</v>
      </c>
      <c r="BZ589">
        <v>0</v>
      </c>
      <c r="CA589">
        <v>0</v>
      </c>
      <c r="CB589">
        <v>1</v>
      </c>
      <c r="CC589" s="18">
        <v>0</v>
      </c>
      <c r="CD589">
        <v>0</v>
      </c>
      <c r="CE589">
        <v>0</v>
      </c>
      <c r="CF589">
        <v>0</v>
      </c>
      <c r="CG589">
        <v>0</v>
      </c>
      <c r="CH589" s="18">
        <v>0</v>
      </c>
      <c r="CI589">
        <v>0</v>
      </c>
      <c r="CJ589">
        <v>0</v>
      </c>
      <c r="CK589">
        <v>1</v>
      </c>
      <c r="CL589">
        <v>1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 s="18">
        <v>1</v>
      </c>
      <c r="CU589">
        <v>46</v>
      </c>
      <c r="DD589" s="34" t="s">
        <v>110</v>
      </c>
    </row>
    <row r="590" spans="1:108" x14ac:dyDescent="0.25">
      <c r="A590">
        <v>589</v>
      </c>
      <c r="B590">
        <v>38</v>
      </c>
      <c r="C590" s="25" t="s">
        <v>172</v>
      </c>
      <c r="D590" s="12">
        <v>12.1</v>
      </c>
      <c r="E590" s="14">
        <v>0.3</v>
      </c>
      <c r="F590" s="7">
        <f t="shared" si="187"/>
        <v>40.333333333333336</v>
      </c>
      <c r="G590" s="7">
        <f t="shared" si="178"/>
        <v>11.799999999999999</v>
      </c>
      <c r="H590" s="16">
        <f t="shared" si="179"/>
        <v>12.4</v>
      </c>
      <c r="I590" s="11">
        <f t="shared" si="180"/>
        <v>0.4135115210077786</v>
      </c>
      <c r="J590" s="33">
        <f t="shared" si="181"/>
        <v>1.0252351760523436E-2</v>
      </c>
      <c r="K590" s="33">
        <f t="shared" si="182"/>
        <v>97.53859634922874</v>
      </c>
      <c r="L590" s="33">
        <f t="shared" si="183"/>
        <v>0.40325916924725519</v>
      </c>
      <c r="M590" s="33">
        <f t="shared" si="184"/>
        <v>0.42376387276830202</v>
      </c>
      <c r="N590" s="8">
        <v>0</v>
      </c>
      <c r="O590" s="9">
        <v>1</v>
      </c>
      <c r="P590" s="8">
        <v>0</v>
      </c>
      <c r="Q590" s="9">
        <v>0</v>
      </c>
      <c r="R590" s="9">
        <v>1</v>
      </c>
      <c r="S590" s="9">
        <v>0</v>
      </c>
      <c r="T590" s="9">
        <v>0</v>
      </c>
      <c r="U590" s="8">
        <v>7892</v>
      </c>
      <c r="V590" s="9">
        <v>4</v>
      </c>
      <c r="W590" s="9">
        <f t="shared" si="176"/>
        <v>7887</v>
      </c>
      <c r="X590" s="9">
        <f t="shared" si="185"/>
        <v>15</v>
      </c>
      <c r="Y590" s="7">
        <v>8.6</v>
      </c>
      <c r="Z590" s="7">
        <v>22.2</v>
      </c>
      <c r="AA590" s="9">
        <v>1</v>
      </c>
      <c r="AB590" s="9">
        <v>0</v>
      </c>
      <c r="AC590" s="9">
        <v>0</v>
      </c>
      <c r="AD590" s="9">
        <v>1</v>
      </c>
      <c r="AE590" s="9">
        <v>0</v>
      </c>
      <c r="AF590" s="9">
        <v>0</v>
      </c>
      <c r="AG590" s="8">
        <v>0</v>
      </c>
      <c r="AH590" s="9">
        <v>1</v>
      </c>
      <c r="AI590" s="30">
        <v>0</v>
      </c>
      <c r="AJ590" s="9">
        <v>0</v>
      </c>
      <c r="AK590" s="30">
        <v>1</v>
      </c>
      <c r="AL590" s="21">
        <v>2004</v>
      </c>
      <c r="AM590" s="23">
        <f t="shared" si="186"/>
        <v>7.6029004622047553</v>
      </c>
      <c r="AN590" s="33">
        <v>3.4299999999999997E-2</v>
      </c>
      <c r="AO590" s="33">
        <v>0.37</v>
      </c>
      <c r="AP590" s="33">
        <v>0.47699999999999998</v>
      </c>
      <c r="AQ590" s="43">
        <f t="shared" si="192"/>
        <v>0.11870000000000003</v>
      </c>
      <c r="AR590" s="33" t="s">
        <v>108</v>
      </c>
      <c r="AS590" s="43" t="s">
        <v>108</v>
      </c>
      <c r="AT590" s="42">
        <v>60.5</v>
      </c>
      <c r="AU590" s="18">
        <v>39.5</v>
      </c>
      <c r="AV590">
        <v>1</v>
      </c>
      <c r="AW590" s="40">
        <v>0</v>
      </c>
      <c r="AX590" t="s">
        <v>108</v>
      </c>
      <c r="AY590" s="40" t="s">
        <v>108</v>
      </c>
      <c r="AZ590">
        <v>0</v>
      </c>
      <c r="BA590" s="18">
        <v>1</v>
      </c>
      <c r="BB590" t="s">
        <v>108</v>
      </c>
      <c r="BC590" t="s">
        <v>108</v>
      </c>
      <c r="BD590" t="s">
        <v>131</v>
      </c>
      <c r="BE590">
        <v>0</v>
      </c>
      <c r="BF590">
        <v>1</v>
      </c>
      <c r="BG590">
        <v>0</v>
      </c>
      <c r="BH590">
        <v>0</v>
      </c>
      <c r="BI590">
        <v>0</v>
      </c>
      <c r="BJ590">
        <v>0</v>
      </c>
      <c r="BK590" s="18">
        <v>0</v>
      </c>
      <c r="BL590">
        <v>0</v>
      </c>
      <c r="BM590">
        <v>1</v>
      </c>
      <c r="BN590" s="18">
        <v>0</v>
      </c>
      <c r="BQ590" s="25">
        <f t="shared" si="191"/>
        <v>36.799999999999997</v>
      </c>
      <c r="BR590">
        <v>1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 s="18">
        <v>0</v>
      </c>
      <c r="BZ590">
        <v>0</v>
      </c>
      <c r="CA590">
        <v>0</v>
      </c>
      <c r="CB590">
        <v>1</v>
      </c>
      <c r="CC590" s="18">
        <v>0</v>
      </c>
      <c r="CD590">
        <v>0</v>
      </c>
      <c r="CE590">
        <v>0</v>
      </c>
      <c r="CF590">
        <v>0</v>
      </c>
      <c r="CG590">
        <v>0</v>
      </c>
      <c r="CH590" s="18">
        <v>0</v>
      </c>
      <c r="CI590">
        <v>0</v>
      </c>
      <c r="CJ590">
        <v>0</v>
      </c>
      <c r="CK590">
        <v>1</v>
      </c>
      <c r="CL590">
        <v>1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 s="18">
        <v>1</v>
      </c>
      <c r="CU590">
        <v>46</v>
      </c>
      <c r="DD590" s="34" t="s">
        <v>110</v>
      </c>
    </row>
    <row r="591" spans="1:108" x14ac:dyDescent="0.25">
      <c r="A591">
        <v>590</v>
      </c>
      <c r="B591">
        <v>38</v>
      </c>
      <c r="C591" s="25" t="s">
        <v>172</v>
      </c>
      <c r="D591" s="12">
        <v>11.4</v>
      </c>
      <c r="E591" s="14">
        <v>0.3</v>
      </c>
      <c r="F591" s="7">
        <f t="shared" si="187"/>
        <v>38</v>
      </c>
      <c r="G591" s="7">
        <f t="shared" si="178"/>
        <v>11.1</v>
      </c>
      <c r="H591" s="16">
        <f t="shared" si="179"/>
        <v>11.700000000000001</v>
      </c>
      <c r="I591" s="11">
        <f t="shared" si="180"/>
        <v>0.39338654521701061</v>
      </c>
      <c r="J591" s="33">
        <f t="shared" si="181"/>
        <v>1.0352277505710807E-2</v>
      </c>
      <c r="K591" s="33">
        <f t="shared" si="182"/>
        <v>96.597101405787527</v>
      </c>
      <c r="L591" s="33">
        <f t="shared" si="183"/>
        <v>0.38303426771129978</v>
      </c>
      <c r="M591" s="33">
        <f t="shared" si="184"/>
        <v>0.40373882272272144</v>
      </c>
      <c r="N591" s="8">
        <v>0</v>
      </c>
      <c r="O591" s="9">
        <v>1</v>
      </c>
      <c r="P591" s="8">
        <v>0</v>
      </c>
      <c r="Q591" s="9">
        <v>0</v>
      </c>
      <c r="R591" s="9">
        <v>1</v>
      </c>
      <c r="S591" s="9">
        <v>0</v>
      </c>
      <c r="T591" s="9">
        <v>0</v>
      </c>
      <c r="U591" s="8">
        <v>7892</v>
      </c>
      <c r="V591" s="9">
        <v>4</v>
      </c>
      <c r="W591" s="9">
        <f t="shared" si="176"/>
        <v>7887</v>
      </c>
      <c r="X591" s="9">
        <f t="shared" si="185"/>
        <v>15</v>
      </c>
      <c r="Y591" s="7">
        <v>8.6</v>
      </c>
      <c r="Z591" s="7">
        <v>22.2</v>
      </c>
      <c r="AA591" s="9">
        <v>1</v>
      </c>
      <c r="AB591" s="9">
        <v>0</v>
      </c>
      <c r="AC591" s="9">
        <v>0</v>
      </c>
      <c r="AD591" s="9">
        <v>1</v>
      </c>
      <c r="AE591" s="9">
        <v>0</v>
      </c>
      <c r="AF591" s="9">
        <v>0</v>
      </c>
      <c r="AG591" s="8">
        <v>0</v>
      </c>
      <c r="AH591" s="9">
        <v>1</v>
      </c>
      <c r="AI591" s="30">
        <v>0</v>
      </c>
      <c r="AJ591" s="9">
        <v>0</v>
      </c>
      <c r="AK591" s="30">
        <v>1</v>
      </c>
      <c r="AL591" s="21">
        <v>2004</v>
      </c>
      <c r="AM591" s="23">
        <f t="shared" si="186"/>
        <v>7.6029004622047553</v>
      </c>
      <c r="AN591" s="33">
        <v>3.4299999999999997E-2</v>
      </c>
      <c r="AO591" s="33">
        <v>0.37</v>
      </c>
      <c r="AP591" s="33">
        <v>0.47699999999999998</v>
      </c>
      <c r="AQ591" s="43">
        <f t="shared" si="192"/>
        <v>0.11870000000000003</v>
      </c>
      <c r="AR591" s="33" t="s">
        <v>108</v>
      </c>
      <c r="AS591" s="43" t="s">
        <v>108</v>
      </c>
      <c r="AT591" s="42">
        <v>60.5</v>
      </c>
      <c r="AU591" s="18">
        <v>39.5</v>
      </c>
      <c r="AV591">
        <v>1</v>
      </c>
      <c r="AW591" s="40">
        <v>0</v>
      </c>
      <c r="AX591" t="s">
        <v>108</v>
      </c>
      <c r="AY591" s="40" t="s">
        <v>108</v>
      </c>
      <c r="AZ591">
        <v>0</v>
      </c>
      <c r="BA591" s="18">
        <v>1</v>
      </c>
      <c r="BB591" t="s">
        <v>108</v>
      </c>
      <c r="BC591" t="s">
        <v>108</v>
      </c>
      <c r="BD591" t="s">
        <v>131</v>
      </c>
      <c r="BE591">
        <v>0</v>
      </c>
      <c r="BF591">
        <v>1</v>
      </c>
      <c r="BG591">
        <v>0</v>
      </c>
      <c r="BH591">
        <v>0</v>
      </c>
      <c r="BI591">
        <v>0</v>
      </c>
      <c r="BJ591">
        <v>0</v>
      </c>
      <c r="BK591" s="18">
        <v>0</v>
      </c>
      <c r="BL591">
        <v>0</v>
      </c>
      <c r="BM591">
        <v>1</v>
      </c>
      <c r="BN591" s="18">
        <v>0</v>
      </c>
      <c r="BQ591" s="25">
        <f t="shared" si="191"/>
        <v>36.799999999999997</v>
      </c>
      <c r="BR591">
        <v>1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 s="18">
        <v>0</v>
      </c>
      <c r="BZ591">
        <v>0</v>
      </c>
      <c r="CA591">
        <v>0</v>
      </c>
      <c r="CB591">
        <v>1</v>
      </c>
      <c r="CC591" s="18">
        <v>0</v>
      </c>
      <c r="CD591">
        <v>0</v>
      </c>
      <c r="CE591">
        <v>0</v>
      </c>
      <c r="CF591">
        <v>0</v>
      </c>
      <c r="CG591">
        <v>0</v>
      </c>
      <c r="CH591" s="18">
        <v>0</v>
      </c>
      <c r="CI591">
        <v>0</v>
      </c>
      <c r="CJ591">
        <v>0</v>
      </c>
      <c r="CK591">
        <v>1</v>
      </c>
      <c r="CL591">
        <v>1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 s="18">
        <v>1</v>
      </c>
      <c r="CU591">
        <v>46</v>
      </c>
      <c r="DD591" s="34" t="s">
        <v>110</v>
      </c>
    </row>
    <row r="592" spans="1:108" x14ac:dyDescent="0.25">
      <c r="A592">
        <v>591</v>
      </c>
      <c r="B592">
        <v>38</v>
      </c>
      <c r="C592" s="25" t="s">
        <v>172</v>
      </c>
      <c r="D592" s="12">
        <v>9.6</v>
      </c>
      <c r="E592" s="14">
        <v>0.5</v>
      </c>
      <c r="F592" s="7">
        <f t="shared" si="187"/>
        <v>19.2</v>
      </c>
      <c r="G592" s="7">
        <f t="shared" si="178"/>
        <v>9.1</v>
      </c>
      <c r="H592" s="16">
        <f t="shared" si="179"/>
        <v>10.1</v>
      </c>
      <c r="I592" s="11">
        <f t="shared" si="180"/>
        <v>0.21131282467937684</v>
      </c>
      <c r="J592" s="33">
        <f t="shared" si="181"/>
        <v>1.1005876285384211E-2</v>
      </c>
      <c r="K592" s="33">
        <f t="shared" si="182"/>
        <v>90.860552496669314</v>
      </c>
      <c r="L592" s="33">
        <f t="shared" si="183"/>
        <v>0.20030694839399263</v>
      </c>
      <c r="M592" s="33">
        <f t="shared" si="184"/>
        <v>0.22231870096476106</v>
      </c>
      <c r="N592" s="8">
        <v>0</v>
      </c>
      <c r="O592" s="9">
        <v>1</v>
      </c>
      <c r="P592" s="8">
        <v>0</v>
      </c>
      <c r="Q592" s="9">
        <v>0</v>
      </c>
      <c r="R592" s="9">
        <v>1</v>
      </c>
      <c r="S592" s="9">
        <v>0</v>
      </c>
      <c r="T592" s="9">
        <v>0</v>
      </c>
      <c r="U592" s="8">
        <v>7892</v>
      </c>
      <c r="V592" s="9">
        <v>4</v>
      </c>
      <c r="W592" s="9">
        <f t="shared" si="176"/>
        <v>7887</v>
      </c>
      <c r="X592" s="9">
        <f t="shared" si="185"/>
        <v>15</v>
      </c>
      <c r="Y592" s="7">
        <v>8.6</v>
      </c>
      <c r="Z592" s="7">
        <v>22.2</v>
      </c>
      <c r="AA592" s="9">
        <v>1</v>
      </c>
      <c r="AB592" s="9">
        <v>0</v>
      </c>
      <c r="AC592" s="9">
        <v>0</v>
      </c>
      <c r="AD592" s="9">
        <v>1</v>
      </c>
      <c r="AE592" s="9">
        <v>0</v>
      </c>
      <c r="AF592" s="9">
        <v>0</v>
      </c>
      <c r="AG592" s="8">
        <v>0</v>
      </c>
      <c r="AH592" s="9">
        <v>1</v>
      </c>
      <c r="AI592" s="30">
        <v>0</v>
      </c>
      <c r="AJ592" s="9">
        <v>0</v>
      </c>
      <c r="AK592" s="30">
        <v>1</v>
      </c>
      <c r="AL592" s="21">
        <v>2004</v>
      </c>
      <c r="AM592" s="23">
        <f t="shared" si="186"/>
        <v>7.6029004622047553</v>
      </c>
      <c r="AN592" s="33">
        <v>3.4299999999999997E-2</v>
      </c>
      <c r="AO592" s="33">
        <v>0.37</v>
      </c>
      <c r="AP592" s="33">
        <v>0.47699999999999998</v>
      </c>
      <c r="AQ592" s="43">
        <f t="shared" si="192"/>
        <v>0.11870000000000003</v>
      </c>
      <c r="AR592" s="33" t="s">
        <v>108</v>
      </c>
      <c r="AS592" s="43" t="s">
        <v>108</v>
      </c>
      <c r="AT592" s="42">
        <v>60.5</v>
      </c>
      <c r="AU592" s="18">
        <v>39.5</v>
      </c>
      <c r="AV592">
        <v>1</v>
      </c>
      <c r="AW592" s="40">
        <v>0</v>
      </c>
      <c r="AX592" t="s">
        <v>108</v>
      </c>
      <c r="AY592" s="40" t="s">
        <v>108</v>
      </c>
      <c r="AZ592">
        <v>0</v>
      </c>
      <c r="BA592" s="18">
        <v>1</v>
      </c>
      <c r="BB592" t="s">
        <v>108</v>
      </c>
      <c r="BC592" t="s">
        <v>108</v>
      </c>
      <c r="BD592" t="s">
        <v>131</v>
      </c>
      <c r="BE592">
        <v>0</v>
      </c>
      <c r="BF592">
        <v>1</v>
      </c>
      <c r="BG592">
        <v>0</v>
      </c>
      <c r="BH592">
        <v>0</v>
      </c>
      <c r="BI592">
        <v>0</v>
      </c>
      <c r="BJ592">
        <v>0</v>
      </c>
      <c r="BK592" s="18">
        <v>0</v>
      </c>
      <c r="BL592">
        <v>0</v>
      </c>
      <c r="BM592">
        <v>1</v>
      </c>
      <c r="BN592" s="18">
        <v>0</v>
      </c>
      <c r="BQ592" s="25">
        <f t="shared" si="191"/>
        <v>36.799999999999997</v>
      </c>
      <c r="BR592">
        <v>1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 s="18">
        <v>0</v>
      </c>
      <c r="BZ592">
        <v>0</v>
      </c>
      <c r="CA592">
        <v>0</v>
      </c>
      <c r="CB592">
        <v>1</v>
      </c>
      <c r="CC592" s="18">
        <v>0</v>
      </c>
      <c r="CD592">
        <v>0</v>
      </c>
      <c r="CE592">
        <v>0</v>
      </c>
      <c r="CF592">
        <v>0</v>
      </c>
      <c r="CG592">
        <v>0</v>
      </c>
      <c r="CH592" s="18">
        <v>0</v>
      </c>
      <c r="CI592">
        <v>0</v>
      </c>
      <c r="CJ592">
        <v>0</v>
      </c>
      <c r="CK592">
        <v>1</v>
      </c>
      <c r="CL592">
        <v>1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 s="18">
        <v>1</v>
      </c>
      <c r="CU592">
        <v>46</v>
      </c>
      <c r="DD592" s="34" t="s">
        <v>110</v>
      </c>
    </row>
    <row r="593" spans="1:108" x14ac:dyDescent="0.25">
      <c r="A593">
        <v>592</v>
      </c>
      <c r="B593">
        <v>38</v>
      </c>
      <c r="C593" s="25" t="s">
        <v>172</v>
      </c>
      <c r="D593" s="12">
        <v>12.5</v>
      </c>
      <c r="E593" s="14">
        <v>0.4</v>
      </c>
      <c r="F593" s="7">
        <f t="shared" si="187"/>
        <v>31.25</v>
      </c>
      <c r="G593" s="7">
        <f t="shared" si="178"/>
        <v>12.1</v>
      </c>
      <c r="H593" s="16">
        <f t="shared" si="179"/>
        <v>12.9</v>
      </c>
      <c r="I593" s="11">
        <f t="shared" si="180"/>
        <v>0.33192951088238148</v>
      </c>
      <c r="J593" s="33">
        <f t="shared" si="181"/>
        <v>1.0621744348236208E-2</v>
      </c>
      <c r="K593" s="33">
        <f t="shared" si="182"/>
        <v>94.146494889613379</v>
      </c>
      <c r="L593" s="33">
        <f t="shared" si="183"/>
        <v>0.32130776653414528</v>
      </c>
      <c r="M593" s="33">
        <f t="shared" si="184"/>
        <v>0.34255125523061769</v>
      </c>
      <c r="N593" s="8">
        <v>0</v>
      </c>
      <c r="O593" s="9">
        <v>1</v>
      </c>
      <c r="P593" s="8">
        <v>0</v>
      </c>
      <c r="Q593" s="9">
        <v>0</v>
      </c>
      <c r="R593" s="9">
        <v>1</v>
      </c>
      <c r="S593" s="9">
        <v>0</v>
      </c>
      <c r="T593" s="9">
        <v>0</v>
      </c>
      <c r="U593" s="8">
        <v>7892</v>
      </c>
      <c r="V593" s="9">
        <v>4</v>
      </c>
      <c r="W593" s="9">
        <f t="shared" si="176"/>
        <v>7887</v>
      </c>
      <c r="X593" s="9">
        <f t="shared" si="185"/>
        <v>15</v>
      </c>
      <c r="Y593" s="7">
        <v>8.6</v>
      </c>
      <c r="Z593" s="7">
        <v>22.2</v>
      </c>
      <c r="AA593" s="9">
        <v>1</v>
      </c>
      <c r="AB593" s="9">
        <v>0</v>
      </c>
      <c r="AC593" s="9">
        <v>0</v>
      </c>
      <c r="AD593" s="9">
        <v>1</v>
      </c>
      <c r="AE593" s="9">
        <v>0</v>
      </c>
      <c r="AF593" s="9">
        <v>0</v>
      </c>
      <c r="AG593" s="8">
        <v>0</v>
      </c>
      <c r="AH593" s="9">
        <v>1</v>
      </c>
      <c r="AI593" s="30">
        <v>0</v>
      </c>
      <c r="AJ593" s="9">
        <v>0</v>
      </c>
      <c r="AK593" s="30">
        <v>1</v>
      </c>
      <c r="AL593" s="21">
        <v>2007</v>
      </c>
      <c r="AM593" s="23">
        <f t="shared" si="186"/>
        <v>7.604396348796338</v>
      </c>
      <c r="AN593" s="33">
        <v>3.4299999999999997E-2</v>
      </c>
      <c r="AO593" s="33">
        <v>0.37</v>
      </c>
      <c r="AP593" s="33">
        <v>0.47699999999999998</v>
      </c>
      <c r="AQ593" s="43">
        <f t="shared" si="192"/>
        <v>0.11870000000000003</v>
      </c>
      <c r="AR593" s="33" t="s">
        <v>108</v>
      </c>
      <c r="AS593" s="43" t="s">
        <v>108</v>
      </c>
      <c r="AT593" s="42">
        <v>60.5</v>
      </c>
      <c r="AU593" s="18">
        <v>39.5</v>
      </c>
      <c r="AV593">
        <v>1</v>
      </c>
      <c r="AW593" s="40">
        <v>0</v>
      </c>
      <c r="AX593" t="s">
        <v>108</v>
      </c>
      <c r="AY593" s="40" t="s">
        <v>108</v>
      </c>
      <c r="AZ593">
        <v>0</v>
      </c>
      <c r="BA593" s="18">
        <v>1</v>
      </c>
      <c r="BB593" t="s">
        <v>108</v>
      </c>
      <c r="BC593" t="s">
        <v>108</v>
      </c>
      <c r="BD593" t="s">
        <v>131</v>
      </c>
      <c r="BE593">
        <v>0</v>
      </c>
      <c r="BF593">
        <v>1</v>
      </c>
      <c r="BG593">
        <v>0</v>
      </c>
      <c r="BH593">
        <v>0</v>
      </c>
      <c r="BI593">
        <v>0</v>
      </c>
      <c r="BJ593">
        <v>0</v>
      </c>
      <c r="BK593" s="18">
        <v>0</v>
      </c>
      <c r="BL593">
        <v>0</v>
      </c>
      <c r="BM593">
        <v>1</v>
      </c>
      <c r="BN593" s="18">
        <v>0</v>
      </c>
      <c r="BQ593" s="25">
        <f t="shared" si="191"/>
        <v>36.799999999999997</v>
      </c>
      <c r="BR593">
        <v>1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 s="18">
        <v>0</v>
      </c>
      <c r="BZ593">
        <v>0</v>
      </c>
      <c r="CA593">
        <v>0</v>
      </c>
      <c r="CB593">
        <v>1</v>
      </c>
      <c r="CC593" s="18">
        <v>0</v>
      </c>
      <c r="CD593">
        <v>0</v>
      </c>
      <c r="CE593">
        <v>0</v>
      </c>
      <c r="CF593">
        <v>0</v>
      </c>
      <c r="CG593">
        <v>0</v>
      </c>
      <c r="CH593" s="18">
        <v>0</v>
      </c>
      <c r="CI593">
        <v>0</v>
      </c>
      <c r="CJ593">
        <v>0</v>
      </c>
      <c r="CK593">
        <v>1</v>
      </c>
      <c r="CL593">
        <v>1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 s="18">
        <v>1</v>
      </c>
      <c r="CU593">
        <v>46</v>
      </c>
      <c r="DD593" s="34" t="s">
        <v>110</v>
      </c>
    </row>
    <row r="594" spans="1:108" x14ac:dyDescent="0.25">
      <c r="A594">
        <v>593</v>
      </c>
      <c r="B594">
        <v>38</v>
      </c>
      <c r="C594" s="25" t="s">
        <v>172</v>
      </c>
      <c r="D594" s="12">
        <v>6.1</v>
      </c>
      <c r="E594" s="14">
        <v>1</v>
      </c>
      <c r="F594" s="7">
        <f t="shared" si="187"/>
        <v>6.1</v>
      </c>
      <c r="G594" s="7">
        <f t="shared" si="178"/>
        <v>5.0999999999999996</v>
      </c>
      <c r="H594" s="16">
        <f t="shared" si="179"/>
        <v>7.1</v>
      </c>
      <c r="I594" s="11">
        <f t="shared" si="180"/>
        <v>0.1290529211438062</v>
      </c>
      <c r="J594" s="33">
        <f t="shared" si="181"/>
        <v>2.1156216580951834E-2</v>
      </c>
      <c r="K594" s="33">
        <f t="shared" si="182"/>
        <v>47.267430647328403</v>
      </c>
      <c r="L594" s="33">
        <f t="shared" si="183"/>
        <v>0.10789670456285437</v>
      </c>
      <c r="M594" s="33">
        <f t="shared" si="184"/>
        <v>0.15020913772475802</v>
      </c>
      <c r="N594" s="8">
        <v>0</v>
      </c>
      <c r="O594" s="9">
        <v>1</v>
      </c>
      <c r="P594" s="8">
        <v>0</v>
      </c>
      <c r="Q594" s="9">
        <v>0</v>
      </c>
      <c r="R594" s="9">
        <v>1</v>
      </c>
      <c r="S594" s="9">
        <v>0</v>
      </c>
      <c r="T594" s="9">
        <v>0</v>
      </c>
      <c r="U594" s="8">
        <v>2202</v>
      </c>
      <c r="V594" s="9">
        <v>4</v>
      </c>
      <c r="W594" s="9">
        <f t="shared" si="176"/>
        <v>2197</v>
      </c>
      <c r="X594" s="9">
        <f t="shared" si="185"/>
        <v>15</v>
      </c>
      <c r="Y594" s="7">
        <v>8.6</v>
      </c>
      <c r="Z594" s="7">
        <v>22.2</v>
      </c>
      <c r="AA594" s="9">
        <v>1</v>
      </c>
      <c r="AB594" s="9">
        <v>0</v>
      </c>
      <c r="AC594" s="9">
        <v>0</v>
      </c>
      <c r="AD594" s="9">
        <v>1</v>
      </c>
      <c r="AE594" s="9">
        <v>0</v>
      </c>
      <c r="AF594" s="9">
        <v>0</v>
      </c>
      <c r="AG594" s="8">
        <v>0</v>
      </c>
      <c r="AH594" s="9">
        <v>1</v>
      </c>
      <c r="AI594" s="30">
        <v>0</v>
      </c>
      <c r="AJ594" s="9">
        <v>0</v>
      </c>
      <c r="AK594" s="30">
        <v>1</v>
      </c>
      <c r="AL594" s="21">
        <v>2000</v>
      </c>
      <c r="AM594" s="23">
        <f t="shared" si="186"/>
        <v>7.6009024595420822</v>
      </c>
      <c r="AN594" s="33">
        <v>3.4299999999999997E-2</v>
      </c>
      <c r="AO594" s="33">
        <v>0.37</v>
      </c>
      <c r="AP594" s="33">
        <v>0.47699999999999998</v>
      </c>
      <c r="AQ594" s="43">
        <f t="shared" si="192"/>
        <v>0.11870000000000003</v>
      </c>
      <c r="AR594" s="33" t="s">
        <v>108</v>
      </c>
      <c r="AS594" s="43" t="s">
        <v>108</v>
      </c>
      <c r="AT594" s="42">
        <v>0</v>
      </c>
      <c r="AU594" s="18">
        <v>1</v>
      </c>
      <c r="AV594">
        <v>1</v>
      </c>
      <c r="AW594" s="40">
        <v>0</v>
      </c>
      <c r="AX594" t="s">
        <v>108</v>
      </c>
      <c r="AY594" s="40" t="s">
        <v>108</v>
      </c>
      <c r="AZ594">
        <v>0</v>
      </c>
      <c r="BA594" s="18">
        <v>1</v>
      </c>
      <c r="BB594" t="s">
        <v>108</v>
      </c>
      <c r="BC594" t="s">
        <v>108</v>
      </c>
      <c r="BD594" t="s">
        <v>131</v>
      </c>
      <c r="BE594">
        <v>0</v>
      </c>
      <c r="BF594">
        <v>1</v>
      </c>
      <c r="BG594">
        <v>0</v>
      </c>
      <c r="BH594">
        <v>0</v>
      </c>
      <c r="BI594">
        <v>0</v>
      </c>
      <c r="BJ594">
        <v>0</v>
      </c>
      <c r="BK594" s="18">
        <v>0</v>
      </c>
      <c r="BL594">
        <v>0</v>
      </c>
      <c r="BM594">
        <v>1</v>
      </c>
      <c r="BN594" s="18">
        <v>0</v>
      </c>
      <c r="BQ594" s="25">
        <f t="shared" si="191"/>
        <v>36.799999999999997</v>
      </c>
      <c r="BR594">
        <v>1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 s="18">
        <v>0</v>
      </c>
      <c r="BZ594">
        <v>0</v>
      </c>
      <c r="CA594">
        <v>0</v>
      </c>
      <c r="CB594">
        <v>1</v>
      </c>
      <c r="CC594" s="18">
        <v>0</v>
      </c>
      <c r="CD594">
        <v>0</v>
      </c>
      <c r="CE594">
        <v>0</v>
      </c>
      <c r="CF594">
        <v>0</v>
      </c>
      <c r="CG594">
        <v>0</v>
      </c>
      <c r="CH594" s="18">
        <v>0</v>
      </c>
      <c r="CI594">
        <v>0</v>
      </c>
      <c r="CJ594">
        <v>0</v>
      </c>
      <c r="CK594">
        <v>1</v>
      </c>
      <c r="CL594">
        <v>1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 s="18">
        <v>1</v>
      </c>
      <c r="CU594">
        <v>46</v>
      </c>
      <c r="DD594" s="34" t="s">
        <v>110</v>
      </c>
    </row>
    <row r="595" spans="1:108" x14ac:dyDescent="0.25">
      <c r="A595">
        <v>594</v>
      </c>
      <c r="B595">
        <v>38</v>
      </c>
      <c r="C595" s="25" t="s">
        <v>172</v>
      </c>
      <c r="D595" s="12">
        <v>13</v>
      </c>
      <c r="E595" s="14">
        <v>0.5</v>
      </c>
      <c r="F595" s="7">
        <f t="shared" si="187"/>
        <v>26</v>
      </c>
      <c r="G595" s="7">
        <f t="shared" si="178"/>
        <v>12.5</v>
      </c>
      <c r="H595" s="16">
        <f t="shared" si="179"/>
        <v>13.5</v>
      </c>
      <c r="I595" s="11">
        <f t="shared" si="180"/>
        <v>0.40839935366624441</v>
      </c>
      <c r="J595" s="33">
        <f t="shared" si="181"/>
        <v>1.5707667448701706E-2</v>
      </c>
      <c r="K595" s="33">
        <f t="shared" si="182"/>
        <v>63.663176169588027</v>
      </c>
      <c r="L595" s="33">
        <f t="shared" si="183"/>
        <v>0.39269168621754269</v>
      </c>
      <c r="M595" s="33">
        <f t="shared" si="184"/>
        <v>0.42410702111494614</v>
      </c>
      <c r="N595" s="8">
        <v>0</v>
      </c>
      <c r="O595" s="9">
        <v>1</v>
      </c>
      <c r="P595" s="8">
        <v>0</v>
      </c>
      <c r="Q595" s="9">
        <v>0</v>
      </c>
      <c r="R595" s="9">
        <v>1</v>
      </c>
      <c r="S595" s="9">
        <v>0</v>
      </c>
      <c r="T595" s="9">
        <v>0</v>
      </c>
      <c r="U595" s="8">
        <v>3382</v>
      </c>
      <c r="V595" s="9">
        <v>4</v>
      </c>
      <c r="W595" s="9">
        <f t="shared" si="176"/>
        <v>3377</v>
      </c>
      <c r="X595" s="9">
        <f t="shared" si="185"/>
        <v>15</v>
      </c>
      <c r="Y595" s="7">
        <v>8.6</v>
      </c>
      <c r="Z595" s="7">
        <v>22.2</v>
      </c>
      <c r="AA595" s="9">
        <v>1</v>
      </c>
      <c r="AB595" s="9">
        <v>0</v>
      </c>
      <c r="AC595" s="9">
        <v>0</v>
      </c>
      <c r="AD595" s="9">
        <v>1</v>
      </c>
      <c r="AE595" s="9">
        <v>0</v>
      </c>
      <c r="AF595" s="9">
        <v>0</v>
      </c>
      <c r="AG595" s="8">
        <v>0</v>
      </c>
      <c r="AH595" s="9">
        <v>1</v>
      </c>
      <c r="AI595" s="30">
        <v>0</v>
      </c>
      <c r="AJ595" s="9">
        <v>0</v>
      </c>
      <c r="AK595" s="30">
        <v>1</v>
      </c>
      <c r="AL595" s="21">
        <v>2000</v>
      </c>
      <c r="AM595" s="23">
        <f t="shared" si="186"/>
        <v>7.6009024595420822</v>
      </c>
      <c r="AN595" s="33">
        <v>3.4299999999999997E-2</v>
      </c>
      <c r="AO595" s="33">
        <v>0.37</v>
      </c>
      <c r="AP595" s="33">
        <v>0.47699999999999998</v>
      </c>
      <c r="AQ595" s="43">
        <f t="shared" si="192"/>
        <v>0.11870000000000003</v>
      </c>
      <c r="AR595" s="33" t="s">
        <v>108</v>
      </c>
      <c r="AS595" s="43" t="s">
        <v>108</v>
      </c>
      <c r="AT595" s="42">
        <v>1</v>
      </c>
      <c r="AU595" s="18">
        <v>0</v>
      </c>
      <c r="AV595">
        <v>1</v>
      </c>
      <c r="AW595" s="40">
        <v>0</v>
      </c>
      <c r="AX595" t="s">
        <v>108</v>
      </c>
      <c r="AY595" s="40" t="s">
        <v>108</v>
      </c>
      <c r="AZ595">
        <v>0</v>
      </c>
      <c r="BA595" s="18">
        <v>1</v>
      </c>
      <c r="BB595" t="s">
        <v>108</v>
      </c>
      <c r="BC595" t="s">
        <v>108</v>
      </c>
      <c r="BD595" t="s">
        <v>131</v>
      </c>
      <c r="BE595">
        <v>0</v>
      </c>
      <c r="BF595">
        <v>1</v>
      </c>
      <c r="BG595">
        <v>0</v>
      </c>
      <c r="BH595">
        <v>0</v>
      </c>
      <c r="BI595">
        <v>0</v>
      </c>
      <c r="BJ595">
        <v>0</v>
      </c>
      <c r="BK595" s="18">
        <v>0</v>
      </c>
      <c r="BL595">
        <v>0</v>
      </c>
      <c r="BM595">
        <v>1</v>
      </c>
      <c r="BN595" s="18">
        <v>0</v>
      </c>
      <c r="BQ595" s="25">
        <f t="shared" si="191"/>
        <v>36.799999999999997</v>
      </c>
      <c r="BR595">
        <v>1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 s="18">
        <v>0</v>
      </c>
      <c r="BZ595">
        <v>0</v>
      </c>
      <c r="CA595">
        <v>0</v>
      </c>
      <c r="CB595">
        <v>1</v>
      </c>
      <c r="CC595" s="18">
        <v>0</v>
      </c>
      <c r="CD595">
        <v>0</v>
      </c>
      <c r="CE595">
        <v>0</v>
      </c>
      <c r="CF595">
        <v>0</v>
      </c>
      <c r="CG595">
        <v>0</v>
      </c>
      <c r="CH595" s="18">
        <v>0</v>
      </c>
      <c r="CI595">
        <v>0</v>
      </c>
      <c r="CJ595">
        <v>0</v>
      </c>
      <c r="CK595">
        <v>1</v>
      </c>
      <c r="CL595">
        <v>1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 s="18">
        <v>1</v>
      </c>
      <c r="CU595">
        <v>46</v>
      </c>
      <c r="DD595" s="34" t="s">
        <v>110</v>
      </c>
    </row>
    <row r="596" spans="1:108" x14ac:dyDescent="0.25">
      <c r="A596">
        <v>595</v>
      </c>
      <c r="B596">
        <v>38</v>
      </c>
      <c r="C596" s="25" t="s">
        <v>172</v>
      </c>
      <c r="D596" s="12">
        <v>9.3000000000000007</v>
      </c>
      <c r="E596" s="14">
        <v>1.2</v>
      </c>
      <c r="F596" s="7">
        <f t="shared" si="187"/>
        <v>7.7500000000000009</v>
      </c>
      <c r="G596" s="7">
        <f t="shared" si="178"/>
        <v>8.1000000000000014</v>
      </c>
      <c r="H596" s="16">
        <f t="shared" si="179"/>
        <v>10.5</v>
      </c>
      <c r="I596" s="11">
        <f t="shared" si="180"/>
        <v>0.3500869861115416</v>
      </c>
      <c r="J596" s="33">
        <f t="shared" si="181"/>
        <v>4.5172514336973099E-2</v>
      </c>
      <c r="K596" s="33">
        <f t="shared" si="182"/>
        <v>22.137355307262879</v>
      </c>
      <c r="L596" s="33">
        <f t="shared" si="183"/>
        <v>0.30491447177456849</v>
      </c>
      <c r="M596" s="33">
        <f t="shared" si="184"/>
        <v>0.39525950044851471</v>
      </c>
      <c r="N596" s="8">
        <v>0</v>
      </c>
      <c r="O596" s="9">
        <v>1</v>
      </c>
      <c r="P596" s="8">
        <v>0</v>
      </c>
      <c r="Q596" s="9">
        <v>0</v>
      </c>
      <c r="R596" s="9">
        <v>1</v>
      </c>
      <c r="S596" s="9">
        <v>0</v>
      </c>
      <c r="T596" s="9">
        <v>0</v>
      </c>
      <c r="U596" s="8">
        <v>435</v>
      </c>
      <c r="V596" s="9">
        <v>4</v>
      </c>
      <c r="W596" s="9">
        <f t="shared" si="176"/>
        <v>430</v>
      </c>
      <c r="X596" s="9">
        <f t="shared" si="185"/>
        <v>15</v>
      </c>
      <c r="Y596" s="7">
        <v>8.6</v>
      </c>
      <c r="Z596" s="7">
        <v>22.2</v>
      </c>
      <c r="AA596" s="9">
        <v>1</v>
      </c>
      <c r="AB596" s="9">
        <v>0</v>
      </c>
      <c r="AC596" s="9">
        <v>0</v>
      </c>
      <c r="AD596" s="9">
        <v>1</v>
      </c>
      <c r="AE596" s="9">
        <v>0</v>
      </c>
      <c r="AF596" s="9">
        <v>0</v>
      </c>
      <c r="AG596" s="8">
        <v>0</v>
      </c>
      <c r="AH596" s="9">
        <v>1</v>
      </c>
      <c r="AI596" s="30">
        <v>0</v>
      </c>
      <c r="AJ596" s="9">
        <v>0</v>
      </c>
      <c r="AK596" s="30">
        <v>1</v>
      </c>
      <c r="AL596" s="21">
        <v>2000</v>
      </c>
      <c r="AM596" s="23">
        <f t="shared" si="186"/>
        <v>7.6009024595420822</v>
      </c>
      <c r="AN596" s="33">
        <v>3.4299999999999997E-2</v>
      </c>
      <c r="AO596" s="33">
        <v>0.37</v>
      </c>
      <c r="AP596" s="33">
        <v>0.47699999999999998</v>
      </c>
      <c r="AQ596" s="43">
        <f t="shared" si="192"/>
        <v>0.11870000000000003</v>
      </c>
      <c r="AR596" s="33" t="s">
        <v>108</v>
      </c>
      <c r="AS596" s="43" t="s">
        <v>108</v>
      </c>
      <c r="AT596" s="42">
        <v>60.5</v>
      </c>
      <c r="AU596" s="18">
        <v>39.5</v>
      </c>
      <c r="AV596">
        <v>1</v>
      </c>
      <c r="AW596" s="40">
        <v>0</v>
      </c>
      <c r="AX596" t="s">
        <v>108</v>
      </c>
      <c r="AY596" s="40" t="s">
        <v>108</v>
      </c>
      <c r="AZ596">
        <v>0</v>
      </c>
      <c r="BA596" s="18">
        <v>1</v>
      </c>
      <c r="BB596" t="s">
        <v>108</v>
      </c>
      <c r="BC596" t="s">
        <v>108</v>
      </c>
      <c r="BD596" t="s">
        <v>131</v>
      </c>
      <c r="BE596">
        <v>0</v>
      </c>
      <c r="BF596">
        <v>1</v>
      </c>
      <c r="BG596">
        <v>0</v>
      </c>
      <c r="BH596">
        <v>0</v>
      </c>
      <c r="BI596">
        <v>0</v>
      </c>
      <c r="BJ596">
        <v>0</v>
      </c>
      <c r="BK596" s="18">
        <v>0</v>
      </c>
      <c r="BL596">
        <v>0</v>
      </c>
      <c r="BM596">
        <v>1</v>
      </c>
      <c r="BN596" s="18">
        <v>0</v>
      </c>
      <c r="BQ596" s="25">
        <f t="shared" si="191"/>
        <v>36.799999999999997</v>
      </c>
      <c r="BR596">
        <v>1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 s="18">
        <v>0</v>
      </c>
      <c r="BZ596">
        <v>0</v>
      </c>
      <c r="CA596">
        <v>0</v>
      </c>
      <c r="CB596">
        <v>1</v>
      </c>
      <c r="CC596" s="18">
        <v>0</v>
      </c>
      <c r="CD596">
        <v>0</v>
      </c>
      <c r="CE596">
        <v>0</v>
      </c>
      <c r="CF596">
        <v>0</v>
      </c>
      <c r="CG596">
        <v>0</v>
      </c>
      <c r="CH596" s="18">
        <v>0</v>
      </c>
      <c r="CI596">
        <v>0</v>
      </c>
      <c r="CJ596">
        <v>0</v>
      </c>
      <c r="CK596">
        <v>1</v>
      </c>
      <c r="CL596">
        <v>1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 s="18">
        <v>1</v>
      </c>
      <c r="CU596">
        <v>46</v>
      </c>
      <c r="DD596" s="34" t="s">
        <v>110</v>
      </c>
    </row>
    <row r="597" spans="1:108" x14ac:dyDescent="0.25">
      <c r="A597">
        <v>596</v>
      </c>
      <c r="B597">
        <v>38</v>
      </c>
      <c r="C597" s="25" t="s">
        <v>172</v>
      </c>
      <c r="D597" s="12">
        <v>8.4</v>
      </c>
      <c r="E597" s="14">
        <v>1.5</v>
      </c>
      <c r="F597" s="7">
        <f t="shared" si="187"/>
        <v>5.6000000000000005</v>
      </c>
      <c r="G597" s="7">
        <f t="shared" si="178"/>
        <v>6.9</v>
      </c>
      <c r="H597" s="16">
        <f t="shared" si="179"/>
        <v>9.9</v>
      </c>
      <c r="I597" s="11">
        <f t="shared" si="180"/>
        <v>0.26043413082715794</v>
      </c>
      <c r="J597" s="33">
        <f t="shared" si="181"/>
        <v>4.6506094790563918E-2</v>
      </c>
      <c r="K597" s="33">
        <f t="shared" si="182"/>
        <v>21.50255798736513</v>
      </c>
      <c r="L597" s="33">
        <f t="shared" si="183"/>
        <v>0.21392803603659402</v>
      </c>
      <c r="M597" s="33">
        <f t="shared" si="184"/>
        <v>0.30694022561772183</v>
      </c>
      <c r="N597" s="8">
        <v>0</v>
      </c>
      <c r="O597" s="9">
        <v>1</v>
      </c>
      <c r="P597" s="8">
        <v>0</v>
      </c>
      <c r="Q597" s="9">
        <v>0</v>
      </c>
      <c r="R597" s="9">
        <v>1</v>
      </c>
      <c r="S597" s="9">
        <v>0</v>
      </c>
      <c r="T597" s="9">
        <v>0</v>
      </c>
      <c r="U597" s="8">
        <v>436</v>
      </c>
      <c r="V597" s="9">
        <v>4</v>
      </c>
      <c r="W597" s="9">
        <f t="shared" si="176"/>
        <v>431</v>
      </c>
      <c r="X597" s="9">
        <f t="shared" si="185"/>
        <v>15</v>
      </c>
      <c r="Y597" s="7">
        <v>8.6</v>
      </c>
      <c r="Z597" s="7">
        <v>22.2</v>
      </c>
      <c r="AA597" s="9">
        <v>1</v>
      </c>
      <c r="AB597" s="9">
        <v>0</v>
      </c>
      <c r="AC597" s="9">
        <v>0</v>
      </c>
      <c r="AD597" s="9">
        <v>1</v>
      </c>
      <c r="AE597" s="9">
        <v>0</v>
      </c>
      <c r="AF597" s="9">
        <v>0</v>
      </c>
      <c r="AG597" s="8">
        <v>0</v>
      </c>
      <c r="AH597" s="9">
        <v>1</v>
      </c>
      <c r="AI597" s="30">
        <v>0</v>
      </c>
      <c r="AJ597" s="9">
        <v>0</v>
      </c>
      <c r="AK597" s="30">
        <v>1</v>
      </c>
      <c r="AL597" s="21">
        <v>2007</v>
      </c>
      <c r="AM597" s="23">
        <f t="shared" si="186"/>
        <v>7.604396348796338</v>
      </c>
      <c r="AN597" s="33">
        <v>3.4299999999999997E-2</v>
      </c>
      <c r="AO597" s="33">
        <v>0.37</v>
      </c>
      <c r="AP597" s="33">
        <v>0.47699999999999998</v>
      </c>
      <c r="AQ597" s="43">
        <f t="shared" si="192"/>
        <v>0.11870000000000003</v>
      </c>
      <c r="AR597" s="33" t="s">
        <v>108</v>
      </c>
      <c r="AS597" s="43" t="s">
        <v>108</v>
      </c>
      <c r="AT597" s="42">
        <v>60.5</v>
      </c>
      <c r="AU597" s="18">
        <v>39.5</v>
      </c>
      <c r="AV597">
        <v>1</v>
      </c>
      <c r="AW597" s="40">
        <v>0</v>
      </c>
      <c r="AX597" t="s">
        <v>108</v>
      </c>
      <c r="AY597" s="40" t="s">
        <v>108</v>
      </c>
      <c r="AZ597">
        <v>0</v>
      </c>
      <c r="BA597" s="18">
        <v>1</v>
      </c>
      <c r="BB597" t="s">
        <v>108</v>
      </c>
      <c r="BC597" t="s">
        <v>108</v>
      </c>
      <c r="BD597" t="s">
        <v>131</v>
      </c>
      <c r="BE597">
        <v>0</v>
      </c>
      <c r="BF597">
        <v>1</v>
      </c>
      <c r="BG597">
        <v>0</v>
      </c>
      <c r="BH597">
        <v>0</v>
      </c>
      <c r="BI597">
        <v>0</v>
      </c>
      <c r="BJ597">
        <v>0</v>
      </c>
      <c r="BK597" s="18">
        <v>0</v>
      </c>
      <c r="BL597">
        <v>0</v>
      </c>
      <c r="BM597">
        <v>1</v>
      </c>
      <c r="BN597" s="18">
        <v>0</v>
      </c>
      <c r="BQ597" s="25">
        <f t="shared" si="191"/>
        <v>36.799999999999997</v>
      </c>
      <c r="BR597">
        <v>1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 s="18">
        <v>0</v>
      </c>
      <c r="BZ597">
        <v>0</v>
      </c>
      <c r="CA597">
        <v>0</v>
      </c>
      <c r="CB597">
        <v>1</v>
      </c>
      <c r="CC597" s="18">
        <v>0</v>
      </c>
      <c r="CD597">
        <v>0</v>
      </c>
      <c r="CE597">
        <v>0</v>
      </c>
      <c r="CF597">
        <v>0</v>
      </c>
      <c r="CG597">
        <v>0</v>
      </c>
      <c r="CH597" s="18">
        <v>0</v>
      </c>
      <c r="CI597">
        <v>0</v>
      </c>
      <c r="CJ597">
        <v>0</v>
      </c>
      <c r="CK597">
        <v>1</v>
      </c>
      <c r="CL597">
        <v>1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 s="18">
        <v>1</v>
      </c>
      <c r="CU597">
        <v>46</v>
      </c>
      <c r="DD597" s="34" t="s">
        <v>110</v>
      </c>
    </row>
    <row r="598" spans="1:108" x14ac:dyDescent="0.25">
      <c r="A598">
        <v>597</v>
      </c>
      <c r="B598">
        <v>38</v>
      </c>
      <c r="C598" s="25" t="s">
        <v>172</v>
      </c>
      <c r="D598" s="12">
        <v>11.2</v>
      </c>
      <c r="E598" s="14">
        <v>0.8</v>
      </c>
      <c r="F598" s="7">
        <f t="shared" si="187"/>
        <v>13.999999999999998</v>
      </c>
      <c r="G598" s="7">
        <f t="shared" si="178"/>
        <v>10.399999999999999</v>
      </c>
      <c r="H598" s="16">
        <f t="shared" si="179"/>
        <v>12</v>
      </c>
      <c r="I598" s="11">
        <f t="shared" si="180"/>
        <v>0.49039861087284109</v>
      </c>
      <c r="J598" s="33">
        <f t="shared" si="181"/>
        <v>3.5028472205202943E-2</v>
      </c>
      <c r="K598" s="33">
        <f t="shared" si="182"/>
        <v>28.548204847240392</v>
      </c>
      <c r="L598" s="33">
        <f t="shared" si="183"/>
        <v>0.45537013866763815</v>
      </c>
      <c r="M598" s="33">
        <f t="shared" si="184"/>
        <v>0.52542708307804409</v>
      </c>
      <c r="N598" s="8">
        <v>0</v>
      </c>
      <c r="O598" s="9">
        <v>1</v>
      </c>
      <c r="P598" s="8">
        <v>0</v>
      </c>
      <c r="Q598" s="9">
        <v>0</v>
      </c>
      <c r="R598" s="9">
        <v>1</v>
      </c>
      <c r="S598" s="9">
        <v>0</v>
      </c>
      <c r="T598" s="9">
        <v>0</v>
      </c>
      <c r="U598" s="8">
        <v>624</v>
      </c>
      <c r="V598" s="9">
        <v>4</v>
      </c>
      <c r="W598" s="9">
        <f t="shared" si="176"/>
        <v>619</v>
      </c>
      <c r="X598" s="9">
        <f t="shared" si="185"/>
        <v>15</v>
      </c>
      <c r="Y598" s="7">
        <v>8.6</v>
      </c>
      <c r="Z598" s="7">
        <v>22.2</v>
      </c>
      <c r="AA598" s="9">
        <v>1</v>
      </c>
      <c r="AB598" s="9">
        <v>0</v>
      </c>
      <c r="AC598" s="9">
        <v>0</v>
      </c>
      <c r="AD598" s="9">
        <v>1</v>
      </c>
      <c r="AE598" s="9">
        <v>0</v>
      </c>
      <c r="AF598" s="9">
        <v>0</v>
      </c>
      <c r="AG598" s="8">
        <v>0</v>
      </c>
      <c r="AH598" s="9">
        <v>1</v>
      </c>
      <c r="AI598" s="30">
        <v>0</v>
      </c>
      <c r="AJ598" s="9">
        <v>0</v>
      </c>
      <c r="AK598" s="30">
        <v>1</v>
      </c>
      <c r="AL598" s="21">
        <v>2000</v>
      </c>
      <c r="AM598" s="23">
        <f t="shared" si="186"/>
        <v>7.6009024595420822</v>
      </c>
      <c r="AN598" s="33">
        <v>3.4299999999999997E-2</v>
      </c>
      <c r="AO598" s="33">
        <v>0.37</v>
      </c>
      <c r="AP598" s="33">
        <v>0.47699999999999998</v>
      </c>
      <c r="AQ598" s="43">
        <f t="shared" si="192"/>
        <v>0.11870000000000003</v>
      </c>
      <c r="AR598" s="33" t="s">
        <v>108</v>
      </c>
      <c r="AS598" s="43" t="s">
        <v>108</v>
      </c>
      <c r="AT598" s="42">
        <v>60.5</v>
      </c>
      <c r="AU598" s="18">
        <v>39.5</v>
      </c>
      <c r="AV598">
        <v>1</v>
      </c>
      <c r="AW598" s="40">
        <v>0</v>
      </c>
      <c r="AX598" t="s">
        <v>108</v>
      </c>
      <c r="AY598" s="40" t="s">
        <v>108</v>
      </c>
      <c r="AZ598">
        <v>0</v>
      </c>
      <c r="BA598" s="18">
        <v>1</v>
      </c>
      <c r="BB598" t="s">
        <v>108</v>
      </c>
      <c r="BC598" t="s">
        <v>108</v>
      </c>
      <c r="BD598" t="s">
        <v>131</v>
      </c>
      <c r="BE598">
        <v>0</v>
      </c>
      <c r="BF598">
        <v>1</v>
      </c>
      <c r="BG598">
        <v>0</v>
      </c>
      <c r="BH598">
        <v>0</v>
      </c>
      <c r="BI598">
        <v>0</v>
      </c>
      <c r="BJ598">
        <v>0</v>
      </c>
      <c r="BK598" s="18">
        <v>0</v>
      </c>
      <c r="BL598">
        <v>0</v>
      </c>
      <c r="BM598">
        <v>1</v>
      </c>
      <c r="BN598" s="18">
        <v>0</v>
      </c>
      <c r="BQ598" s="25">
        <f t="shared" si="191"/>
        <v>36.799999999999997</v>
      </c>
      <c r="BR598">
        <v>1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 s="18">
        <v>0</v>
      </c>
      <c r="BZ598">
        <v>0</v>
      </c>
      <c r="CA598">
        <v>0</v>
      </c>
      <c r="CB598">
        <v>1</v>
      </c>
      <c r="CC598" s="18">
        <v>0</v>
      </c>
      <c r="CD598">
        <v>0</v>
      </c>
      <c r="CE598">
        <v>0</v>
      </c>
      <c r="CF598">
        <v>0</v>
      </c>
      <c r="CG598">
        <v>0</v>
      </c>
      <c r="CH598" s="18">
        <v>0</v>
      </c>
      <c r="CI598">
        <v>0</v>
      </c>
      <c r="CJ598">
        <v>0</v>
      </c>
      <c r="CK598">
        <v>1</v>
      </c>
      <c r="CL598">
        <v>1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 s="18">
        <v>1</v>
      </c>
      <c r="CU598">
        <v>46</v>
      </c>
      <c r="DD598" s="34" t="s">
        <v>110</v>
      </c>
    </row>
    <row r="599" spans="1:108" s="135" customFormat="1" x14ac:dyDescent="0.25">
      <c r="A599" s="135">
        <v>598</v>
      </c>
      <c r="B599" s="135">
        <v>38</v>
      </c>
      <c r="C599" s="136" t="s">
        <v>172</v>
      </c>
      <c r="D599" s="137">
        <v>5.8</v>
      </c>
      <c r="E599" s="138">
        <v>1.7</v>
      </c>
      <c r="F599" s="139">
        <f t="shared" si="187"/>
        <v>3.4117647058823528</v>
      </c>
      <c r="G599" s="139">
        <f t="shared" si="178"/>
        <v>4.0999999999999996</v>
      </c>
      <c r="H599" s="140">
        <f t="shared" si="179"/>
        <v>7.5</v>
      </c>
      <c r="I599" s="141">
        <f t="shared" si="180"/>
        <v>0.13840629564487972</v>
      </c>
      <c r="J599" s="142">
        <f t="shared" si="181"/>
        <v>4.056736251660268E-2</v>
      </c>
      <c r="K599" s="142">
        <f t="shared" si="182"/>
        <v>24.650357774448313</v>
      </c>
      <c r="L599" s="142">
        <f t="shared" si="183"/>
        <v>9.7838933128277045E-2</v>
      </c>
      <c r="M599" s="142">
        <f t="shared" si="184"/>
        <v>0.17897365816148239</v>
      </c>
      <c r="N599" s="143">
        <v>0</v>
      </c>
      <c r="O599" s="144">
        <v>1</v>
      </c>
      <c r="P599" s="143">
        <v>0</v>
      </c>
      <c r="Q599" s="144">
        <v>0</v>
      </c>
      <c r="R599" s="144">
        <v>1</v>
      </c>
      <c r="S599" s="144">
        <v>0</v>
      </c>
      <c r="T599" s="144">
        <v>0</v>
      </c>
      <c r="U599" s="143">
        <v>601</v>
      </c>
      <c r="V599" s="144">
        <v>4</v>
      </c>
      <c r="W599" s="144">
        <f t="shared" si="176"/>
        <v>596</v>
      </c>
      <c r="X599" s="144">
        <f t="shared" si="185"/>
        <v>15</v>
      </c>
      <c r="Y599" s="139">
        <v>8.6</v>
      </c>
      <c r="Z599" s="139">
        <v>22.2</v>
      </c>
      <c r="AA599" s="144">
        <v>1</v>
      </c>
      <c r="AB599" s="144">
        <v>0</v>
      </c>
      <c r="AC599" s="144">
        <v>0</v>
      </c>
      <c r="AD599" s="144">
        <v>1</v>
      </c>
      <c r="AE599" s="144">
        <v>0</v>
      </c>
      <c r="AF599" s="144">
        <v>0</v>
      </c>
      <c r="AG599" s="143">
        <v>0</v>
      </c>
      <c r="AH599" s="144">
        <v>1</v>
      </c>
      <c r="AI599" s="145">
        <v>0</v>
      </c>
      <c r="AJ599" s="144">
        <v>0</v>
      </c>
      <c r="AK599" s="145">
        <v>1</v>
      </c>
      <c r="AL599" s="146">
        <v>2007</v>
      </c>
      <c r="AM599" s="147">
        <f t="shared" si="186"/>
        <v>7.604396348796338</v>
      </c>
      <c r="AN599" s="142">
        <v>3.4299999999999997E-2</v>
      </c>
      <c r="AO599" s="142">
        <v>0.37</v>
      </c>
      <c r="AP599" s="142">
        <v>0.47699999999999998</v>
      </c>
      <c r="AQ599" s="148">
        <f t="shared" si="192"/>
        <v>0.11870000000000003</v>
      </c>
      <c r="AR599" s="142" t="s">
        <v>108</v>
      </c>
      <c r="AS599" s="148" t="s">
        <v>108</v>
      </c>
      <c r="AT599" s="149">
        <v>60.5</v>
      </c>
      <c r="AU599" s="150">
        <v>39.5</v>
      </c>
      <c r="AV599" s="135">
        <v>1</v>
      </c>
      <c r="AW599" s="151">
        <v>0</v>
      </c>
      <c r="AX599" s="135" t="s">
        <v>108</v>
      </c>
      <c r="AY599" s="151" t="s">
        <v>108</v>
      </c>
      <c r="AZ599">
        <v>0</v>
      </c>
      <c r="BA599" s="150">
        <v>1</v>
      </c>
      <c r="BB599" s="135" t="s">
        <v>108</v>
      </c>
      <c r="BC599" s="135" t="s">
        <v>108</v>
      </c>
      <c r="BD599" s="135" t="s">
        <v>131</v>
      </c>
      <c r="BE599">
        <v>0</v>
      </c>
      <c r="BF599">
        <v>1</v>
      </c>
      <c r="BG599">
        <v>0</v>
      </c>
      <c r="BH599">
        <v>0</v>
      </c>
      <c r="BI599">
        <v>0</v>
      </c>
      <c r="BJ599">
        <v>0</v>
      </c>
      <c r="BK599" s="150">
        <v>0</v>
      </c>
      <c r="BL599">
        <v>0</v>
      </c>
      <c r="BM599">
        <v>1</v>
      </c>
      <c r="BN599" s="150">
        <v>0</v>
      </c>
      <c r="BQ599" s="136">
        <f t="shared" si="191"/>
        <v>36.799999999999997</v>
      </c>
      <c r="BR599" s="135">
        <v>1</v>
      </c>
      <c r="BS599" s="135">
        <v>0</v>
      </c>
      <c r="BT599" s="135">
        <v>0</v>
      </c>
      <c r="BU599" s="135">
        <v>0</v>
      </c>
      <c r="BV599" s="135">
        <v>0</v>
      </c>
      <c r="BW599" s="135">
        <v>0</v>
      </c>
      <c r="BX599" s="135">
        <v>0</v>
      </c>
      <c r="BY599" s="150">
        <v>0</v>
      </c>
      <c r="BZ599" s="135">
        <v>0</v>
      </c>
      <c r="CA599" s="135">
        <v>0</v>
      </c>
      <c r="CB599" s="135">
        <v>1</v>
      </c>
      <c r="CC599" s="150">
        <v>0</v>
      </c>
      <c r="CD599" s="135">
        <v>0</v>
      </c>
      <c r="CE599" s="135">
        <v>0</v>
      </c>
      <c r="CF599" s="135">
        <v>0</v>
      </c>
      <c r="CG599" s="135">
        <v>0</v>
      </c>
      <c r="CH599" s="150">
        <v>0</v>
      </c>
      <c r="CI599" s="135">
        <v>0</v>
      </c>
      <c r="CJ599" s="135">
        <v>0</v>
      </c>
      <c r="CK599" s="135">
        <v>1</v>
      </c>
      <c r="CL599" s="135">
        <v>1</v>
      </c>
      <c r="CM599" s="135">
        <v>0</v>
      </c>
      <c r="CN599" s="135">
        <v>0</v>
      </c>
      <c r="CO599" s="135">
        <v>0</v>
      </c>
      <c r="CP599" s="135">
        <v>0</v>
      </c>
      <c r="CQ599" s="135">
        <v>0</v>
      </c>
      <c r="CR599" s="135">
        <v>0</v>
      </c>
      <c r="CS599" s="150">
        <v>1</v>
      </c>
      <c r="CU599">
        <v>46</v>
      </c>
      <c r="CW599" s="153"/>
      <c r="CX599" s="153"/>
      <c r="CY599" s="171"/>
      <c r="DD599" s="152" t="s">
        <v>110</v>
      </c>
    </row>
    <row r="600" spans="1:108" x14ac:dyDescent="0.25">
      <c r="A600">
        <v>599</v>
      </c>
      <c r="B600">
        <v>39</v>
      </c>
      <c r="C600" s="25" t="s">
        <v>173</v>
      </c>
      <c r="D600" s="12">
        <v>10.9</v>
      </c>
      <c r="E600" s="14">
        <v>0.2</v>
      </c>
      <c r="F600" s="7">
        <f t="shared" si="187"/>
        <v>54.5</v>
      </c>
      <c r="G600" s="7">
        <f t="shared" si="178"/>
        <v>10.700000000000001</v>
      </c>
      <c r="H600" s="16">
        <f t="shared" si="179"/>
        <v>11.1</v>
      </c>
      <c r="I600" s="11">
        <f t="shared" si="180"/>
        <v>0.47861830766356356</v>
      </c>
      <c r="J600" s="33">
        <f t="shared" si="181"/>
        <v>8.7819872965791499E-3</v>
      </c>
      <c r="K600" s="33">
        <f t="shared" si="182"/>
        <v>113.86944278426938</v>
      </c>
      <c r="L600" s="33">
        <f t="shared" si="183"/>
        <v>0.46983632036698442</v>
      </c>
      <c r="M600" s="33">
        <f t="shared" si="184"/>
        <v>0.4874002949601427</v>
      </c>
      <c r="N600" s="8">
        <v>0</v>
      </c>
      <c r="O600" s="9">
        <v>1</v>
      </c>
      <c r="P600" s="8">
        <v>0</v>
      </c>
      <c r="Q600" s="9">
        <v>0</v>
      </c>
      <c r="R600" s="9">
        <v>0</v>
      </c>
      <c r="S600" s="9">
        <v>1</v>
      </c>
      <c r="T600" s="9">
        <v>0</v>
      </c>
      <c r="U600" s="8">
        <v>10001</v>
      </c>
      <c r="V600" s="9">
        <v>4</v>
      </c>
      <c r="W600" s="9">
        <f t="shared" si="176"/>
        <v>9996</v>
      </c>
      <c r="X600" s="9">
        <f t="shared" si="185"/>
        <v>50</v>
      </c>
      <c r="Y600" s="7">
        <f t="shared" ref="Y600:Y631" si="193">(AN600*0+AO600*6+AP600*11+14*AQ600)</f>
        <v>9.4307999999999996</v>
      </c>
      <c r="Z600" s="7">
        <f t="shared" ref="Z600:Z631" si="194">BQ600-Y600-6</f>
        <v>23.669200000000004</v>
      </c>
      <c r="AA600" s="9">
        <v>1</v>
      </c>
      <c r="AB600" s="9">
        <v>0</v>
      </c>
      <c r="AC600" s="9">
        <v>0</v>
      </c>
      <c r="AD600" s="9">
        <v>1</v>
      </c>
      <c r="AE600" s="9">
        <v>0</v>
      </c>
      <c r="AF600" s="9">
        <v>0</v>
      </c>
      <c r="AG600" s="8">
        <v>1</v>
      </c>
      <c r="AH600" s="9">
        <v>0</v>
      </c>
      <c r="AI600" s="30">
        <v>0</v>
      </c>
      <c r="AJ600" s="9">
        <v>0</v>
      </c>
      <c r="AK600" s="30">
        <v>1</v>
      </c>
      <c r="AL600" s="21">
        <v>2001</v>
      </c>
      <c r="AM600" s="23">
        <f t="shared" si="186"/>
        <v>7.6014023345837334</v>
      </c>
      <c r="AN600" s="33">
        <v>0.13719999999999999</v>
      </c>
      <c r="AO600" s="33">
        <f t="shared" ref="AO600:AO631" si="195">1-SUM(AN600,AP600,AQ600)</f>
        <v>0.2238</v>
      </c>
      <c r="AP600" s="33">
        <v>0.28599999999999998</v>
      </c>
      <c r="AQ600" s="43">
        <v>0.35299999999999998</v>
      </c>
      <c r="AR600" s="33" t="s">
        <v>108</v>
      </c>
      <c r="AS600" s="43" t="s">
        <v>108</v>
      </c>
      <c r="AT600" s="42">
        <v>0.56999999999999995</v>
      </c>
      <c r="AU600" s="18">
        <v>0.43</v>
      </c>
      <c r="AV600">
        <v>0</v>
      </c>
      <c r="AW600" s="40">
        <v>1</v>
      </c>
      <c r="AX600" t="s">
        <v>108</v>
      </c>
      <c r="AY600" s="40" t="s">
        <v>108</v>
      </c>
      <c r="AZ600">
        <v>1</v>
      </c>
      <c r="BA600" s="18">
        <v>0</v>
      </c>
      <c r="BB600" t="s">
        <v>108</v>
      </c>
      <c r="BC600" s="18" t="s">
        <v>108</v>
      </c>
      <c r="BD600" s="18" t="s">
        <v>174</v>
      </c>
      <c r="BE600">
        <v>1</v>
      </c>
      <c r="BF600">
        <v>0</v>
      </c>
      <c r="BG600">
        <v>1</v>
      </c>
      <c r="BH600">
        <v>0</v>
      </c>
      <c r="BI600">
        <v>0</v>
      </c>
      <c r="BJ600">
        <v>0</v>
      </c>
      <c r="BK600" s="18">
        <v>0</v>
      </c>
      <c r="BL600">
        <v>1</v>
      </c>
      <c r="BM600">
        <v>0</v>
      </c>
      <c r="BN600" s="18">
        <v>0</v>
      </c>
      <c r="BQ600" s="25">
        <v>39.1</v>
      </c>
      <c r="BR600">
        <v>1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 s="18">
        <v>0</v>
      </c>
      <c r="BZ600">
        <v>0</v>
      </c>
      <c r="CA600">
        <v>0</v>
      </c>
      <c r="CB600">
        <v>1</v>
      </c>
      <c r="CC600" s="18">
        <v>0</v>
      </c>
      <c r="CD600">
        <v>0</v>
      </c>
      <c r="CE600">
        <v>0</v>
      </c>
      <c r="CF600">
        <v>0</v>
      </c>
      <c r="CG600">
        <v>0</v>
      </c>
      <c r="CH600" s="18">
        <v>0</v>
      </c>
      <c r="CI600">
        <v>1</v>
      </c>
      <c r="CJ600">
        <v>1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 s="18">
        <v>1</v>
      </c>
      <c r="CU600">
        <v>43</v>
      </c>
      <c r="DD600" s="34" t="s">
        <v>110</v>
      </c>
    </row>
    <row r="601" spans="1:108" x14ac:dyDescent="0.25">
      <c r="A601">
        <v>600</v>
      </c>
      <c r="B601">
        <v>39</v>
      </c>
      <c r="C601" s="25" t="s">
        <v>173</v>
      </c>
      <c r="D601" s="12">
        <v>10.9</v>
      </c>
      <c r="E601" s="14">
        <v>0.2</v>
      </c>
      <c r="F601" s="7">
        <f t="shared" si="187"/>
        <v>54.5</v>
      </c>
      <c r="G601" s="7">
        <f t="shared" si="178"/>
        <v>10.700000000000001</v>
      </c>
      <c r="H601" s="16">
        <f t="shared" si="179"/>
        <v>11.1</v>
      </c>
      <c r="I601" s="11">
        <f t="shared" si="180"/>
        <v>0.4871657385763617</v>
      </c>
      <c r="J601" s="33">
        <f t="shared" si="181"/>
        <v>8.9388208913093892E-3</v>
      </c>
      <c r="K601" s="33">
        <f t="shared" si="182"/>
        <v>111.87157815995981</v>
      </c>
      <c r="L601" s="33">
        <f t="shared" si="183"/>
        <v>0.47822691768505232</v>
      </c>
      <c r="M601" s="33">
        <f t="shared" si="184"/>
        <v>0.49610455946767107</v>
      </c>
      <c r="N601" s="8">
        <v>0</v>
      </c>
      <c r="O601" s="9">
        <v>1</v>
      </c>
      <c r="P601" s="8">
        <v>0</v>
      </c>
      <c r="Q601" s="9">
        <v>0</v>
      </c>
      <c r="R601" s="9">
        <v>0</v>
      </c>
      <c r="S601" s="9">
        <v>1</v>
      </c>
      <c r="T601" s="9">
        <v>0</v>
      </c>
      <c r="U601" s="8">
        <v>9550</v>
      </c>
      <c r="V601" s="9">
        <v>4</v>
      </c>
      <c r="W601" s="9">
        <f t="shared" si="176"/>
        <v>9545</v>
      </c>
      <c r="X601" s="9">
        <f t="shared" si="185"/>
        <v>50</v>
      </c>
      <c r="Y601" s="7">
        <f t="shared" si="193"/>
        <v>9.4307999999999996</v>
      </c>
      <c r="Z601" s="7">
        <f t="shared" si="194"/>
        <v>23.669200000000004</v>
      </c>
      <c r="AA601" s="9">
        <v>1</v>
      </c>
      <c r="AB601" s="9">
        <v>0</v>
      </c>
      <c r="AC601" s="9">
        <v>0</v>
      </c>
      <c r="AD601" s="9">
        <v>1</v>
      </c>
      <c r="AE601" s="9">
        <v>0</v>
      </c>
      <c r="AF601" s="9">
        <v>0</v>
      </c>
      <c r="AG601" s="8">
        <v>1</v>
      </c>
      <c r="AH601" s="9">
        <v>0</v>
      </c>
      <c r="AI601" s="30">
        <v>0</v>
      </c>
      <c r="AJ601" s="9">
        <v>0</v>
      </c>
      <c r="AK601" s="30">
        <v>1</v>
      </c>
      <c r="AL601" s="21">
        <v>2001</v>
      </c>
      <c r="AM601" s="23">
        <f t="shared" si="186"/>
        <v>7.6014023345837334</v>
      </c>
      <c r="AN601" s="33">
        <v>0.13719999999999999</v>
      </c>
      <c r="AO601" s="33">
        <f t="shared" si="195"/>
        <v>0.2238</v>
      </c>
      <c r="AP601" s="33">
        <v>0.28599999999999998</v>
      </c>
      <c r="AQ601" s="43">
        <v>0.35299999999999998</v>
      </c>
      <c r="AR601" s="33" t="s">
        <v>108</v>
      </c>
      <c r="AS601" s="43" t="s">
        <v>108</v>
      </c>
      <c r="AT601" s="42">
        <v>0.56999999999999995</v>
      </c>
      <c r="AU601" s="18">
        <v>0.43</v>
      </c>
      <c r="AV601">
        <v>0</v>
      </c>
      <c r="AW601" s="40">
        <v>1</v>
      </c>
      <c r="AX601" t="s">
        <v>108</v>
      </c>
      <c r="AY601" s="40" t="s">
        <v>108</v>
      </c>
      <c r="AZ601">
        <v>1</v>
      </c>
      <c r="BA601" s="18">
        <v>0</v>
      </c>
      <c r="BB601" t="s">
        <v>108</v>
      </c>
      <c r="BC601" s="18" t="s">
        <v>108</v>
      </c>
      <c r="BD601" s="18" t="s">
        <v>174</v>
      </c>
      <c r="BE601">
        <v>1</v>
      </c>
      <c r="BF601">
        <v>0</v>
      </c>
      <c r="BG601">
        <v>1</v>
      </c>
      <c r="BH601">
        <v>0</v>
      </c>
      <c r="BI601">
        <v>0</v>
      </c>
      <c r="BJ601">
        <v>0</v>
      </c>
      <c r="BK601" s="18">
        <v>0</v>
      </c>
      <c r="BL601">
        <v>1</v>
      </c>
      <c r="BM601">
        <v>0</v>
      </c>
      <c r="BN601" s="18">
        <v>0</v>
      </c>
      <c r="BQ601" s="25">
        <v>39.1</v>
      </c>
      <c r="BR601">
        <v>1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 s="18">
        <v>0</v>
      </c>
      <c r="BZ601">
        <v>0</v>
      </c>
      <c r="CA601">
        <v>0</v>
      </c>
      <c r="CB601">
        <v>1</v>
      </c>
      <c r="CC601" s="18">
        <v>0</v>
      </c>
      <c r="CD601">
        <v>0</v>
      </c>
      <c r="CE601">
        <v>0</v>
      </c>
      <c r="CF601">
        <v>0</v>
      </c>
      <c r="CG601">
        <v>0</v>
      </c>
      <c r="CH601" s="18">
        <v>0</v>
      </c>
      <c r="CI601">
        <v>1</v>
      </c>
      <c r="CJ601">
        <v>1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 s="18">
        <v>1</v>
      </c>
      <c r="CU601">
        <v>43</v>
      </c>
      <c r="DD601" s="34" t="s">
        <v>110</v>
      </c>
    </row>
    <row r="602" spans="1:108" x14ac:dyDescent="0.25">
      <c r="A602">
        <v>601</v>
      </c>
      <c r="B602">
        <v>39</v>
      </c>
      <c r="C602" s="25" t="s">
        <v>173</v>
      </c>
      <c r="D602" s="12">
        <v>10.3</v>
      </c>
      <c r="E602" s="14">
        <v>0.2</v>
      </c>
      <c r="F602" s="7">
        <f t="shared" si="187"/>
        <v>51.5</v>
      </c>
      <c r="G602" s="7">
        <f t="shared" si="178"/>
        <v>10.100000000000001</v>
      </c>
      <c r="H602" s="16">
        <f t="shared" si="179"/>
        <v>10.5</v>
      </c>
      <c r="I602" s="11">
        <f t="shared" si="180"/>
        <v>0.457922526787234</v>
      </c>
      <c r="J602" s="33">
        <f t="shared" si="181"/>
        <v>8.8916995492666785E-3</v>
      </c>
      <c r="K602" s="33">
        <f t="shared" si="182"/>
        <v>112.46443882401229</v>
      </c>
      <c r="L602" s="33">
        <f t="shared" si="183"/>
        <v>0.44903082723796733</v>
      </c>
      <c r="M602" s="33">
        <f t="shared" si="184"/>
        <v>0.46681422633650066</v>
      </c>
      <c r="N602" s="8">
        <v>0</v>
      </c>
      <c r="O602" s="9">
        <v>1</v>
      </c>
      <c r="P602" s="8">
        <v>0</v>
      </c>
      <c r="Q602" s="9">
        <v>0</v>
      </c>
      <c r="R602" s="9">
        <v>0</v>
      </c>
      <c r="S602" s="9">
        <v>1</v>
      </c>
      <c r="T602" s="9">
        <v>0</v>
      </c>
      <c r="U602" s="8">
        <v>10001</v>
      </c>
      <c r="V602" s="9">
        <v>4</v>
      </c>
      <c r="W602" s="9">
        <f t="shared" si="176"/>
        <v>9996</v>
      </c>
      <c r="X602" s="9">
        <f t="shared" si="185"/>
        <v>50</v>
      </c>
      <c r="Y602" s="7">
        <f t="shared" si="193"/>
        <v>9.4307999999999996</v>
      </c>
      <c r="Z602" s="7">
        <f t="shared" si="194"/>
        <v>23.669200000000004</v>
      </c>
      <c r="AA602" s="9">
        <v>1</v>
      </c>
      <c r="AB602" s="9">
        <v>0</v>
      </c>
      <c r="AC602" s="9">
        <v>0</v>
      </c>
      <c r="AD602" s="9">
        <v>1</v>
      </c>
      <c r="AE602" s="9">
        <v>0</v>
      </c>
      <c r="AF602" s="9">
        <v>0</v>
      </c>
      <c r="AG602" s="8">
        <v>1</v>
      </c>
      <c r="AH602" s="9">
        <v>0</v>
      </c>
      <c r="AI602" s="30">
        <v>0</v>
      </c>
      <c r="AJ602" s="9">
        <v>0</v>
      </c>
      <c r="AK602" s="30">
        <v>1</v>
      </c>
      <c r="AL602" s="21">
        <v>2001</v>
      </c>
      <c r="AM602" s="23">
        <f t="shared" si="186"/>
        <v>7.6014023345837334</v>
      </c>
      <c r="AN602" s="33">
        <v>0.13719999999999999</v>
      </c>
      <c r="AO602" s="33">
        <f t="shared" si="195"/>
        <v>0.2238</v>
      </c>
      <c r="AP602" s="33">
        <v>0.28599999999999998</v>
      </c>
      <c r="AQ602" s="43">
        <v>0.35299999999999998</v>
      </c>
      <c r="AR602" s="33" t="s">
        <v>108</v>
      </c>
      <c r="AS602" s="43" t="s">
        <v>108</v>
      </c>
      <c r="AT602" s="42">
        <v>0.56999999999999995</v>
      </c>
      <c r="AU602" s="18">
        <v>0.43</v>
      </c>
      <c r="AV602">
        <v>0</v>
      </c>
      <c r="AW602" s="40">
        <v>1</v>
      </c>
      <c r="AX602" t="s">
        <v>108</v>
      </c>
      <c r="AY602" s="40" t="s">
        <v>108</v>
      </c>
      <c r="AZ602">
        <v>1</v>
      </c>
      <c r="BA602" s="18">
        <v>0</v>
      </c>
      <c r="BB602" t="s">
        <v>108</v>
      </c>
      <c r="BC602" s="18" t="s">
        <v>108</v>
      </c>
      <c r="BD602" s="18" t="s">
        <v>174</v>
      </c>
      <c r="BE602">
        <v>1</v>
      </c>
      <c r="BF602">
        <v>0</v>
      </c>
      <c r="BG602">
        <v>1</v>
      </c>
      <c r="BH602">
        <v>0</v>
      </c>
      <c r="BI602">
        <v>0</v>
      </c>
      <c r="BJ602">
        <v>0</v>
      </c>
      <c r="BK602" s="18">
        <v>0</v>
      </c>
      <c r="BL602">
        <v>1</v>
      </c>
      <c r="BM602">
        <v>0</v>
      </c>
      <c r="BN602" s="18">
        <v>0</v>
      </c>
      <c r="BQ602" s="25">
        <v>39.1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1</v>
      </c>
      <c r="BX602">
        <v>0</v>
      </c>
      <c r="BY602" s="18">
        <v>0</v>
      </c>
      <c r="BZ602">
        <v>0</v>
      </c>
      <c r="CA602">
        <v>0</v>
      </c>
      <c r="CB602">
        <v>1</v>
      </c>
      <c r="CC602" s="18">
        <v>0</v>
      </c>
      <c r="CD602">
        <v>0</v>
      </c>
      <c r="CE602">
        <v>0</v>
      </c>
      <c r="CF602">
        <v>0</v>
      </c>
      <c r="CG602">
        <v>0</v>
      </c>
      <c r="CH602" s="18">
        <v>0</v>
      </c>
      <c r="CI602">
        <v>1</v>
      </c>
      <c r="CJ602">
        <v>1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 s="18">
        <v>1</v>
      </c>
      <c r="CU602">
        <v>43</v>
      </c>
      <c r="DD602" s="34" t="s">
        <v>110</v>
      </c>
    </row>
    <row r="603" spans="1:108" x14ac:dyDescent="0.25">
      <c r="A603">
        <v>602</v>
      </c>
      <c r="B603">
        <v>39</v>
      </c>
      <c r="C603" s="25" t="s">
        <v>173</v>
      </c>
      <c r="D603" s="12">
        <v>10.199999999999999</v>
      </c>
      <c r="E603" s="14">
        <v>0.3</v>
      </c>
      <c r="F603" s="7">
        <f t="shared" si="187"/>
        <v>34</v>
      </c>
      <c r="G603" s="7">
        <f t="shared" si="178"/>
        <v>9.8999999999999986</v>
      </c>
      <c r="H603" s="16">
        <f t="shared" si="179"/>
        <v>10.5</v>
      </c>
      <c r="I603" s="11">
        <f t="shared" si="180"/>
        <v>0.32867504798725355</v>
      </c>
      <c r="J603" s="33">
        <f t="shared" si="181"/>
        <v>9.6669131760956928E-3</v>
      </c>
      <c r="K603" s="33">
        <f t="shared" si="182"/>
        <v>103.4456378974</v>
      </c>
      <c r="L603" s="33">
        <f t="shared" si="183"/>
        <v>0.31900813481115786</v>
      </c>
      <c r="M603" s="33">
        <f t="shared" si="184"/>
        <v>0.33834196116334925</v>
      </c>
      <c r="N603" s="8">
        <v>0</v>
      </c>
      <c r="O603" s="9">
        <v>1</v>
      </c>
      <c r="P603" s="8">
        <v>0</v>
      </c>
      <c r="Q603" s="9">
        <v>0</v>
      </c>
      <c r="R603" s="9">
        <v>0</v>
      </c>
      <c r="S603" s="9">
        <v>1</v>
      </c>
      <c r="T603" s="9">
        <v>0</v>
      </c>
      <c r="U603" s="8">
        <v>9550</v>
      </c>
      <c r="V603" s="9">
        <v>4</v>
      </c>
      <c r="W603" s="9">
        <f t="shared" si="176"/>
        <v>9545</v>
      </c>
      <c r="X603" s="9">
        <f t="shared" si="185"/>
        <v>50</v>
      </c>
      <c r="Y603" s="7">
        <f t="shared" si="193"/>
        <v>9.4307999999999996</v>
      </c>
      <c r="Z603" s="7">
        <f t="shared" si="194"/>
        <v>23.669200000000004</v>
      </c>
      <c r="AA603" s="9">
        <v>1</v>
      </c>
      <c r="AB603" s="9">
        <v>0</v>
      </c>
      <c r="AC603" s="9">
        <v>0</v>
      </c>
      <c r="AD603" s="9">
        <v>1</v>
      </c>
      <c r="AE603" s="9">
        <v>0</v>
      </c>
      <c r="AF603" s="9">
        <v>0</v>
      </c>
      <c r="AG603" s="8">
        <v>1</v>
      </c>
      <c r="AH603" s="9">
        <v>0</v>
      </c>
      <c r="AI603" s="30">
        <v>0</v>
      </c>
      <c r="AJ603" s="9">
        <v>0</v>
      </c>
      <c r="AK603" s="30">
        <v>1</v>
      </c>
      <c r="AL603" s="21">
        <v>2001</v>
      </c>
      <c r="AM603" s="23">
        <f t="shared" si="186"/>
        <v>7.6014023345837334</v>
      </c>
      <c r="AN603" s="33">
        <v>0.13719999999999999</v>
      </c>
      <c r="AO603" s="33">
        <f t="shared" si="195"/>
        <v>0.2238</v>
      </c>
      <c r="AP603" s="33">
        <v>0.28599999999999998</v>
      </c>
      <c r="AQ603" s="43">
        <v>0.35299999999999998</v>
      </c>
      <c r="AR603" s="33" t="s">
        <v>108</v>
      </c>
      <c r="AS603" s="43" t="s">
        <v>108</v>
      </c>
      <c r="AT603" s="42">
        <v>0.56999999999999995</v>
      </c>
      <c r="AU603" s="18">
        <v>0.43</v>
      </c>
      <c r="AV603">
        <v>0</v>
      </c>
      <c r="AW603" s="40">
        <v>1</v>
      </c>
      <c r="AX603" t="s">
        <v>108</v>
      </c>
      <c r="AY603" s="40" t="s">
        <v>108</v>
      </c>
      <c r="AZ603">
        <v>1</v>
      </c>
      <c r="BA603" s="18">
        <v>0</v>
      </c>
      <c r="BB603" t="s">
        <v>108</v>
      </c>
      <c r="BC603" s="18" t="s">
        <v>108</v>
      </c>
      <c r="BD603" s="18" t="s">
        <v>174</v>
      </c>
      <c r="BE603">
        <v>1</v>
      </c>
      <c r="BF603">
        <v>0</v>
      </c>
      <c r="BG603">
        <v>1</v>
      </c>
      <c r="BH603">
        <v>0</v>
      </c>
      <c r="BI603">
        <v>0</v>
      </c>
      <c r="BJ603">
        <v>0</v>
      </c>
      <c r="BK603" s="18">
        <v>0</v>
      </c>
      <c r="BL603">
        <v>1</v>
      </c>
      <c r="BM603">
        <v>0</v>
      </c>
      <c r="BN603" s="18">
        <v>0</v>
      </c>
      <c r="BQ603" s="25">
        <v>39.1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1</v>
      </c>
      <c r="BX603">
        <v>0</v>
      </c>
      <c r="BY603" s="18">
        <v>0</v>
      </c>
      <c r="BZ603">
        <v>0</v>
      </c>
      <c r="CA603">
        <v>0</v>
      </c>
      <c r="CB603">
        <v>1</v>
      </c>
      <c r="CC603" s="18">
        <v>0</v>
      </c>
      <c r="CD603">
        <v>0</v>
      </c>
      <c r="CE603">
        <v>0</v>
      </c>
      <c r="CF603">
        <v>0</v>
      </c>
      <c r="CG603">
        <v>0</v>
      </c>
      <c r="CH603" s="18">
        <v>0</v>
      </c>
      <c r="CI603">
        <v>1</v>
      </c>
      <c r="CJ603">
        <v>1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 s="18">
        <v>1</v>
      </c>
      <c r="CU603">
        <v>43</v>
      </c>
      <c r="DD603" s="34" t="s">
        <v>110</v>
      </c>
    </row>
    <row r="604" spans="1:108" x14ac:dyDescent="0.25">
      <c r="A604">
        <v>603</v>
      </c>
      <c r="B604">
        <v>39</v>
      </c>
      <c r="C604" s="25" t="s">
        <v>173</v>
      </c>
      <c r="D604" s="12">
        <v>6.41</v>
      </c>
      <c r="E604" s="14">
        <v>0.2</v>
      </c>
      <c r="F604" s="7">
        <f t="shared" si="187"/>
        <v>32.049999999999997</v>
      </c>
      <c r="G604" s="7">
        <f t="shared" si="178"/>
        <v>6.21</v>
      </c>
      <c r="H604" s="16">
        <f t="shared" si="179"/>
        <v>6.61</v>
      </c>
      <c r="I604" s="11">
        <f t="shared" si="180"/>
        <v>0.30538767488256086</v>
      </c>
      <c r="J604" s="33">
        <f t="shared" si="181"/>
        <v>9.5284765953997149E-3</v>
      </c>
      <c r="K604" s="33">
        <f t="shared" si="182"/>
        <v>104.94857073824302</v>
      </c>
      <c r="L604" s="33">
        <f t="shared" si="183"/>
        <v>0.29585919828716112</v>
      </c>
      <c r="M604" s="33">
        <f t="shared" si="184"/>
        <v>0.31491615147796059</v>
      </c>
      <c r="N604" s="8">
        <v>0</v>
      </c>
      <c r="O604" s="9">
        <v>1</v>
      </c>
      <c r="P604" s="8">
        <v>0</v>
      </c>
      <c r="Q604" s="9">
        <v>0</v>
      </c>
      <c r="R604" s="9">
        <v>0</v>
      </c>
      <c r="S604" s="9">
        <v>1</v>
      </c>
      <c r="T604" s="9">
        <v>0</v>
      </c>
      <c r="U604" s="8">
        <v>10001</v>
      </c>
      <c r="V604" s="9">
        <v>13</v>
      </c>
      <c r="W604" s="9">
        <f t="shared" si="176"/>
        <v>9987</v>
      </c>
      <c r="X604" s="9">
        <f t="shared" si="185"/>
        <v>50</v>
      </c>
      <c r="Y604" s="7">
        <f t="shared" si="193"/>
        <v>9.4307999999999996</v>
      </c>
      <c r="Z604" s="7">
        <f t="shared" si="194"/>
        <v>23.669200000000004</v>
      </c>
      <c r="AA604" s="9">
        <v>1</v>
      </c>
      <c r="AB604" s="9">
        <v>0</v>
      </c>
      <c r="AC604" s="9">
        <v>0</v>
      </c>
      <c r="AD604" s="9">
        <v>1</v>
      </c>
      <c r="AE604" s="9">
        <v>0</v>
      </c>
      <c r="AF604" s="9">
        <v>0</v>
      </c>
      <c r="AG604" s="8">
        <v>1</v>
      </c>
      <c r="AH604" s="9">
        <v>0</v>
      </c>
      <c r="AI604" s="30">
        <v>0</v>
      </c>
      <c r="AJ604" s="9">
        <v>0</v>
      </c>
      <c r="AK604" s="30">
        <v>1</v>
      </c>
      <c r="AL604" s="21">
        <v>2001</v>
      </c>
      <c r="AM604" s="23">
        <f t="shared" si="186"/>
        <v>7.6014023345837334</v>
      </c>
      <c r="AN604" s="33">
        <v>0.13719999999999999</v>
      </c>
      <c r="AO604" s="33">
        <f t="shared" si="195"/>
        <v>0.2238</v>
      </c>
      <c r="AP604" s="33">
        <v>0.28599999999999998</v>
      </c>
      <c r="AQ604" s="43">
        <v>0.35299999999999998</v>
      </c>
      <c r="AR604" s="33" t="s">
        <v>108</v>
      </c>
      <c r="AS604" s="43" t="s">
        <v>108</v>
      </c>
      <c r="AT604" s="42">
        <v>1</v>
      </c>
      <c r="AU604" s="18">
        <v>0</v>
      </c>
      <c r="AV604">
        <v>1</v>
      </c>
      <c r="AW604" s="40">
        <v>0</v>
      </c>
      <c r="AX604" t="s">
        <v>108</v>
      </c>
      <c r="AY604" s="40" t="s">
        <v>108</v>
      </c>
      <c r="AZ604">
        <v>1</v>
      </c>
      <c r="BA604" s="18">
        <v>0</v>
      </c>
      <c r="BB604" t="s">
        <v>108</v>
      </c>
      <c r="BC604" s="18" t="s">
        <v>108</v>
      </c>
      <c r="BD604" s="18" t="s">
        <v>174</v>
      </c>
      <c r="BE604">
        <v>1</v>
      </c>
      <c r="BF604">
        <v>0</v>
      </c>
      <c r="BG604">
        <v>1</v>
      </c>
      <c r="BH604">
        <v>0</v>
      </c>
      <c r="BI604">
        <v>0</v>
      </c>
      <c r="BJ604">
        <v>0</v>
      </c>
      <c r="BK604" s="18">
        <v>0</v>
      </c>
      <c r="BL604">
        <v>1</v>
      </c>
      <c r="BM604">
        <v>0</v>
      </c>
      <c r="BN604" s="18">
        <v>0</v>
      </c>
      <c r="BQ604" s="25">
        <v>39.1</v>
      </c>
      <c r="BR604">
        <v>1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 s="18">
        <v>0</v>
      </c>
      <c r="BZ604">
        <v>0</v>
      </c>
      <c r="CA604">
        <v>0</v>
      </c>
      <c r="CB604">
        <v>1</v>
      </c>
      <c r="CC604" s="18">
        <v>0</v>
      </c>
      <c r="CD604">
        <v>0</v>
      </c>
      <c r="CE604">
        <v>0</v>
      </c>
      <c r="CF604">
        <v>0</v>
      </c>
      <c r="CG604">
        <v>0</v>
      </c>
      <c r="CH604" s="18">
        <v>1</v>
      </c>
      <c r="CI604">
        <v>1</v>
      </c>
      <c r="CJ604">
        <v>1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 s="18">
        <v>1</v>
      </c>
      <c r="CU604">
        <v>43</v>
      </c>
      <c r="DD604" s="34" t="s">
        <v>110</v>
      </c>
    </row>
    <row r="605" spans="1:108" x14ac:dyDescent="0.25">
      <c r="A605">
        <v>604</v>
      </c>
      <c r="B605">
        <v>39</v>
      </c>
      <c r="C605" s="25" t="s">
        <v>173</v>
      </c>
      <c r="D605" s="12">
        <v>10.27</v>
      </c>
      <c r="E605" s="14">
        <v>0.2</v>
      </c>
      <c r="F605" s="7">
        <f t="shared" si="187"/>
        <v>51.349999999999994</v>
      </c>
      <c r="G605" s="7">
        <f t="shared" si="178"/>
        <v>10.07</v>
      </c>
      <c r="H605" s="16">
        <f t="shared" si="179"/>
        <v>10.469999999999999</v>
      </c>
      <c r="I605" s="11">
        <f t="shared" si="180"/>
        <v>0.46541974434467898</v>
      </c>
      <c r="J605" s="33">
        <f t="shared" si="181"/>
        <v>9.0636756444922879E-3</v>
      </c>
      <c r="K605" s="33">
        <f t="shared" si="182"/>
        <v>110.3305148179777</v>
      </c>
      <c r="L605" s="33">
        <f t="shared" si="183"/>
        <v>0.45635606870018669</v>
      </c>
      <c r="M605" s="33">
        <f t="shared" si="184"/>
        <v>0.47448341998917126</v>
      </c>
      <c r="N605" s="8">
        <v>0</v>
      </c>
      <c r="O605" s="9">
        <v>1</v>
      </c>
      <c r="P605" s="8">
        <v>0</v>
      </c>
      <c r="Q605" s="9">
        <v>0</v>
      </c>
      <c r="R605" s="9">
        <v>0</v>
      </c>
      <c r="S605" s="9">
        <v>1</v>
      </c>
      <c r="T605" s="9">
        <v>0</v>
      </c>
      <c r="U605" s="8">
        <v>9550</v>
      </c>
      <c r="V605" s="9">
        <v>13</v>
      </c>
      <c r="W605" s="9">
        <f t="shared" si="176"/>
        <v>9536</v>
      </c>
      <c r="X605" s="9">
        <f t="shared" si="185"/>
        <v>50</v>
      </c>
      <c r="Y605" s="7">
        <f t="shared" si="193"/>
        <v>9.4307999999999996</v>
      </c>
      <c r="Z605" s="7">
        <f t="shared" si="194"/>
        <v>23.669200000000004</v>
      </c>
      <c r="AA605" s="9">
        <v>1</v>
      </c>
      <c r="AB605" s="9">
        <v>0</v>
      </c>
      <c r="AC605" s="9">
        <v>0</v>
      </c>
      <c r="AD605" s="9">
        <v>1</v>
      </c>
      <c r="AE605" s="9">
        <v>0</v>
      </c>
      <c r="AF605" s="9">
        <v>0</v>
      </c>
      <c r="AG605" s="8">
        <v>1</v>
      </c>
      <c r="AH605" s="9">
        <v>0</v>
      </c>
      <c r="AI605" s="30">
        <v>0</v>
      </c>
      <c r="AJ605" s="9">
        <v>0</v>
      </c>
      <c r="AK605" s="30">
        <v>1</v>
      </c>
      <c r="AL605" s="21">
        <v>2001</v>
      </c>
      <c r="AM605" s="23">
        <f t="shared" si="186"/>
        <v>7.6014023345837334</v>
      </c>
      <c r="AN605" s="33">
        <v>0.13719999999999999</v>
      </c>
      <c r="AO605" s="33">
        <f t="shared" si="195"/>
        <v>0.2238</v>
      </c>
      <c r="AP605" s="33">
        <v>0.28599999999999998</v>
      </c>
      <c r="AQ605" s="43">
        <v>0.35299999999999998</v>
      </c>
      <c r="AR605" s="33" t="s">
        <v>108</v>
      </c>
      <c r="AS605" s="43" t="s">
        <v>108</v>
      </c>
      <c r="AT605" s="42">
        <v>1</v>
      </c>
      <c r="AU605" s="18">
        <v>0</v>
      </c>
      <c r="AV605">
        <v>0</v>
      </c>
      <c r="AW605" s="40">
        <v>1</v>
      </c>
      <c r="AX605" t="s">
        <v>108</v>
      </c>
      <c r="AY605" s="40" t="s">
        <v>108</v>
      </c>
      <c r="AZ605">
        <v>1</v>
      </c>
      <c r="BA605" s="18">
        <v>0</v>
      </c>
      <c r="BB605" t="s">
        <v>108</v>
      </c>
      <c r="BC605" s="18" t="s">
        <v>108</v>
      </c>
      <c r="BD605" s="18" t="s">
        <v>174</v>
      </c>
      <c r="BE605">
        <v>1</v>
      </c>
      <c r="BF605">
        <v>0</v>
      </c>
      <c r="BG605">
        <v>1</v>
      </c>
      <c r="BH605">
        <v>0</v>
      </c>
      <c r="BI605">
        <v>0</v>
      </c>
      <c r="BJ605">
        <v>0</v>
      </c>
      <c r="BK605" s="18">
        <v>0</v>
      </c>
      <c r="BL605">
        <v>1</v>
      </c>
      <c r="BM605">
        <v>0</v>
      </c>
      <c r="BN605" s="18">
        <v>0</v>
      </c>
      <c r="BQ605" s="25">
        <v>39.1</v>
      </c>
      <c r="BR605">
        <v>1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 s="18">
        <v>0</v>
      </c>
      <c r="BZ605">
        <v>0</v>
      </c>
      <c r="CA605">
        <v>0</v>
      </c>
      <c r="CB605">
        <v>1</v>
      </c>
      <c r="CC605" s="18">
        <v>0</v>
      </c>
      <c r="CD605">
        <v>0</v>
      </c>
      <c r="CE605">
        <v>0</v>
      </c>
      <c r="CF605">
        <v>0</v>
      </c>
      <c r="CG605">
        <v>0</v>
      </c>
      <c r="CH605" s="18">
        <v>1</v>
      </c>
      <c r="CI605">
        <v>1</v>
      </c>
      <c r="CJ605">
        <v>1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 s="18">
        <v>1</v>
      </c>
      <c r="CU605">
        <v>43</v>
      </c>
      <c r="DD605" s="34" t="s">
        <v>110</v>
      </c>
    </row>
    <row r="606" spans="1:108" x14ac:dyDescent="0.25">
      <c r="A606">
        <v>605</v>
      </c>
      <c r="B606">
        <v>39</v>
      </c>
      <c r="C606" s="25" t="s">
        <v>173</v>
      </c>
      <c r="D606" s="12">
        <v>6.91</v>
      </c>
      <c r="E606" s="14">
        <v>0.3</v>
      </c>
      <c r="F606" s="7">
        <f t="shared" si="187"/>
        <v>23.033333333333335</v>
      </c>
      <c r="G606" s="7">
        <f t="shared" si="178"/>
        <v>6.61</v>
      </c>
      <c r="H606" s="16">
        <f t="shared" si="179"/>
        <v>7.21</v>
      </c>
      <c r="I606" s="11">
        <f t="shared" si="180"/>
        <v>0.22459486425879843</v>
      </c>
      <c r="J606" s="33">
        <f t="shared" si="181"/>
        <v>9.7508624135513068E-3</v>
      </c>
      <c r="K606" s="33">
        <f t="shared" si="182"/>
        <v>102.55503129756454</v>
      </c>
      <c r="L606" s="33">
        <f t="shared" si="183"/>
        <v>0.21484400184524713</v>
      </c>
      <c r="M606" s="33">
        <f t="shared" si="184"/>
        <v>0.23434572667234974</v>
      </c>
      <c r="N606" s="8">
        <v>0</v>
      </c>
      <c r="O606" s="9">
        <v>1</v>
      </c>
      <c r="P606" s="8">
        <v>0</v>
      </c>
      <c r="Q606" s="9">
        <v>0</v>
      </c>
      <c r="R606" s="9">
        <v>0</v>
      </c>
      <c r="S606" s="9">
        <v>1</v>
      </c>
      <c r="T606" s="9">
        <v>0</v>
      </c>
      <c r="U606" s="8">
        <v>10001</v>
      </c>
      <c r="V606" s="9">
        <v>13</v>
      </c>
      <c r="W606" s="9">
        <f t="shared" si="176"/>
        <v>9987</v>
      </c>
      <c r="X606" s="9">
        <f t="shared" si="185"/>
        <v>50</v>
      </c>
      <c r="Y606" s="7">
        <f t="shared" si="193"/>
        <v>9.4307999999999996</v>
      </c>
      <c r="Z606" s="7">
        <f t="shared" si="194"/>
        <v>23.669200000000004</v>
      </c>
      <c r="AA606" s="9">
        <v>1</v>
      </c>
      <c r="AB606" s="9">
        <v>0</v>
      </c>
      <c r="AC606" s="9">
        <v>0</v>
      </c>
      <c r="AD606" s="9">
        <v>1</v>
      </c>
      <c r="AE606" s="9">
        <v>0</v>
      </c>
      <c r="AF606" s="9">
        <v>0</v>
      </c>
      <c r="AG606" s="8">
        <v>1</v>
      </c>
      <c r="AH606" s="9">
        <v>0</v>
      </c>
      <c r="AI606" s="30">
        <v>0</v>
      </c>
      <c r="AJ606" s="9">
        <v>0</v>
      </c>
      <c r="AK606" s="30">
        <v>1</v>
      </c>
      <c r="AL606" s="21">
        <v>2001</v>
      </c>
      <c r="AM606" s="23">
        <f t="shared" si="186"/>
        <v>7.6014023345837334</v>
      </c>
      <c r="AN606" s="33">
        <v>0.13719999999999999</v>
      </c>
      <c r="AO606" s="33">
        <f t="shared" si="195"/>
        <v>0.2238</v>
      </c>
      <c r="AP606" s="33">
        <v>0.28599999999999998</v>
      </c>
      <c r="AQ606" s="43">
        <v>0.35299999999999998</v>
      </c>
      <c r="AR606" s="33" t="s">
        <v>108</v>
      </c>
      <c r="AS606" s="43" t="s">
        <v>108</v>
      </c>
      <c r="AT606" s="42">
        <v>1</v>
      </c>
      <c r="AU606" s="18">
        <v>0</v>
      </c>
      <c r="AV606">
        <v>1</v>
      </c>
      <c r="AW606" s="40">
        <v>0</v>
      </c>
      <c r="AX606" t="s">
        <v>108</v>
      </c>
      <c r="AY606" s="40" t="s">
        <v>108</v>
      </c>
      <c r="AZ606">
        <v>1</v>
      </c>
      <c r="BA606" s="18">
        <v>0</v>
      </c>
      <c r="BB606" t="s">
        <v>108</v>
      </c>
      <c r="BC606" s="18" t="s">
        <v>108</v>
      </c>
      <c r="BD606" s="18" t="s">
        <v>174</v>
      </c>
      <c r="BE606">
        <v>1</v>
      </c>
      <c r="BF606">
        <v>0</v>
      </c>
      <c r="BG606">
        <v>1</v>
      </c>
      <c r="BH606">
        <v>0</v>
      </c>
      <c r="BI606">
        <v>0</v>
      </c>
      <c r="BJ606">
        <v>0</v>
      </c>
      <c r="BK606" s="18">
        <v>0</v>
      </c>
      <c r="BL606">
        <v>1</v>
      </c>
      <c r="BM606">
        <v>0</v>
      </c>
      <c r="BN606" s="18">
        <v>0</v>
      </c>
      <c r="BQ606" s="25">
        <v>39.1</v>
      </c>
      <c r="BR606">
        <v>1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 s="18">
        <v>0</v>
      </c>
      <c r="BZ606">
        <v>0</v>
      </c>
      <c r="CA606">
        <v>0</v>
      </c>
      <c r="CB606">
        <v>1</v>
      </c>
      <c r="CC606" s="18">
        <v>0</v>
      </c>
      <c r="CD606">
        <v>0</v>
      </c>
      <c r="CE606">
        <v>0</v>
      </c>
      <c r="CF606">
        <v>0</v>
      </c>
      <c r="CG606">
        <v>0</v>
      </c>
      <c r="CH606" s="18">
        <v>1</v>
      </c>
      <c r="CI606">
        <v>1</v>
      </c>
      <c r="CJ606">
        <v>1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 s="18">
        <v>1</v>
      </c>
      <c r="CU606">
        <v>43</v>
      </c>
      <c r="DD606" s="34" t="s">
        <v>110</v>
      </c>
    </row>
    <row r="607" spans="1:108" x14ac:dyDescent="0.25">
      <c r="A607">
        <v>606</v>
      </c>
      <c r="B607">
        <v>39</v>
      </c>
      <c r="C607" s="25" t="s">
        <v>173</v>
      </c>
      <c r="D607" s="12">
        <v>10.32</v>
      </c>
      <c r="E607" s="14">
        <v>0.2</v>
      </c>
      <c r="F607" s="7">
        <f t="shared" si="187"/>
        <v>51.6</v>
      </c>
      <c r="G607" s="7">
        <f t="shared" si="178"/>
        <v>10.120000000000001</v>
      </c>
      <c r="H607" s="16">
        <f t="shared" si="179"/>
        <v>10.52</v>
      </c>
      <c r="I607" s="11">
        <f t="shared" si="180"/>
        <v>0.46719202238124941</v>
      </c>
      <c r="J607" s="33">
        <f t="shared" si="181"/>
        <v>9.0541089608769266E-3</v>
      </c>
      <c r="K607" s="33">
        <f t="shared" si="182"/>
        <v>110.44709140579484</v>
      </c>
      <c r="L607" s="33">
        <f t="shared" si="183"/>
        <v>0.45813791342037247</v>
      </c>
      <c r="M607" s="33">
        <f t="shared" si="184"/>
        <v>0.47624613134212634</v>
      </c>
      <c r="N607" s="8">
        <v>0</v>
      </c>
      <c r="O607" s="9">
        <v>1</v>
      </c>
      <c r="P607" s="8">
        <v>0</v>
      </c>
      <c r="Q607" s="9">
        <v>0</v>
      </c>
      <c r="R607" s="9">
        <v>0</v>
      </c>
      <c r="S607" s="9">
        <v>1</v>
      </c>
      <c r="T607" s="9">
        <v>0</v>
      </c>
      <c r="U607" s="8">
        <v>9550</v>
      </c>
      <c r="V607" s="9">
        <v>13</v>
      </c>
      <c r="W607" s="9">
        <f t="shared" si="176"/>
        <v>9536</v>
      </c>
      <c r="X607" s="9">
        <f t="shared" si="185"/>
        <v>50</v>
      </c>
      <c r="Y607" s="7">
        <f t="shared" si="193"/>
        <v>9.4307999999999996</v>
      </c>
      <c r="Z607" s="7">
        <f t="shared" si="194"/>
        <v>23.669200000000004</v>
      </c>
      <c r="AA607" s="9">
        <v>1</v>
      </c>
      <c r="AB607" s="9">
        <v>0</v>
      </c>
      <c r="AC607" s="9">
        <v>0</v>
      </c>
      <c r="AD607" s="9">
        <v>1</v>
      </c>
      <c r="AE607" s="9">
        <v>0</v>
      </c>
      <c r="AF607" s="9">
        <v>0</v>
      </c>
      <c r="AG607" s="8">
        <v>1</v>
      </c>
      <c r="AH607" s="9">
        <v>0</v>
      </c>
      <c r="AI607" s="30">
        <v>0</v>
      </c>
      <c r="AJ607" s="9">
        <v>0</v>
      </c>
      <c r="AK607" s="30">
        <v>1</v>
      </c>
      <c r="AL607" s="21">
        <v>2001</v>
      </c>
      <c r="AM607" s="23">
        <f t="shared" si="186"/>
        <v>7.6014023345837334</v>
      </c>
      <c r="AN607" s="33">
        <v>0.13719999999999999</v>
      </c>
      <c r="AO607" s="33">
        <f t="shared" si="195"/>
        <v>0.2238</v>
      </c>
      <c r="AP607" s="33">
        <v>0.28599999999999998</v>
      </c>
      <c r="AQ607" s="43">
        <v>0.35299999999999998</v>
      </c>
      <c r="AR607" s="33" t="s">
        <v>108</v>
      </c>
      <c r="AS607" s="43" t="s">
        <v>108</v>
      </c>
      <c r="AT607" s="42">
        <v>1</v>
      </c>
      <c r="AU607" s="18">
        <v>0</v>
      </c>
      <c r="AV607">
        <v>0</v>
      </c>
      <c r="AW607" s="40">
        <v>1</v>
      </c>
      <c r="AX607" t="s">
        <v>108</v>
      </c>
      <c r="AY607" s="40" t="s">
        <v>108</v>
      </c>
      <c r="AZ607">
        <v>1</v>
      </c>
      <c r="BA607" s="18">
        <v>0</v>
      </c>
      <c r="BB607" t="s">
        <v>108</v>
      </c>
      <c r="BC607" s="18" t="s">
        <v>108</v>
      </c>
      <c r="BD607" s="18" t="s">
        <v>174</v>
      </c>
      <c r="BE607">
        <v>1</v>
      </c>
      <c r="BF607">
        <v>0</v>
      </c>
      <c r="BG607">
        <v>1</v>
      </c>
      <c r="BH607">
        <v>0</v>
      </c>
      <c r="BI607">
        <v>0</v>
      </c>
      <c r="BJ607">
        <v>0</v>
      </c>
      <c r="BK607" s="18">
        <v>0</v>
      </c>
      <c r="BL607">
        <v>1</v>
      </c>
      <c r="BM607">
        <v>0</v>
      </c>
      <c r="BN607" s="18">
        <v>0</v>
      </c>
      <c r="BQ607" s="25">
        <v>39.1</v>
      </c>
      <c r="BR607">
        <v>1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 s="18">
        <v>0</v>
      </c>
      <c r="BZ607">
        <v>0</v>
      </c>
      <c r="CA607">
        <v>0</v>
      </c>
      <c r="CB607">
        <v>1</v>
      </c>
      <c r="CC607" s="18">
        <v>0</v>
      </c>
      <c r="CD607">
        <v>0</v>
      </c>
      <c r="CE607">
        <v>0</v>
      </c>
      <c r="CF607">
        <v>0</v>
      </c>
      <c r="CG607">
        <v>0</v>
      </c>
      <c r="CH607" s="18">
        <v>1</v>
      </c>
      <c r="CI607">
        <v>1</v>
      </c>
      <c r="CJ607">
        <v>1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 s="18">
        <v>1</v>
      </c>
      <c r="CU607">
        <v>43</v>
      </c>
      <c r="DD607" s="34" t="s">
        <v>110</v>
      </c>
    </row>
    <row r="608" spans="1:108" x14ac:dyDescent="0.25">
      <c r="A608">
        <v>607</v>
      </c>
      <c r="B608">
        <v>39</v>
      </c>
      <c r="C608" s="25" t="s">
        <v>173</v>
      </c>
      <c r="D608" s="12">
        <v>5.14</v>
      </c>
      <c r="E608" s="14">
        <v>0.8</v>
      </c>
      <c r="F608" s="7">
        <f t="shared" si="187"/>
        <v>6.4249999999999989</v>
      </c>
      <c r="G608" s="7">
        <f t="shared" si="178"/>
        <v>4.34</v>
      </c>
      <c r="H608" s="16">
        <f t="shared" si="179"/>
        <v>5.9399999999999995</v>
      </c>
      <c r="I608" s="11">
        <f t="shared" si="180"/>
        <v>0.15383847057732292</v>
      </c>
      <c r="J608" s="33">
        <f t="shared" si="181"/>
        <v>2.3943730829155321E-2</v>
      </c>
      <c r="K608" s="33">
        <f t="shared" si="182"/>
        <v>41.76458577551081</v>
      </c>
      <c r="L608" s="33">
        <f t="shared" si="183"/>
        <v>0.12989473974816759</v>
      </c>
      <c r="M608" s="33">
        <f t="shared" si="184"/>
        <v>0.17778220140647824</v>
      </c>
      <c r="N608" s="8">
        <v>0</v>
      </c>
      <c r="O608" s="9">
        <v>1</v>
      </c>
      <c r="P608" s="8">
        <v>0</v>
      </c>
      <c r="Q608" s="9">
        <v>0</v>
      </c>
      <c r="R608" s="9">
        <v>0</v>
      </c>
      <c r="S608" s="9">
        <v>1</v>
      </c>
      <c r="T608" s="9">
        <v>0</v>
      </c>
      <c r="U608" s="8">
        <v>1717</v>
      </c>
      <c r="V608" s="9">
        <v>13</v>
      </c>
      <c r="W608" s="9">
        <f t="shared" si="176"/>
        <v>1703</v>
      </c>
      <c r="X608" s="9">
        <f t="shared" si="185"/>
        <v>50</v>
      </c>
      <c r="Y608" s="7">
        <f t="shared" si="193"/>
        <v>9.4307999999999996</v>
      </c>
      <c r="Z608" s="7">
        <f t="shared" si="194"/>
        <v>23.669200000000004</v>
      </c>
      <c r="AA608" s="9">
        <v>1</v>
      </c>
      <c r="AB608" s="9">
        <v>0</v>
      </c>
      <c r="AC608" s="9">
        <v>0</v>
      </c>
      <c r="AD608" s="9">
        <v>1</v>
      </c>
      <c r="AE608" s="9">
        <v>0</v>
      </c>
      <c r="AF608" s="9">
        <v>0</v>
      </c>
      <c r="AG608" s="8">
        <v>1</v>
      </c>
      <c r="AH608" s="9">
        <v>0</v>
      </c>
      <c r="AI608" s="30">
        <v>0</v>
      </c>
      <c r="AJ608" s="9">
        <v>0</v>
      </c>
      <c r="AK608" s="30">
        <v>1</v>
      </c>
      <c r="AL608" s="21">
        <v>2001</v>
      </c>
      <c r="AM608" s="23">
        <f t="shared" si="186"/>
        <v>7.6014023345837334</v>
      </c>
      <c r="AN608" s="33">
        <v>0.13719999999999999</v>
      </c>
      <c r="AO608" s="33">
        <f t="shared" si="195"/>
        <v>0.2238</v>
      </c>
      <c r="AP608" s="33">
        <v>0.28599999999999998</v>
      </c>
      <c r="AQ608" s="43">
        <v>0.35299999999999998</v>
      </c>
      <c r="AR608" s="33" t="s">
        <v>108</v>
      </c>
      <c r="AS608" s="43" t="s">
        <v>108</v>
      </c>
      <c r="AT608" s="42">
        <v>0</v>
      </c>
      <c r="AU608" s="18">
        <v>1</v>
      </c>
      <c r="AV608">
        <v>1</v>
      </c>
      <c r="AW608" s="40">
        <v>0</v>
      </c>
      <c r="AX608" t="s">
        <v>108</v>
      </c>
      <c r="AY608" s="40" t="s">
        <v>108</v>
      </c>
      <c r="AZ608">
        <v>1</v>
      </c>
      <c r="BA608" s="18">
        <v>0</v>
      </c>
      <c r="BB608" t="s">
        <v>108</v>
      </c>
      <c r="BC608" s="18" t="s">
        <v>108</v>
      </c>
      <c r="BD608" s="18" t="s">
        <v>174</v>
      </c>
      <c r="BE608">
        <v>1</v>
      </c>
      <c r="BF608">
        <v>0</v>
      </c>
      <c r="BG608">
        <v>1</v>
      </c>
      <c r="BH608">
        <v>0</v>
      </c>
      <c r="BI608">
        <v>0</v>
      </c>
      <c r="BJ608">
        <v>0</v>
      </c>
      <c r="BK608" s="18">
        <v>0</v>
      </c>
      <c r="BL608">
        <v>1</v>
      </c>
      <c r="BM608">
        <v>0</v>
      </c>
      <c r="BN608" s="18">
        <v>0</v>
      </c>
      <c r="BQ608" s="25">
        <v>39.1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1</v>
      </c>
      <c r="BX608">
        <v>0</v>
      </c>
      <c r="BY608" s="18">
        <v>0</v>
      </c>
      <c r="BZ608">
        <v>0</v>
      </c>
      <c r="CA608">
        <v>1</v>
      </c>
      <c r="CB608">
        <v>0</v>
      </c>
      <c r="CC608" s="18">
        <v>0</v>
      </c>
      <c r="CD608">
        <v>0</v>
      </c>
      <c r="CE608">
        <v>0</v>
      </c>
      <c r="CF608">
        <v>0</v>
      </c>
      <c r="CG608">
        <v>0</v>
      </c>
      <c r="CH608" s="18">
        <v>1</v>
      </c>
      <c r="CI608">
        <v>1</v>
      </c>
      <c r="CJ608">
        <v>1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 s="18">
        <v>1</v>
      </c>
      <c r="CU608">
        <v>43</v>
      </c>
      <c r="DD608" s="34" t="s">
        <v>110</v>
      </c>
    </row>
    <row r="609" spans="1:108" x14ac:dyDescent="0.25">
      <c r="A609">
        <v>608</v>
      </c>
      <c r="B609">
        <v>39</v>
      </c>
      <c r="C609" s="25" t="s">
        <v>173</v>
      </c>
      <c r="D609" s="12">
        <v>7.63</v>
      </c>
      <c r="E609" s="14">
        <v>1.5</v>
      </c>
      <c r="F609" s="7">
        <f t="shared" si="187"/>
        <v>5.0866666666666669</v>
      </c>
      <c r="G609" s="7">
        <f t="shared" si="178"/>
        <v>6.13</v>
      </c>
      <c r="H609" s="16">
        <f t="shared" si="179"/>
        <v>9.129999999999999</v>
      </c>
      <c r="I609" s="11">
        <f t="shared" si="180"/>
        <v>0.21215187684075204</v>
      </c>
      <c r="J609" s="33">
        <f t="shared" si="181"/>
        <v>4.1707446298968283E-2</v>
      </c>
      <c r="K609" s="33">
        <f t="shared" si="182"/>
        <v>23.976533898330214</v>
      </c>
      <c r="L609" s="33">
        <f t="shared" si="183"/>
        <v>0.17044443054178376</v>
      </c>
      <c r="M609" s="33">
        <f t="shared" si="184"/>
        <v>0.25385932313972032</v>
      </c>
      <c r="N609" s="8">
        <v>0</v>
      </c>
      <c r="O609" s="9">
        <v>1</v>
      </c>
      <c r="P609" s="8">
        <v>0</v>
      </c>
      <c r="Q609" s="9">
        <v>0</v>
      </c>
      <c r="R609" s="9">
        <v>0</v>
      </c>
      <c r="S609" s="9">
        <v>1</v>
      </c>
      <c r="T609" s="9">
        <v>0</v>
      </c>
      <c r="U609" s="8">
        <v>563</v>
      </c>
      <c r="V609" s="9">
        <v>13</v>
      </c>
      <c r="W609" s="9">
        <f t="shared" si="176"/>
        <v>549</v>
      </c>
      <c r="X609" s="9">
        <f t="shared" si="185"/>
        <v>50</v>
      </c>
      <c r="Y609" s="7">
        <f t="shared" si="193"/>
        <v>9.4307999999999996</v>
      </c>
      <c r="Z609" s="7">
        <f t="shared" si="194"/>
        <v>23.669200000000004</v>
      </c>
      <c r="AA609" s="9">
        <v>1</v>
      </c>
      <c r="AB609" s="9">
        <v>0</v>
      </c>
      <c r="AC609" s="9">
        <v>0</v>
      </c>
      <c r="AD609" s="9">
        <v>1</v>
      </c>
      <c r="AE609" s="9">
        <v>0</v>
      </c>
      <c r="AF609" s="9">
        <v>0</v>
      </c>
      <c r="AG609" s="8">
        <v>1</v>
      </c>
      <c r="AH609" s="9">
        <v>0</v>
      </c>
      <c r="AI609" s="30">
        <v>0</v>
      </c>
      <c r="AJ609" s="9">
        <v>0</v>
      </c>
      <c r="AK609" s="30">
        <v>1</v>
      </c>
      <c r="AL609" s="21">
        <v>2001</v>
      </c>
      <c r="AM609" s="23">
        <f t="shared" si="186"/>
        <v>7.6014023345837334</v>
      </c>
      <c r="AN609" s="33">
        <v>0.13719999999999999</v>
      </c>
      <c r="AO609" s="33">
        <f t="shared" si="195"/>
        <v>0.2238</v>
      </c>
      <c r="AP609" s="33">
        <v>0.28599999999999998</v>
      </c>
      <c r="AQ609" s="43">
        <v>0.35299999999999998</v>
      </c>
      <c r="AR609" s="33" t="s">
        <v>108</v>
      </c>
      <c r="AS609" s="43" t="s">
        <v>108</v>
      </c>
      <c r="AT609" s="42">
        <v>0</v>
      </c>
      <c r="AU609" s="18">
        <v>1</v>
      </c>
      <c r="AV609">
        <v>0</v>
      </c>
      <c r="AW609" s="40">
        <v>1</v>
      </c>
      <c r="AX609" t="s">
        <v>108</v>
      </c>
      <c r="AY609" s="40" t="s">
        <v>108</v>
      </c>
      <c r="AZ609">
        <v>1</v>
      </c>
      <c r="BA609" s="18">
        <v>0</v>
      </c>
      <c r="BB609" t="s">
        <v>108</v>
      </c>
      <c r="BC609" s="18" t="s">
        <v>108</v>
      </c>
      <c r="BD609" s="18" t="s">
        <v>174</v>
      </c>
      <c r="BE609">
        <v>1</v>
      </c>
      <c r="BF609">
        <v>0</v>
      </c>
      <c r="BG609">
        <v>1</v>
      </c>
      <c r="BH609">
        <v>0</v>
      </c>
      <c r="BI609">
        <v>0</v>
      </c>
      <c r="BJ609">
        <v>0</v>
      </c>
      <c r="BK609" s="18">
        <v>0</v>
      </c>
      <c r="BL609">
        <v>1</v>
      </c>
      <c r="BM609">
        <v>0</v>
      </c>
      <c r="BN609" s="18">
        <v>0</v>
      </c>
      <c r="BQ609" s="25">
        <v>39.1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1</v>
      </c>
      <c r="BX609">
        <v>0</v>
      </c>
      <c r="BY609" s="18">
        <v>0</v>
      </c>
      <c r="BZ609">
        <v>0</v>
      </c>
      <c r="CA609">
        <v>1</v>
      </c>
      <c r="CB609">
        <v>0</v>
      </c>
      <c r="CC609" s="18">
        <v>0</v>
      </c>
      <c r="CD609">
        <v>0</v>
      </c>
      <c r="CE609">
        <v>0</v>
      </c>
      <c r="CF609">
        <v>0</v>
      </c>
      <c r="CG609">
        <v>0</v>
      </c>
      <c r="CH609" s="18">
        <v>1</v>
      </c>
      <c r="CI609">
        <v>1</v>
      </c>
      <c r="CJ609">
        <v>1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 s="18">
        <v>1</v>
      </c>
      <c r="CU609">
        <v>43</v>
      </c>
      <c r="DD609" s="34" t="s">
        <v>110</v>
      </c>
    </row>
    <row r="610" spans="1:108" x14ac:dyDescent="0.25">
      <c r="A610">
        <v>609</v>
      </c>
      <c r="B610">
        <v>39</v>
      </c>
      <c r="C610" s="25" t="s">
        <v>173</v>
      </c>
      <c r="D610" s="12">
        <v>5.52</v>
      </c>
      <c r="E610" s="14">
        <v>2.2000000000000002</v>
      </c>
      <c r="F610" s="7">
        <f t="shared" si="187"/>
        <v>2.5090909090909088</v>
      </c>
      <c r="G610" s="7">
        <f t="shared" si="178"/>
        <v>3.3199999999999994</v>
      </c>
      <c r="H610" s="16">
        <f t="shared" si="179"/>
        <v>7.72</v>
      </c>
      <c r="I610" s="11">
        <f t="shared" si="180"/>
        <v>6.0688697608351397E-2</v>
      </c>
      <c r="J610" s="33">
        <f t="shared" si="181"/>
        <v>2.4187524409125558E-2</v>
      </c>
      <c r="K610" s="33">
        <f t="shared" si="182"/>
        <v>41.34362752819451</v>
      </c>
      <c r="L610" s="33">
        <f t="shared" si="183"/>
        <v>3.6501173199225842E-2</v>
      </c>
      <c r="M610" s="33">
        <f t="shared" si="184"/>
        <v>8.4876222017476952E-2</v>
      </c>
      <c r="N610" s="8">
        <v>0</v>
      </c>
      <c r="O610" s="9">
        <v>1</v>
      </c>
      <c r="P610" s="8">
        <v>0</v>
      </c>
      <c r="Q610" s="9">
        <v>0</v>
      </c>
      <c r="R610" s="9">
        <v>0</v>
      </c>
      <c r="S610" s="9">
        <v>1</v>
      </c>
      <c r="T610" s="9">
        <v>0</v>
      </c>
      <c r="U610" s="8">
        <v>1717</v>
      </c>
      <c r="V610" s="9">
        <v>13</v>
      </c>
      <c r="W610" s="9">
        <f t="shared" si="176"/>
        <v>1703</v>
      </c>
      <c r="X610" s="9">
        <f t="shared" si="185"/>
        <v>50</v>
      </c>
      <c r="Y610" s="7">
        <f t="shared" si="193"/>
        <v>9.4307999999999996</v>
      </c>
      <c r="Z610" s="7">
        <f t="shared" si="194"/>
        <v>23.669200000000004</v>
      </c>
      <c r="AA610" s="9">
        <v>1</v>
      </c>
      <c r="AB610" s="9">
        <v>0</v>
      </c>
      <c r="AC610" s="9">
        <v>0</v>
      </c>
      <c r="AD610" s="9">
        <v>1</v>
      </c>
      <c r="AE610" s="9">
        <v>0</v>
      </c>
      <c r="AF610" s="9">
        <v>0</v>
      </c>
      <c r="AG610" s="8">
        <v>1</v>
      </c>
      <c r="AH610" s="9">
        <v>0</v>
      </c>
      <c r="AI610" s="30">
        <v>0</v>
      </c>
      <c r="AJ610" s="9">
        <v>0</v>
      </c>
      <c r="AK610" s="30">
        <v>1</v>
      </c>
      <c r="AL610" s="21">
        <v>2001</v>
      </c>
      <c r="AM610" s="23">
        <f t="shared" si="186"/>
        <v>7.6014023345837334</v>
      </c>
      <c r="AN610" s="33">
        <v>0.13719999999999999</v>
      </c>
      <c r="AO610" s="33">
        <f t="shared" si="195"/>
        <v>0.2238</v>
      </c>
      <c r="AP610" s="33">
        <v>0.28599999999999998</v>
      </c>
      <c r="AQ610" s="43">
        <v>0.35299999999999998</v>
      </c>
      <c r="AR610" s="33" t="s">
        <v>108</v>
      </c>
      <c r="AS610" s="43" t="s">
        <v>108</v>
      </c>
      <c r="AT610" s="42">
        <v>0</v>
      </c>
      <c r="AU610" s="18">
        <v>1</v>
      </c>
      <c r="AV610">
        <v>1</v>
      </c>
      <c r="AW610" s="40">
        <v>0</v>
      </c>
      <c r="AX610" t="s">
        <v>108</v>
      </c>
      <c r="AY610" s="40" t="s">
        <v>108</v>
      </c>
      <c r="AZ610">
        <v>1</v>
      </c>
      <c r="BA610" s="18">
        <v>0</v>
      </c>
      <c r="BB610" t="s">
        <v>108</v>
      </c>
      <c r="BC610" s="18" t="s">
        <v>108</v>
      </c>
      <c r="BD610" s="18" t="s">
        <v>174</v>
      </c>
      <c r="BE610">
        <v>1</v>
      </c>
      <c r="BF610">
        <v>0</v>
      </c>
      <c r="BG610">
        <v>1</v>
      </c>
      <c r="BH610">
        <v>0</v>
      </c>
      <c r="BI610">
        <v>0</v>
      </c>
      <c r="BJ610">
        <v>0</v>
      </c>
      <c r="BK610" s="18">
        <v>0</v>
      </c>
      <c r="BL610">
        <v>1</v>
      </c>
      <c r="BM610">
        <v>0</v>
      </c>
      <c r="BN610" s="18">
        <v>0</v>
      </c>
      <c r="BQ610" s="25">
        <v>39.1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1</v>
      </c>
      <c r="BX610">
        <v>0</v>
      </c>
      <c r="BY610" s="18">
        <v>0</v>
      </c>
      <c r="BZ610">
        <v>0</v>
      </c>
      <c r="CA610">
        <v>1</v>
      </c>
      <c r="CB610">
        <v>0</v>
      </c>
      <c r="CC610" s="18">
        <v>0</v>
      </c>
      <c r="CD610">
        <v>0</v>
      </c>
      <c r="CE610">
        <v>0</v>
      </c>
      <c r="CF610">
        <v>0</v>
      </c>
      <c r="CG610">
        <v>0</v>
      </c>
      <c r="CH610" s="18">
        <v>1</v>
      </c>
      <c r="CI610">
        <v>1</v>
      </c>
      <c r="CJ610">
        <v>1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 s="18">
        <v>1</v>
      </c>
      <c r="CU610">
        <v>43</v>
      </c>
      <c r="DD610" s="34" t="s">
        <v>110</v>
      </c>
    </row>
    <row r="611" spans="1:108" x14ac:dyDescent="0.25">
      <c r="A611">
        <v>610</v>
      </c>
      <c r="B611">
        <v>39</v>
      </c>
      <c r="C611" s="25" t="s">
        <v>173</v>
      </c>
      <c r="D611" s="12">
        <v>7.84</v>
      </c>
      <c r="E611" s="14">
        <v>6.6</v>
      </c>
      <c r="F611" s="7">
        <f t="shared" ref="F611:F642" si="196">D611/E611</f>
        <v>1.187878787878788</v>
      </c>
      <c r="G611" s="7">
        <f t="shared" si="178"/>
        <v>1.2400000000000002</v>
      </c>
      <c r="H611" s="16">
        <f t="shared" si="179"/>
        <v>14.44</v>
      </c>
      <c r="I611" s="11">
        <f t="shared" si="180"/>
        <v>5.0632404551922874E-2</v>
      </c>
      <c r="J611" s="33">
        <f t="shared" si="181"/>
        <v>4.2624218117690169E-2</v>
      </c>
      <c r="K611" s="33">
        <f t="shared" si="182"/>
        <v>23.460840905958431</v>
      </c>
      <c r="L611" s="33">
        <f t="shared" si="183"/>
        <v>8.0081864342327058E-3</v>
      </c>
      <c r="M611" s="33">
        <f t="shared" si="184"/>
        <v>9.3256622669613043E-2</v>
      </c>
      <c r="N611" s="8">
        <v>0</v>
      </c>
      <c r="O611" s="9">
        <v>1</v>
      </c>
      <c r="P611" s="8">
        <v>0</v>
      </c>
      <c r="Q611" s="9">
        <v>0</v>
      </c>
      <c r="R611" s="9">
        <v>0</v>
      </c>
      <c r="S611" s="9">
        <v>1</v>
      </c>
      <c r="T611" s="9">
        <v>0</v>
      </c>
      <c r="U611" s="8">
        <v>563</v>
      </c>
      <c r="V611" s="9">
        <v>13</v>
      </c>
      <c r="W611" s="9">
        <f t="shared" si="176"/>
        <v>549</v>
      </c>
      <c r="X611" s="9">
        <f t="shared" si="185"/>
        <v>50</v>
      </c>
      <c r="Y611" s="7">
        <f t="shared" si="193"/>
        <v>9.4307999999999996</v>
      </c>
      <c r="Z611" s="7">
        <f t="shared" si="194"/>
        <v>23.669200000000004</v>
      </c>
      <c r="AA611" s="9">
        <v>1</v>
      </c>
      <c r="AB611" s="9">
        <v>0</v>
      </c>
      <c r="AC611" s="9">
        <v>0</v>
      </c>
      <c r="AD611" s="9">
        <v>1</v>
      </c>
      <c r="AE611" s="9">
        <v>0</v>
      </c>
      <c r="AF611" s="9">
        <v>0</v>
      </c>
      <c r="AG611" s="8">
        <v>1</v>
      </c>
      <c r="AH611" s="9">
        <v>0</v>
      </c>
      <c r="AI611" s="30">
        <v>0</v>
      </c>
      <c r="AJ611" s="9">
        <v>0</v>
      </c>
      <c r="AK611" s="30">
        <v>1</v>
      </c>
      <c r="AL611" s="21">
        <v>2001</v>
      </c>
      <c r="AM611" s="23">
        <f t="shared" si="186"/>
        <v>7.6014023345837334</v>
      </c>
      <c r="AN611" s="33">
        <v>0.13719999999999999</v>
      </c>
      <c r="AO611" s="33">
        <f t="shared" si="195"/>
        <v>0.2238</v>
      </c>
      <c r="AP611" s="33">
        <v>0.28599999999999998</v>
      </c>
      <c r="AQ611" s="43">
        <v>0.35299999999999998</v>
      </c>
      <c r="AR611" s="33" t="s">
        <v>108</v>
      </c>
      <c r="AS611" s="43" t="s">
        <v>108</v>
      </c>
      <c r="AT611" s="42">
        <v>0</v>
      </c>
      <c r="AU611" s="18">
        <v>1</v>
      </c>
      <c r="AV611">
        <v>0</v>
      </c>
      <c r="AW611" s="40">
        <v>1</v>
      </c>
      <c r="AX611" t="s">
        <v>108</v>
      </c>
      <c r="AY611" s="40" t="s">
        <v>108</v>
      </c>
      <c r="AZ611">
        <v>1</v>
      </c>
      <c r="BA611" s="18">
        <v>0</v>
      </c>
      <c r="BB611" t="s">
        <v>108</v>
      </c>
      <c r="BC611" s="18" t="s">
        <v>108</v>
      </c>
      <c r="BD611" s="18" t="s">
        <v>174</v>
      </c>
      <c r="BE611">
        <v>1</v>
      </c>
      <c r="BF611">
        <v>0</v>
      </c>
      <c r="BG611">
        <v>1</v>
      </c>
      <c r="BH611">
        <v>0</v>
      </c>
      <c r="BI611">
        <v>0</v>
      </c>
      <c r="BJ611">
        <v>0</v>
      </c>
      <c r="BK611" s="18">
        <v>0</v>
      </c>
      <c r="BL611">
        <v>1</v>
      </c>
      <c r="BM611">
        <v>0</v>
      </c>
      <c r="BN611" s="18">
        <v>0</v>
      </c>
      <c r="BQ611" s="25">
        <v>39.1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1</v>
      </c>
      <c r="BX611">
        <v>0</v>
      </c>
      <c r="BY611" s="18">
        <v>0</v>
      </c>
      <c r="BZ611">
        <v>0</v>
      </c>
      <c r="CA611">
        <v>1</v>
      </c>
      <c r="CB611">
        <v>0</v>
      </c>
      <c r="CC611" s="18">
        <v>0</v>
      </c>
      <c r="CD611">
        <v>0</v>
      </c>
      <c r="CE611">
        <v>0</v>
      </c>
      <c r="CF611">
        <v>0</v>
      </c>
      <c r="CG611">
        <v>0</v>
      </c>
      <c r="CH611" s="18">
        <v>1</v>
      </c>
      <c r="CI611">
        <v>1</v>
      </c>
      <c r="CJ611">
        <v>1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 s="18">
        <v>1</v>
      </c>
      <c r="CU611">
        <v>43</v>
      </c>
      <c r="DD611" s="34" t="s">
        <v>110</v>
      </c>
    </row>
    <row r="612" spans="1:108" x14ac:dyDescent="0.25">
      <c r="A612">
        <v>611</v>
      </c>
      <c r="B612">
        <v>39</v>
      </c>
      <c r="C612" s="25" t="s">
        <v>173</v>
      </c>
      <c r="D612" s="12">
        <v>10.7</v>
      </c>
      <c r="E612" s="14">
        <v>0.7</v>
      </c>
      <c r="F612" s="7">
        <f t="shared" si="196"/>
        <v>15.285714285714286</v>
      </c>
      <c r="G612" s="7">
        <f t="shared" si="178"/>
        <v>10</v>
      </c>
      <c r="H612" s="16">
        <f t="shared" si="179"/>
        <v>11.399999999999999</v>
      </c>
      <c r="I612" s="11">
        <f t="shared" si="180"/>
        <v>0.26231557764971181</v>
      </c>
      <c r="J612" s="33">
        <f t="shared" si="181"/>
        <v>1.7160832182691425E-2</v>
      </c>
      <c r="K612" s="33">
        <f t="shared" si="182"/>
        <v>58.272232334315888</v>
      </c>
      <c r="L612" s="33">
        <f t="shared" si="183"/>
        <v>0.24515474546702037</v>
      </c>
      <c r="M612" s="33">
        <f t="shared" si="184"/>
        <v>0.27947640983240324</v>
      </c>
      <c r="N612" s="8">
        <v>0</v>
      </c>
      <c r="O612" s="9">
        <v>1</v>
      </c>
      <c r="P612" s="8">
        <v>0</v>
      </c>
      <c r="Q612" s="9">
        <v>0</v>
      </c>
      <c r="R612" s="9">
        <v>0</v>
      </c>
      <c r="S612" s="9">
        <v>1</v>
      </c>
      <c r="T612" s="9">
        <v>0</v>
      </c>
      <c r="U612" s="8">
        <v>3169</v>
      </c>
      <c r="V612" s="9">
        <v>6</v>
      </c>
      <c r="W612" s="9">
        <f t="shared" si="176"/>
        <v>3162</v>
      </c>
      <c r="X612" s="9">
        <f t="shared" si="185"/>
        <v>50</v>
      </c>
      <c r="Y612" s="7">
        <f t="shared" si="193"/>
        <v>9.4307999999999996</v>
      </c>
      <c r="Z612" s="7">
        <f t="shared" si="194"/>
        <v>23.669200000000004</v>
      </c>
      <c r="AA612" s="9">
        <v>1</v>
      </c>
      <c r="AB612" s="9">
        <v>0</v>
      </c>
      <c r="AC612" s="9">
        <v>0</v>
      </c>
      <c r="AD612" s="9">
        <v>1</v>
      </c>
      <c r="AE612" s="9">
        <v>0</v>
      </c>
      <c r="AF612" s="9">
        <v>0</v>
      </c>
      <c r="AG612" s="8">
        <v>1</v>
      </c>
      <c r="AH612" s="9">
        <v>0</v>
      </c>
      <c r="AI612" s="30">
        <v>0</v>
      </c>
      <c r="AJ612" s="9">
        <v>0</v>
      </c>
      <c r="AK612" s="30">
        <v>1</v>
      </c>
      <c r="AL612" s="21">
        <v>2001</v>
      </c>
      <c r="AM612" s="23">
        <f t="shared" si="186"/>
        <v>7.6014023345837334</v>
      </c>
      <c r="AN612" s="33">
        <v>0.13719999999999999</v>
      </c>
      <c r="AO612" s="33">
        <f t="shared" si="195"/>
        <v>0.2238</v>
      </c>
      <c r="AP612" s="33">
        <v>0.28599999999999998</v>
      </c>
      <c r="AQ612" s="43">
        <v>0.35299999999999998</v>
      </c>
      <c r="AR612" s="33" t="s">
        <v>108</v>
      </c>
      <c r="AS612" s="43" t="s">
        <v>108</v>
      </c>
      <c r="AT612" s="42">
        <v>0.56999999999999995</v>
      </c>
      <c r="AU612" s="18">
        <v>0.43</v>
      </c>
      <c r="AV612">
        <v>0</v>
      </c>
      <c r="AW612" s="40">
        <v>1</v>
      </c>
      <c r="AX612" t="s">
        <v>108</v>
      </c>
      <c r="AY612" s="40" t="s">
        <v>108</v>
      </c>
      <c r="AZ612">
        <v>1</v>
      </c>
      <c r="BA612" s="18">
        <v>0</v>
      </c>
      <c r="BB612" t="s">
        <v>108</v>
      </c>
      <c r="BC612" s="18" t="s">
        <v>108</v>
      </c>
      <c r="BD612" s="18" t="s">
        <v>174</v>
      </c>
      <c r="BE612">
        <v>1</v>
      </c>
      <c r="BF612">
        <v>0</v>
      </c>
      <c r="BG612">
        <v>1</v>
      </c>
      <c r="BH612">
        <v>0</v>
      </c>
      <c r="BI612">
        <v>0</v>
      </c>
      <c r="BJ612">
        <v>0</v>
      </c>
      <c r="BK612" s="18">
        <v>0</v>
      </c>
      <c r="BL612">
        <v>1</v>
      </c>
      <c r="BM612">
        <v>0</v>
      </c>
      <c r="BN612" s="18">
        <v>0</v>
      </c>
      <c r="BQ612" s="25">
        <v>39.1</v>
      </c>
      <c r="BR612">
        <v>1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 s="18">
        <v>0</v>
      </c>
      <c r="BZ612">
        <v>1</v>
      </c>
      <c r="CA612">
        <v>0</v>
      </c>
      <c r="CB612">
        <v>0</v>
      </c>
      <c r="CC612" s="18">
        <v>0</v>
      </c>
      <c r="CD612">
        <v>0</v>
      </c>
      <c r="CE612">
        <v>0</v>
      </c>
      <c r="CF612">
        <v>0</v>
      </c>
      <c r="CG612">
        <v>0</v>
      </c>
      <c r="CH612" s="18">
        <v>0</v>
      </c>
      <c r="CI612">
        <v>1</v>
      </c>
      <c r="CJ612">
        <v>1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 s="18">
        <v>0</v>
      </c>
      <c r="CU612">
        <v>43</v>
      </c>
      <c r="DD612" s="34" t="s">
        <v>110</v>
      </c>
    </row>
    <row r="613" spans="1:108" x14ac:dyDescent="0.25">
      <c r="A613">
        <v>612</v>
      </c>
      <c r="B613">
        <v>39</v>
      </c>
      <c r="C613" s="25" t="s">
        <v>173</v>
      </c>
      <c r="D613" s="12">
        <v>6.1</v>
      </c>
      <c r="E613" s="14">
        <v>0.6</v>
      </c>
      <c r="F613" s="7">
        <f t="shared" si="196"/>
        <v>10.166666666666666</v>
      </c>
      <c r="G613" s="7">
        <f t="shared" si="178"/>
        <v>5.5</v>
      </c>
      <c r="H613" s="16">
        <f t="shared" si="179"/>
        <v>6.6999999999999993</v>
      </c>
      <c r="I613" s="11">
        <f t="shared" si="180"/>
        <v>0.22306045616761169</v>
      </c>
      <c r="J613" s="33">
        <f t="shared" si="181"/>
        <v>2.1940372737797871E-2</v>
      </c>
      <c r="K613" s="33">
        <f t="shared" si="182"/>
        <v>45.578077088783715</v>
      </c>
      <c r="L613" s="33">
        <f t="shared" si="183"/>
        <v>0.20112008342981383</v>
      </c>
      <c r="M613" s="33">
        <f t="shared" si="184"/>
        <v>0.24500082890540956</v>
      </c>
      <c r="N613" s="8">
        <v>0</v>
      </c>
      <c r="O613" s="9">
        <v>1</v>
      </c>
      <c r="P613" s="8">
        <v>0</v>
      </c>
      <c r="Q613" s="9">
        <v>0</v>
      </c>
      <c r="R613" s="9">
        <v>0</v>
      </c>
      <c r="S613" s="9">
        <v>1</v>
      </c>
      <c r="T613" s="9">
        <v>0</v>
      </c>
      <c r="U613" s="8">
        <v>1981</v>
      </c>
      <c r="V613" s="9">
        <v>6</v>
      </c>
      <c r="W613" s="9">
        <f t="shared" si="176"/>
        <v>1974</v>
      </c>
      <c r="X613" s="9">
        <f t="shared" si="185"/>
        <v>50</v>
      </c>
      <c r="Y613" s="7">
        <f t="shared" si="193"/>
        <v>9.4307999999999996</v>
      </c>
      <c r="Z613" s="7">
        <f t="shared" si="194"/>
        <v>23.669200000000004</v>
      </c>
      <c r="AA613" s="9">
        <v>1</v>
      </c>
      <c r="AB613" s="9">
        <v>0</v>
      </c>
      <c r="AC613" s="9">
        <v>0</v>
      </c>
      <c r="AD613" s="9">
        <v>1</v>
      </c>
      <c r="AE613" s="9">
        <v>0</v>
      </c>
      <c r="AF613" s="9">
        <v>0</v>
      </c>
      <c r="AG613" s="8">
        <v>1</v>
      </c>
      <c r="AH613" s="9">
        <v>0</v>
      </c>
      <c r="AI613" s="30">
        <v>0</v>
      </c>
      <c r="AJ613" s="9">
        <v>0</v>
      </c>
      <c r="AK613" s="30">
        <v>1</v>
      </c>
      <c r="AL613" s="21">
        <v>2001</v>
      </c>
      <c r="AM613" s="23">
        <f t="shared" si="186"/>
        <v>7.6014023345837334</v>
      </c>
      <c r="AN613" s="33">
        <v>0.13719999999999999</v>
      </c>
      <c r="AO613" s="33">
        <f t="shared" si="195"/>
        <v>0.2238</v>
      </c>
      <c r="AP613" s="33">
        <v>0.28599999999999998</v>
      </c>
      <c r="AQ613" s="43">
        <v>0.35299999999999998</v>
      </c>
      <c r="AR613" s="33" t="s">
        <v>108</v>
      </c>
      <c r="AS613" s="43" t="s">
        <v>108</v>
      </c>
      <c r="AT613" s="42">
        <v>0.56999999999999995</v>
      </c>
      <c r="AU613" s="18">
        <v>0.43</v>
      </c>
      <c r="AV613">
        <v>1</v>
      </c>
      <c r="AW613" s="40">
        <v>0</v>
      </c>
      <c r="AX613" t="s">
        <v>108</v>
      </c>
      <c r="AY613" s="40" t="s">
        <v>108</v>
      </c>
      <c r="AZ613">
        <v>1</v>
      </c>
      <c r="BA613" s="18">
        <v>0</v>
      </c>
      <c r="BB613" t="s">
        <v>108</v>
      </c>
      <c r="BC613" s="18" t="s">
        <v>108</v>
      </c>
      <c r="BD613" s="18" t="s">
        <v>174</v>
      </c>
      <c r="BE613">
        <v>1</v>
      </c>
      <c r="BF613">
        <v>0</v>
      </c>
      <c r="BG613">
        <v>1</v>
      </c>
      <c r="BH613">
        <v>0</v>
      </c>
      <c r="BI613">
        <v>0</v>
      </c>
      <c r="BJ613">
        <v>0</v>
      </c>
      <c r="BK613" s="18">
        <v>0</v>
      </c>
      <c r="BL613">
        <v>1</v>
      </c>
      <c r="BM613">
        <v>0</v>
      </c>
      <c r="BN613" s="18">
        <v>0</v>
      </c>
      <c r="BQ613" s="25">
        <v>39.1</v>
      </c>
      <c r="BR613">
        <v>1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 s="18">
        <v>0</v>
      </c>
      <c r="BZ613">
        <v>1</v>
      </c>
      <c r="CA613">
        <v>0</v>
      </c>
      <c r="CB613">
        <v>0</v>
      </c>
      <c r="CC613" s="18">
        <v>0</v>
      </c>
      <c r="CD613">
        <v>0</v>
      </c>
      <c r="CE613">
        <v>0</v>
      </c>
      <c r="CF613">
        <v>0</v>
      </c>
      <c r="CG613">
        <v>0</v>
      </c>
      <c r="CH613" s="18">
        <v>0</v>
      </c>
      <c r="CI613">
        <v>1</v>
      </c>
      <c r="CJ613">
        <v>1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 s="18">
        <v>0</v>
      </c>
      <c r="CU613">
        <v>43</v>
      </c>
      <c r="DD613" s="34" t="s">
        <v>110</v>
      </c>
    </row>
    <row r="614" spans="1:108" x14ac:dyDescent="0.25">
      <c r="A614">
        <v>613</v>
      </c>
      <c r="B614">
        <v>39</v>
      </c>
      <c r="C614" s="25" t="s">
        <v>173</v>
      </c>
      <c r="D614" s="12">
        <v>10.7</v>
      </c>
      <c r="E614" s="14">
        <v>0.7</v>
      </c>
      <c r="F614" s="7">
        <f t="shared" si="196"/>
        <v>15.285714285714286</v>
      </c>
      <c r="G614" s="7">
        <f t="shared" si="178"/>
        <v>10</v>
      </c>
      <c r="H614" s="16">
        <f t="shared" si="179"/>
        <v>11.399999999999999</v>
      </c>
      <c r="I614" s="11">
        <f t="shared" si="180"/>
        <v>0.26231557764971181</v>
      </c>
      <c r="J614" s="33">
        <f t="shared" si="181"/>
        <v>1.7160832182691425E-2</v>
      </c>
      <c r="K614" s="33">
        <f t="shared" si="182"/>
        <v>58.272232334315888</v>
      </c>
      <c r="L614" s="33">
        <f t="shared" si="183"/>
        <v>0.24515474546702037</v>
      </c>
      <c r="M614" s="33">
        <f t="shared" si="184"/>
        <v>0.27947640983240324</v>
      </c>
      <c r="N614" s="8">
        <v>0</v>
      </c>
      <c r="O614" s="9">
        <v>1</v>
      </c>
      <c r="P614" s="8">
        <v>0</v>
      </c>
      <c r="Q614" s="9">
        <v>0</v>
      </c>
      <c r="R614" s="9">
        <v>0</v>
      </c>
      <c r="S614" s="9">
        <v>1</v>
      </c>
      <c r="T614" s="9">
        <v>0</v>
      </c>
      <c r="U614" s="8">
        <v>3169</v>
      </c>
      <c r="V614" s="9">
        <v>6</v>
      </c>
      <c r="W614" s="9">
        <f t="shared" si="176"/>
        <v>3162</v>
      </c>
      <c r="X614" s="9">
        <f t="shared" si="185"/>
        <v>50</v>
      </c>
      <c r="Y614" s="7">
        <f t="shared" si="193"/>
        <v>9.4307999999999996</v>
      </c>
      <c r="Z614" s="7">
        <f t="shared" si="194"/>
        <v>23.669200000000004</v>
      </c>
      <c r="AA614" s="9">
        <v>1</v>
      </c>
      <c r="AB614" s="9">
        <v>0</v>
      </c>
      <c r="AC614" s="9">
        <v>0</v>
      </c>
      <c r="AD614" s="9">
        <v>1</v>
      </c>
      <c r="AE614" s="9">
        <v>0</v>
      </c>
      <c r="AF614" s="9">
        <v>0</v>
      </c>
      <c r="AG614" s="8">
        <v>1</v>
      </c>
      <c r="AH614" s="9">
        <v>0</v>
      </c>
      <c r="AI614" s="30">
        <v>0</v>
      </c>
      <c r="AJ614" s="9">
        <v>0</v>
      </c>
      <c r="AK614" s="30">
        <v>1</v>
      </c>
      <c r="AL614" s="21">
        <v>2001</v>
      </c>
      <c r="AM614" s="23">
        <f t="shared" si="186"/>
        <v>7.6014023345837334</v>
      </c>
      <c r="AN614" s="33">
        <v>0.13719999999999999</v>
      </c>
      <c r="AO614" s="33">
        <f t="shared" si="195"/>
        <v>0.2238</v>
      </c>
      <c r="AP614" s="33">
        <v>0.28599999999999998</v>
      </c>
      <c r="AQ614" s="43">
        <v>0.35299999999999998</v>
      </c>
      <c r="AR614" s="33" t="s">
        <v>108</v>
      </c>
      <c r="AS614" s="43" t="s">
        <v>108</v>
      </c>
      <c r="AT614" s="42">
        <v>0.56999999999999995</v>
      </c>
      <c r="AU614" s="18">
        <v>0.43</v>
      </c>
      <c r="AV614">
        <v>0</v>
      </c>
      <c r="AW614" s="40">
        <v>1</v>
      </c>
      <c r="AX614" t="s">
        <v>108</v>
      </c>
      <c r="AY614" s="40" t="s">
        <v>108</v>
      </c>
      <c r="AZ614">
        <v>1</v>
      </c>
      <c r="BA614" s="18">
        <v>0</v>
      </c>
      <c r="BB614" t="s">
        <v>108</v>
      </c>
      <c r="BC614" s="18" t="s">
        <v>108</v>
      </c>
      <c r="BD614" s="18" t="s">
        <v>174</v>
      </c>
      <c r="BE614">
        <v>1</v>
      </c>
      <c r="BF614">
        <v>0</v>
      </c>
      <c r="BG614">
        <v>1</v>
      </c>
      <c r="BH614">
        <v>0</v>
      </c>
      <c r="BI614">
        <v>0</v>
      </c>
      <c r="BJ614">
        <v>0</v>
      </c>
      <c r="BK614" s="18">
        <v>0</v>
      </c>
      <c r="BL614">
        <v>1</v>
      </c>
      <c r="BM614">
        <v>0</v>
      </c>
      <c r="BN614" s="18">
        <v>0</v>
      </c>
      <c r="BQ614" s="25">
        <v>39.1</v>
      </c>
      <c r="BR614">
        <v>1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 s="18">
        <v>0</v>
      </c>
      <c r="BZ614">
        <v>1</v>
      </c>
      <c r="CA614">
        <v>0</v>
      </c>
      <c r="CB614">
        <v>0</v>
      </c>
      <c r="CC614" s="18">
        <v>0</v>
      </c>
      <c r="CD614">
        <v>0</v>
      </c>
      <c r="CE614">
        <v>0</v>
      </c>
      <c r="CF614">
        <v>0</v>
      </c>
      <c r="CG614">
        <v>0</v>
      </c>
      <c r="CH614" s="18">
        <v>0</v>
      </c>
      <c r="CI614">
        <v>1</v>
      </c>
      <c r="CJ614">
        <v>1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 s="18">
        <v>0</v>
      </c>
      <c r="CU614">
        <v>43</v>
      </c>
      <c r="DD614" s="34" t="s">
        <v>110</v>
      </c>
    </row>
    <row r="615" spans="1:108" x14ac:dyDescent="0.25">
      <c r="A615">
        <v>614</v>
      </c>
      <c r="B615">
        <v>39</v>
      </c>
      <c r="C615" s="25" t="s">
        <v>173</v>
      </c>
      <c r="D615" s="12">
        <v>6.1</v>
      </c>
      <c r="E615" s="14">
        <v>0.6</v>
      </c>
      <c r="F615" s="7">
        <f t="shared" si="196"/>
        <v>10.166666666666666</v>
      </c>
      <c r="G615" s="7">
        <f t="shared" si="178"/>
        <v>5.5</v>
      </c>
      <c r="H615" s="16">
        <f t="shared" si="179"/>
        <v>6.6999999999999993</v>
      </c>
      <c r="I615" s="11">
        <f t="shared" si="180"/>
        <v>0.22306045616761169</v>
      </c>
      <c r="J615" s="33">
        <f t="shared" si="181"/>
        <v>2.1940372737797871E-2</v>
      </c>
      <c r="K615" s="33">
        <f t="shared" si="182"/>
        <v>45.578077088783715</v>
      </c>
      <c r="L615" s="33">
        <f t="shared" si="183"/>
        <v>0.20112008342981383</v>
      </c>
      <c r="M615" s="33">
        <f t="shared" si="184"/>
        <v>0.24500082890540956</v>
      </c>
      <c r="N615" s="8">
        <v>0</v>
      </c>
      <c r="O615" s="9">
        <v>1</v>
      </c>
      <c r="P615" s="8">
        <v>0</v>
      </c>
      <c r="Q615" s="9">
        <v>0</v>
      </c>
      <c r="R615" s="9">
        <v>0</v>
      </c>
      <c r="S615" s="9">
        <v>1</v>
      </c>
      <c r="T615" s="9">
        <v>0</v>
      </c>
      <c r="U615" s="8">
        <v>1981</v>
      </c>
      <c r="V615" s="9">
        <v>6</v>
      </c>
      <c r="W615" s="9">
        <f t="shared" si="176"/>
        <v>1974</v>
      </c>
      <c r="X615" s="9">
        <f t="shared" si="185"/>
        <v>50</v>
      </c>
      <c r="Y615" s="7">
        <f t="shared" si="193"/>
        <v>9.4307999999999996</v>
      </c>
      <c r="Z615" s="7">
        <f t="shared" si="194"/>
        <v>23.669200000000004</v>
      </c>
      <c r="AA615" s="9">
        <v>1</v>
      </c>
      <c r="AB615" s="9">
        <v>0</v>
      </c>
      <c r="AC615" s="9">
        <v>0</v>
      </c>
      <c r="AD615" s="9">
        <v>1</v>
      </c>
      <c r="AE615" s="9">
        <v>0</v>
      </c>
      <c r="AF615" s="9">
        <v>0</v>
      </c>
      <c r="AG615" s="8">
        <v>1</v>
      </c>
      <c r="AH615" s="9">
        <v>0</v>
      </c>
      <c r="AI615" s="30">
        <v>0</v>
      </c>
      <c r="AJ615" s="9">
        <v>0</v>
      </c>
      <c r="AK615" s="30">
        <v>1</v>
      </c>
      <c r="AL615" s="21">
        <v>2001</v>
      </c>
      <c r="AM615" s="23">
        <f t="shared" si="186"/>
        <v>7.6014023345837334</v>
      </c>
      <c r="AN615" s="33">
        <v>0.13719999999999999</v>
      </c>
      <c r="AO615" s="33">
        <f t="shared" si="195"/>
        <v>0.2238</v>
      </c>
      <c r="AP615" s="33">
        <v>0.28599999999999998</v>
      </c>
      <c r="AQ615" s="43">
        <v>0.35299999999999998</v>
      </c>
      <c r="AR615" s="33" t="s">
        <v>108</v>
      </c>
      <c r="AS615" s="43" t="s">
        <v>108</v>
      </c>
      <c r="AT615" s="42">
        <v>0.56999999999999995</v>
      </c>
      <c r="AU615" s="18">
        <v>0.43</v>
      </c>
      <c r="AV615">
        <v>1</v>
      </c>
      <c r="AW615" s="40">
        <v>0</v>
      </c>
      <c r="AX615" t="s">
        <v>108</v>
      </c>
      <c r="AY615" s="40" t="s">
        <v>108</v>
      </c>
      <c r="AZ615">
        <v>1</v>
      </c>
      <c r="BA615" s="18">
        <v>0</v>
      </c>
      <c r="BB615" t="s">
        <v>108</v>
      </c>
      <c r="BC615" s="18" t="s">
        <v>108</v>
      </c>
      <c r="BD615" s="18" t="s">
        <v>174</v>
      </c>
      <c r="BE615">
        <v>1</v>
      </c>
      <c r="BF615">
        <v>0</v>
      </c>
      <c r="BG615">
        <v>1</v>
      </c>
      <c r="BH615">
        <v>0</v>
      </c>
      <c r="BI615">
        <v>0</v>
      </c>
      <c r="BJ615">
        <v>0</v>
      </c>
      <c r="BK615" s="18">
        <v>0</v>
      </c>
      <c r="BL615">
        <v>1</v>
      </c>
      <c r="BM615">
        <v>0</v>
      </c>
      <c r="BN615" s="18">
        <v>0</v>
      </c>
      <c r="BQ615" s="25">
        <v>39.1</v>
      </c>
      <c r="BR615">
        <v>1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 s="18">
        <v>0</v>
      </c>
      <c r="BZ615">
        <v>1</v>
      </c>
      <c r="CA615">
        <v>0</v>
      </c>
      <c r="CB615">
        <v>0</v>
      </c>
      <c r="CC615" s="18">
        <v>0</v>
      </c>
      <c r="CD615">
        <v>0</v>
      </c>
      <c r="CE615">
        <v>0</v>
      </c>
      <c r="CF615">
        <v>0</v>
      </c>
      <c r="CG615">
        <v>0</v>
      </c>
      <c r="CH615" s="18">
        <v>0</v>
      </c>
      <c r="CI615">
        <v>1</v>
      </c>
      <c r="CJ615">
        <v>1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 s="18">
        <v>0</v>
      </c>
      <c r="CU615">
        <v>43</v>
      </c>
      <c r="DD615" s="34" t="s">
        <v>110</v>
      </c>
    </row>
    <row r="616" spans="1:108" x14ac:dyDescent="0.25">
      <c r="A616">
        <v>615</v>
      </c>
      <c r="B616">
        <v>39</v>
      </c>
      <c r="C616" s="25" t="s">
        <v>173</v>
      </c>
      <c r="D616" s="12">
        <v>10.7</v>
      </c>
      <c r="E616" s="14">
        <v>0.7</v>
      </c>
      <c r="F616" s="7">
        <f t="shared" si="196"/>
        <v>15.285714285714286</v>
      </c>
      <c r="G616" s="7">
        <f t="shared" si="178"/>
        <v>10</v>
      </c>
      <c r="H616" s="16">
        <f t="shared" si="179"/>
        <v>11.399999999999999</v>
      </c>
      <c r="I616" s="11">
        <f t="shared" si="180"/>
        <v>0.26231557764971181</v>
      </c>
      <c r="J616" s="33">
        <f t="shared" si="181"/>
        <v>1.7160832182691425E-2</v>
      </c>
      <c r="K616" s="33">
        <f t="shared" si="182"/>
        <v>58.272232334315888</v>
      </c>
      <c r="L616" s="33">
        <f t="shared" si="183"/>
        <v>0.24515474546702037</v>
      </c>
      <c r="M616" s="33">
        <f t="shared" si="184"/>
        <v>0.27947640983240324</v>
      </c>
      <c r="N616" s="8">
        <v>0</v>
      </c>
      <c r="O616" s="9">
        <v>1</v>
      </c>
      <c r="P616" s="8">
        <v>0</v>
      </c>
      <c r="Q616" s="9">
        <v>0</v>
      </c>
      <c r="R616" s="9">
        <v>0</v>
      </c>
      <c r="S616" s="9">
        <v>1</v>
      </c>
      <c r="T616" s="9">
        <v>0</v>
      </c>
      <c r="U616" s="8">
        <v>3169</v>
      </c>
      <c r="V616" s="9">
        <v>6</v>
      </c>
      <c r="W616" s="9">
        <f t="shared" si="176"/>
        <v>3162</v>
      </c>
      <c r="X616" s="9">
        <f t="shared" si="185"/>
        <v>50</v>
      </c>
      <c r="Y616" s="7">
        <f t="shared" si="193"/>
        <v>9.4307999999999996</v>
      </c>
      <c r="Z616" s="7">
        <f t="shared" si="194"/>
        <v>23.669200000000004</v>
      </c>
      <c r="AA616" s="9">
        <v>1</v>
      </c>
      <c r="AB616" s="9">
        <v>0</v>
      </c>
      <c r="AC616" s="9">
        <v>0</v>
      </c>
      <c r="AD616" s="9">
        <v>1</v>
      </c>
      <c r="AE616" s="9">
        <v>0</v>
      </c>
      <c r="AF616" s="9">
        <v>0</v>
      </c>
      <c r="AG616" s="8">
        <v>1</v>
      </c>
      <c r="AH616" s="9">
        <v>0</v>
      </c>
      <c r="AI616" s="30">
        <v>0</v>
      </c>
      <c r="AJ616" s="9">
        <v>0</v>
      </c>
      <c r="AK616" s="30">
        <v>1</v>
      </c>
      <c r="AL616" s="21">
        <v>2001</v>
      </c>
      <c r="AM616" s="23">
        <f t="shared" si="186"/>
        <v>7.6014023345837334</v>
      </c>
      <c r="AN616" s="33">
        <v>0.13719999999999999</v>
      </c>
      <c r="AO616" s="33">
        <f t="shared" si="195"/>
        <v>0.2238</v>
      </c>
      <c r="AP616" s="33">
        <v>0.28599999999999998</v>
      </c>
      <c r="AQ616" s="43">
        <v>0.35299999999999998</v>
      </c>
      <c r="AR616" s="33" t="s">
        <v>108</v>
      </c>
      <c r="AS616" s="43" t="s">
        <v>108</v>
      </c>
      <c r="AT616" s="42">
        <v>0.56999999999999995</v>
      </c>
      <c r="AU616" s="18">
        <v>0.43</v>
      </c>
      <c r="AV616">
        <v>0</v>
      </c>
      <c r="AW616" s="40">
        <v>1</v>
      </c>
      <c r="AX616" t="s">
        <v>108</v>
      </c>
      <c r="AY616" s="40" t="s">
        <v>108</v>
      </c>
      <c r="AZ616">
        <v>1</v>
      </c>
      <c r="BA616" s="18">
        <v>0</v>
      </c>
      <c r="BB616" t="s">
        <v>108</v>
      </c>
      <c r="BC616" s="18" t="s">
        <v>108</v>
      </c>
      <c r="BD616" s="18" t="s">
        <v>174</v>
      </c>
      <c r="BE616">
        <v>1</v>
      </c>
      <c r="BF616">
        <v>0</v>
      </c>
      <c r="BG616">
        <v>1</v>
      </c>
      <c r="BH616">
        <v>0</v>
      </c>
      <c r="BI616">
        <v>0</v>
      </c>
      <c r="BJ616">
        <v>0</v>
      </c>
      <c r="BK616" s="18">
        <v>0</v>
      </c>
      <c r="BL616">
        <v>1</v>
      </c>
      <c r="BM616">
        <v>0</v>
      </c>
      <c r="BN616" s="18">
        <v>0</v>
      </c>
      <c r="BQ616" s="25">
        <v>39.1</v>
      </c>
      <c r="BR616">
        <v>1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 s="18">
        <v>0</v>
      </c>
      <c r="BZ616">
        <v>1</v>
      </c>
      <c r="CA616">
        <v>0</v>
      </c>
      <c r="CB616">
        <v>0</v>
      </c>
      <c r="CC616" s="18">
        <v>0</v>
      </c>
      <c r="CD616">
        <v>0</v>
      </c>
      <c r="CE616">
        <v>0</v>
      </c>
      <c r="CF616">
        <v>0</v>
      </c>
      <c r="CG616">
        <v>0</v>
      </c>
      <c r="CH616" s="18">
        <v>0</v>
      </c>
      <c r="CI616">
        <v>1</v>
      </c>
      <c r="CJ616">
        <v>1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 s="18">
        <v>0</v>
      </c>
      <c r="CU616">
        <v>43</v>
      </c>
      <c r="DD616" s="34" t="s">
        <v>110</v>
      </c>
    </row>
    <row r="617" spans="1:108" x14ac:dyDescent="0.25">
      <c r="A617">
        <v>616</v>
      </c>
      <c r="B617">
        <v>39</v>
      </c>
      <c r="C617" s="25" t="s">
        <v>173</v>
      </c>
      <c r="D617" s="12">
        <v>6.1</v>
      </c>
      <c r="E617" s="14">
        <v>0.6</v>
      </c>
      <c r="F617" s="7">
        <f t="shared" si="196"/>
        <v>10.166666666666666</v>
      </c>
      <c r="G617" s="7">
        <f t="shared" si="178"/>
        <v>5.5</v>
      </c>
      <c r="H617" s="16">
        <f t="shared" si="179"/>
        <v>6.6999999999999993</v>
      </c>
      <c r="I617" s="11">
        <f t="shared" si="180"/>
        <v>0.22306045616761169</v>
      </c>
      <c r="J617" s="33">
        <f t="shared" si="181"/>
        <v>2.1940372737797871E-2</v>
      </c>
      <c r="K617" s="33">
        <f t="shared" si="182"/>
        <v>45.578077088783715</v>
      </c>
      <c r="L617" s="33">
        <f t="shared" si="183"/>
        <v>0.20112008342981383</v>
      </c>
      <c r="M617" s="33">
        <f t="shared" si="184"/>
        <v>0.24500082890540956</v>
      </c>
      <c r="N617" s="8">
        <v>0</v>
      </c>
      <c r="O617" s="9">
        <v>1</v>
      </c>
      <c r="P617" s="8">
        <v>0</v>
      </c>
      <c r="Q617" s="9">
        <v>0</v>
      </c>
      <c r="R617" s="9">
        <v>0</v>
      </c>
      <c r="S617" s="9">
        <v>1</v>
      </c>
      <c r="T617" s="9">
        <v>0</v>
      </c>
      <c r="U617" s="8">
        <v>1981</v>
      </c>
      <c r="V617" s="9">
        <v>6</v>
      </c>
      <c r="W617" s="9">
        <f t="shared" si="176"/>
        <v>1974</v>
      </c>
      <c r="X617" s="9">
        <f t="shared" si="185"/>
        <v>50</v>
      </c>
      <c r="Y617" s="7">
        <f t="shared" si="193"/>
        <v>9.4307999999999996</v>
      </c>
      <c r="Z617" s="7">
        <f t="shared" si="194"/>
        <v>23.669200000000004</v>
      </c>
      <c r="AA617" s="9">
        <v>1</v>
      </c>
      <c r="AB617" s="9">
        <v>0</v>
      </c>
      <c r="AC617" s="9">
        <v>0</v>
      </c>
      <c r="AD617" s="9">
        <v>1</v>
      </c>
      <c r="AE617" s="9">
        <v>0</v>
      </c>
      <c r="AF617" s="9">
        <v>0</v>
      </c>
      <c r="AG617" s="8">
        <v>1</v>
      </c>
      <c r="AH617" s="9">
        <v>0</v>
      </c>
      <c r="AI617" s="30">
        <v>0</v>
      </c>
      <c r="AJ617" s="9">
        <v>0</v>
      </c>
      <c r="AK617" s="30">
        <v>1</v>
      </c>
      <c r="AL617" s="21">
        <v>2001</v>
      </c>
      <c r="AM617" s="23">
        <f t="shared" si="186"/>
        <v>7.6014023345837334</v>
      </c>
      <c r="AN617" s="33">
        <v>0.13719999999999999</v>
      </c>
      <c r="AO617" s="33">
        <f t="shared" si="195"/>
        <v>0.2238</v>
      </c>
      <c r="AP617" s="33">
        <v>0.28599999999999998</v>
      </c>
      <c r="AQ617" s="43">
        <v>0.35299999999999998</v>
      </c>
      <c r="AR617" s="33" t="s">
        <v>108</v>
      </c>
      <c r="AS617" s="43" t="s">
        <v>108</v>
      </c>
      <c r="AT617" s="42">
        <v>0.56999999999999995</v>
      </c>
      <c r="AU617" s="18">
        <v>0.43</v>
      </c>
      <c r="AV617">
        <v>1</v>
      </c>
      <c r="AW617" s="40">
        <v>0</v>
      </c>
      <c r="AX617" t="s">
        <v>108</v>
      </c>
      <c r="AY617" s="40" t="s">
        <v>108</v>
      </c>
      <c r="AZ617">
        <v>1</v>
      </c>
      <c r="BA617" s="18">
        <v>0</v>
      </c>
      <c r="BB617" t="s">
        <v>108</v>
      </c>
      <c r="BC617" s="18" t="s">
        <v>108</v>
      </c>
      <c r="BD617" s="18" t="s">
        <v>174</v>
      </c>
      <c r="BE617">
        <v>1</v>
      </c>
      <c r="BF617">
        <v>0</v>
      </c>
      <c r="BG617">
        <v>1</v>
      </c>
      <c r="BH617">
        <v>0</v>
      </c>
      <c r="BI617">
        <v>0</v>
      </c>
      <c r="BJ617">
        <v>0</v>
      </c>
      <c r="BK617" s="18">
        <v>0</v>
      </c>
      <c r="BL617">
        <v>1</v>
      </c>
      <c r="BM617">
        <v>0</v>
      </c>
      <c r="BN617" s="18">
        <v>0</v>
      </c>
      <c r="BQ617" s="25">
        <v>39.1</v>
      </c>
      <c r="BR617">
        <v>1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 s="18">
        <v>0</v>
      </c>
      <c r="BZ617">
        <v>1</v>
      </c>
      <c r="CA617">
        <v>0</v>
      </c>
      <c r="CB617">
        <v>0</v>
      </c>
      <c r="CC617" s="18">
        <v>0</v>
      </c>
      <c r="CD617">
        <v>0</v>
      </c>
      <c r="CE617">
        <v>0</v>
      </c>
      <c r="CF617">
        <v>0</v>
      </c>
      <c r="CG617">
        <v>0</v>
      </c>
      <c r="CH617" s="18">
        <v>0</v>
      </c>
      <c r="CI617">
        <v>1</v>
      </c>
      <c r="CJ617">
        <v>1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 s="18">
        <v>0</v>
      </c>
      <c r="CU617">
        <v>43</v>
      </c>
      <c r="DD617" s="34" t="s">
        <v>110</v>
      </c>
    </row>
    <row r="618" spans="1:108" x14ac:dyDescent="0.25">
      <c r="A618">
        <v>617</v>
      </c>
      <c r="B618">
        <v>39</v>
      </c>
      <c r="C618" s="25" t="s">
        <v>173</v>
      </c>
      <c r="D618" s="12">
        <v>10.6</v>
      </c>
      <c r="E618" s="14">
        <v>1.4</v>
      </c>
      <c r="F618" s="7">
        <f t="shared" si="196"/>
        <v>7.5714285714285721</v>
      </c>
      <c r="G618" s="7">
        <f t="shared" si="178"/>
        <v>9.1999999999999993</v>
      </c>
      <c r="H618" s="16">
        <f t="shared" si="179"/>
        <v>12</v>
      </c>
      <c r="I618" s="11">
        <f t="shared" si="180"/>
        <v>0.13344285198072434</v>
      </c>
      <c r="J618" s="33">
        <f t="shared" si="181"/>
        <v>1.7624527620095667E-2</v>
      </c>
      <c r="K618" s="33">
        <f t="shared" si="182"/>
        <v>56.739109356882267</v>
      </c>
      <c r="L618" s="33">
        <f t="shared" si="183"/>
        <v>0.11581832436062867</v>
      </c>
      <c r="M618" s="33">
        <f t="shared" si="184"/>
        <v>0.15106737960082001</v>
      </c>
      <c r="N618" s="8">
        <v>0</v>
      </c>
      <c r="O618" s="9">
        <v>1</v>
      </c>
      <c r="P618" s="8">
        <v>0</v>
      </c>
      <c r="Q618" s="9">
        <v>0</v>
      </c>
      <c r="R618" s="9">
        <v>0</v>
      </c>
      <c r="S618" s="9">
        <v>1</v>
      </c>
      <c r="T618" s="9">
        <v>0</v>
      </c>
      <c r="U618" s="8">
        <v>3169</v>
      </c>
      <c r="V618" s="9">
        <v>6</v>
      </c>
      <c r="W618" s="9">
        <f t="shared" si="176"/>
        <v>3162</v>
      </c>
      <c r="X618" s="9">
        <f t="shared" si="185"/>
        <v>50</v>
      </c>
      <c r="Y618" s="7">
        <f t="shared" si="193"/>
        <v>9.4307999999999996</v>
      </c>
      <c r="Z618" s="7">
        <f t="shared" si="194"/>
        <v>23.669200000000004</v>
      </c>
      <c r="AA618" s="9">
        <v>1</v>
      </c>
      <c r="AB618" s="9">
        <v>0</v>
      </c>
      <c r="AC618" s="9">
        <v>0</v>
      </c>
      <c r="AD618" s="9">
        <v>1</v>
      </c>
      <c r="AE618" s="9">
        <v>0</v>
      </c>
      <c r="AF618" s="9">
        <v>0</v>
      </c>
      <c r="AG618" s="8">
        <v>1</v>
      </c>
      <c r="AH618" s="9">
        <v>0</v>
      </c>
      <c r="AI618" s="30">
        <v>0</v>
      </c>
      <c r="AJ618" s="9">
        <v>0</v>
      </c>
      <c r="AK618" s="30">
        <v>1</v>
      </c>
      <c r="AL618" s="21">
        <v>2001</v>
      </c>
      <c r="AM618" s="23">
        <f t="shared" si="186"/>
        <v>7.6014023345837334</v>
      </c>
      <c r="AN618" s="33">
        <v>0.13719999999999999</v>
      </c>
      <c r="AO618" s="33">
        <f t="shared" si="195"/>
        <v>0.2238</v>
      </c>
      <c r="AP618" s="33">
        <v>0.28599999999999998</v>
      </c>
      <c r="AQ618" s="43">
        <v>0.35299999999999998</v>
      </c>
      <c r="AR618" s="33" t="s">
        <v>108</v>
      </c>
      <c r="AS618" s="43" t="s">
        <v>108</v>
      </c>
      <c r="AT618" s="42">
        <v>0.56999999999999995</v>
      </c>
      <c r="AU618" s="18">
        <v>0.43</v>
      </c>
      <c r="AV618">
        <v>0</v>
      </c>
      <c r="AW618" s="40">
        <v>1</v>
      </c>
      <c r="AX618" t="s">
        <v>108</v>
      </c>
      <c r="AY618" s="40" t="s">
        <v>108</v>
      </c>
      <c r="AZ618">
        <v>1</v>
      </c>
      <c r="BA618" s="18">
        <v>0</v>
      </c>
      <c r="BB618" t="s">
        <v>108</v>
      </c>
      <c r="BC618" s="18" t="s">
        <v>108</v>
      </c>
      <c r="BD618" s="18" t="s">
        <v>174</v>
      </c>
      <c r="BE618">
        <v>1</v>
      </c>
      <c r="BF618">
        <v>0</v>
      </c>
      <c r="BG618">
        <v>1</v>
      </c>
      <c r="BH618">
        <v>0</v>
      </c>
      <c r="BI618">
        <v>0</v>
      </c>
      <c r="BJ618">
        <v>0</v>
      </c>
      <c r="BK618" s="18">
        <v>0</v>
      </c>
      <c r="BL618">
        <v>1</v>
      </c>
      <c r="BM618">
        <v>0</v>
      </c>
      <c r="BN618" s="18">
        <v>0</v>
      </c>
      <c r="BQ618" s="25">
        <v>39.1</v>
      </c>
      <c r="BR618">
        <v>1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 s="18">
        <v>0</v>
      </c>
      <c r="BZ618">
        <v>1</v>
      </c>
      <c r="CA618">
        <v>0</v>
      </c>
      <c r="CB618">
        <v>0</v>
      </c>
      <c r="CC618" s="18">
        <v>0</v>
      </c>
      <c r="CD618">
        <v>0</v>
      </c>
      <c r="CE618">
        <v>0</v>
      </c>
      <c r="CF618">
        <v>0</v>
      </c>
      <c r="CG618">
        <v>0</v>
      </c>
      <c r="CH618" s="18">
        <v>0</v>
      </c>
      <c r="CI618">
        <v>1</v>
      </c>
      <c r="CJ618">
        <v>1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 s="18">
        <v>0</v>
      </c>
      <c r="CU618">
        <v>43</v>
      </c>
      <c r="DD618" s="34" t="s">
        <v>110</v>
      </c>
    </row>
    <row r="619" spans="1:108" x14ac:dyDescent="0.25">
      <c r="A619">
        <v>618</v>
      </c>
      <c r="B619">
        <v>39</v>
      </c>
      <c r="C619" s="25" t="s">
        <v>173</v>
      </c>
      <c r="D619" s="12">
        <v>8.9</v>
      </c>
      <c r="E619" s="14">
        <v>0.9</v>
      </c>
      <c r="F619" s="7">
        <f t="shared" si="196"/>
        <v>9.8888888888888893</v>
      </c>
      <c r="G619" s="7">
        <f t="shared" si="178"/>
        <v>8</v>
      </c>
      <c r="H619" s="16">
        <f t="shared" si="179"/>
        <v>9.8000000000000007</v>
      </c>
      <c r="I619" s="11">
        <f t="shared" si="180"/>
        <v>0.21725742008147989</v>
      </c>
      <c r="J619" s="33">
        <f t="shared" si="181"/>
        <v>2.1969851468913698E-2</v>
      </c>
      <c r="K619" s="33">
        <f t="shared" si="182"/>
        <v>45.516921287108055</v>
      </c>
      <c r="L619" s="33">
        <f t="shared" si="183"/>
        <v>0.19528756861256619</v>
      </c>
      <c r="M619" s="33">
        <f t="shared" si="184"/>
        <v>0.23922727155039358</v>
      </c>
      <c r="N619" s="8">
        <v>0</v>
      </c>
      <c r="O619" s="9">
        <v>1</v>
      </c>
      <c r="P619" s="8">
        <v>0</v>
      </c>
      <c r="Q619" s="9">
        <v>0</v>
      </c>
      <c r="R619" s="9">
        <v>0</v>
      </c>
      <c r="S619" s="9">
        <v>1</v>
      </c>
      <c r="T619" s="9">
        <v>0</v>
      </c>
      <c r="U619" s="8">
        <v>1981</v>
      </c>
      <c r="V619" s="9">
        <v>6</v>
      </c>
      <c r="W619" s="9">
        <f t="shared" si="176"/>
        <v>1974</v>
      </c>
      <c r="X619" s="9">
        <f t="shared" si="185"/>
        <v>50</v>
      </c>
      <c r="Y619" s="7">
        <f t="shared" si="193"/>
        <v>9.4307999999999996</v>
      </c>
      <c r="Z619" s="7">
        <f t="shared" si="194"/>
        <v>23.669200000000004</v>
      </c>
      <c r="AA619" s="9">
        <v>1</v>
      </c>
      <c r="AB619" s="9">
        <v>0</v>
      </c>
      <c r="AC619" s="9">
        <v>0</v>
      </c>
      <c r="AD619" s="9">
        <v>1</v>
      </c>
      <c r="AE619" s="9">
        <v>0</v>
      </c>
      <c r="AF619" s="9">
        <v>0</v>
      </c>
      <c r="AG619" s="8">
        <v>1</v>
      </c>
      <c r="AH619" s="9">
        <v>0</v>
      </c>
      <c r="AI619" s="30">
        <v>0</v>
      </c>
      <c r="AJ619" s="9">
        <v>0</v>
      </c>
      <c r="AK619" s="30">
        <v>1</v>
      </c>
      <c r="AL619" s="21">
        <v>2001</v>
      </c>
      <c r="AM619" s="23">
        <f t="shared" si="186"/>
        <v>7.6014023345837334</v>
      </c>
      <c r="AN619" s="33">
        <v>0.13719999999999999</v>
      </c>
      <c r="AO619" s="33">
        <f t="shared" si="195"/>
        <v>0.2238</v>
      </c>
      <c r="AP619" s="33">
        <v>0.28599999999999998</v>
      </c>
      <c r="AQ619" s="43">
        <v>0.35299999999999998</v>
      </c>
      <c r="AR619" s="33" t="s">
        <v>108</v>
      </c>
      <c r="AS619" s="43" t="s">
        <v>108</v>
      </c>
      <c r="AT619" s="42">
        <v>0.56999999999999995</v>
      </c>
      <c r="AU619" s="18">
        <v>0.43</v>
      </c>
      <c r="AV619">
        <v>1</v>
      </c>
      <c r="AW619" s="40">
        <v>0</v>
      </c>
      <c r="AX619" t="s">
        <v>108</v>
      </c>
      <c r="AY619" s="40" t="s">
        <v>108</v>
      </c>
      <c r="AZ619">
        <v>1</v>
      </c>
      <c r="BA619" s="18">
        <v>0</v>
      </c>
      <c r="BB619" t="s">
        <v>108</v>
      </c>
      <c r="BC619" s="18" t="s">
        <v>108</v>
      </c>
      <c r="BD619" s="18" t="s">
        <v>174</v>
      </c>
      <c r="BE619">
        <v>1</v>
      </c>
      <c r="BF619">
        <v>0</v>
      </c>
      <c r="BG619">
        <v>1</v>
      </c>
      <c r="BH619">
        <v>0</v>
      </c>
      <c r="BI619">
        <v>0</v>
      </c>
      <c r="BJ619">
        <v>0</v>
      </c>
      <c r="BK619" s="18">
        <v>0</v>
      </c>
      <c r="BL619">
        <v>1</v>
      </c>
      <c r="BM619">
        <v>0</v>
      </c>
      <c r="BN619" s="18">
        <v>0</v>
      </c>
      <c r="BQ619" s="25">
        <v>39.1</v>
      </c>
      <c r="BR619">
        <v>1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 s="18">
        <v>0</v>
      </c>
      <c r="BZ619">
        <v>1</v>
      </c>
      <c r="CA619">
        <v>0</v>
      </c>
      <c r="CB619">
        <v>0</v>
      </c>
      <c r="CC619" s="18">
        <v>0</v>
      </c>
      <c r="CD619">
        <v>0</v>
      </c>
      <c r="CE619">
        <v>0</v>
      </c>
      <c r="CF619">
        <v>0</v>
      </c>
      <c r="CG619">
        <v>0</v>
      </c>
      <c r="CH619" s="18">
        <v>0</v>
      </c>
      <c r="CI619">
        <v>1</v>
      </c>
      <c r="CJ619">
        <v>1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 s="18">
        <v>0</v>
      </c>
      <c r="CU619">
        <v>43</v>
      </c>
      <c r="DD619" s="34" t="s">
        <v>110</v>
      </c>
    </row>
    <row r="620" spans="1:108" x14ac:dyDescent="0.25">
      <c r="A620">
        <v>619</v>
      </c>
      <c r="B620">
        <v>39</v>
      </c>
      <c r="C620" s="25" t="s">
        <v>173</v>
      </c>
      <c r="D620" s="12">
        <v>10</v>
      </c>
      <c r="E620" s="14">
        <v>0.8</v>
      </c>
      <c r="F620" s="7">
        <f t="shared" si="196"/>
        <v>12.5</v>
      </c>
      <c r="G620" s="7">
        <f t="shared" si="178"/>
        <v>9.1999999999999993</v>
      </c>
      <c r="H620" s="16">
        <f t="shared" si="179"/>
        <v>10.8</v>
      </c>
      <c r="I620" s="11">
        <f t="shared" si="180"/>
        <v>0.21699786527230083</v>
      </c>
      <c r="J620" s="33">
        <f t="shared" si="181"/>
        <v>1.7359829221784067E-2</v>
      </c>
      <c r="K620" s="33">
        <f t="shared" si="182"/>
        <v>57.604253315184984</v>
      </c>
      <c r="L620" s="33">
        <f t="shared" si="183"/>
        <v>0.19963803605051678</v>
      </c>
      <c r="M620" s="33">
        <f t="shared" si="184"/>
        <v>0.23435769449408489</v>
      </c>
      <c r="N620" s="8">
        <v>0</v>
      </c>
      <c r="O620" s="9">
        <v>1</v>
      </c>
      <c r="P620" s="8">
        <v>0</v>
      </c>
      <c r="Q620" s="9">
        <v>0</v>
      </c>
      <c r="R620" s="9">
        <v>0</v>
      </c>
      <c r="S620" s="9">
        <v>1</v>
      </c>
      <c r="T620" s="9">
        <v>0</v>
      </c>
      <c r="U620" s="8">
        <v>3169</v>
      </c>
      <c r="V620" s="9">
        <v>6</v>
      </c>
      <c r="W620" s="9">
        <f t="shared" si="176"/>
        <v>3162</v>
      </c>
      <c r="X620" s="9">
        <f t="shared" si="185"/>
        <v>50</v>
      </c>
      <c r="Y620" s="7">
        <f t="shared" si="193"/>
        <v>9.4307999999999996</v>
      </c>
      <c r="Z620" s="7">
        <f t="shared" si="194"/>
        <v>23.669200000000004</v>
      </c>
      <c r="AA620" s="9">
        <v>1</v>
      </c>
      <c r="AB620" s="9">
        <v>0</v>
      </c>
      <c r="AC620" s="9">
        <v>0</v>
      </c>
      <c r="AD620" s="9">
        <v>1</v>
      </c>
      <c r="AE620" s="9">
        <v>0</v>
      </c>
      <c r="AF620" s="9">
        <v>0</v>
      </c>
      <c r="AG620" s="8">
        <v>1</v>
      </c>
      <c r="AH620" s="9">
        <v>0</v>
      </c>
      <c r="AI620" s="30">
        <v>0</v>
      </c>
      <c r="AJ620" s="9">
        <v>0</v>
      </c>
      <c r="AK620" s="30">
        <v>1</v>
      </c>
      <c r="AL620" s="21">
        <v>2001</v>
      </c>
      <c r="AM620" s="23">
        <f t="shared" si="186"/>
        <v>7.6014023345837334</v>
      </c>
      <c r="AN620" s="33">
        <v>0.13719999999999999</v>
      </c>
      <c r="AO620" s="33">
        <f t="shared" si="195"/>
        <v>0.2238</v>
      </c>
      <c r="AP620" s="33">
        <v>0.28599999999999998</v>
      </c>
      <c r="AQ620" s="43">
        <v>0.35299999999999998</v>
      </c>
      <c r="AR620" s="33" t="s">
        <v>108</v>
      </c>
      <c r="AS620" s="43" t="s">
        <v>108</v>
      </c>
      <c r="AT620" s="42">
        <v>0.56999999999999995</v>
      </c>
      <c r="AU620" s="18">
        <v>0.43</v>
      </c>
      <c r="AV620">
        <v>0</v>
      </c>
      <c r="AW620" s="40">
        <v>1</v>
      </c>
      <c r="AX620" t="s">
        <v>108</v>
      </c>
      <c r="AY620" s="40" t="s">
        <v>108</v>
      </c>
      <c r="AZ620">
        <v>1</v>
      </c>
      <c r="BA620" s="18">
        <v>0</v>
      </c>
      <c r="BB620" t="s">
        <v>108</v>
      </c>
      <c r="BC620" s="18" t="s">
        <v>108</v>
      </c>
      <c r="BD620" s="18" t="s">
        <v>174</v>
      </c>
      <c r="BE620">
        <v>1</v>
      </c>
      <c r="BF620">
        <v>0</v>
      </c>
      <c r="BG620">
        <v>1</v>
      </c>
      <c r="BH620">
        <v>0</v>
      </c>
      <c r="BI620">
        <v>0</v>
      </c>
      <c r="BJ620">
        <v>0</v>
      </c>
      <c r="BK620" s="18">
        <v>0</v>
      </c>
      <c r="BL620">
        <v>1</v>
      </c>
      <c r="BM620">
        <v>0</v>
      </c>
      <c r="BN620" s="18">
        <v>0</v>
      </c>
      <c r="BQ620" s="25">
        <v>39.1</v>
      </c>
      <c r="BR620">
        <v>1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 s="18">
        <v>0</v>
      </c>
      <c r="BZ620">
        <v>1</v>
      </c>
      <c r="CA620">
        <v>0</v>
      </c>
      <c r="CB620">
        <v>0</v>
      </c>
      <c r="CC620" s="18">
        <v>0</v>
      </c>
      <c r="CD620">
        <v>0</v>
      </c>
      <c r="CE620">
        <v>0</v>
      </c>
      <c r="CF620">
        <v>0</v>
      </c>
      <c r="CG620">
        <v>0</v>
      </c>
      <c r="CH620" s="18">
        <v>0</v>
      </c>
      <c r="CI620">
        <v>1</v>
      </c>
      <c r="CJ620">
        <v>1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 s="18">
        <v>0</v>
      </c>
      <c r="CU620">
        <v>43</v>
      </c>
      <c r="DD620" s="34" t="s">
        <v>110</v>
      </c>
    </row>
    <row r="621" spans="1:108" x14ac:dyDescent="0.25">
      <c r="A621">
        <v>620</v>
      </c>
      <c r="B621">
        <v>39</v>
      </c>
      <c r="C621" s="25" t="s">
        <v>173</v>
      </c>
      <c r="D621" s="12">
        <v>5.0999999999999996</v>
      </c>
      <c r="E621" s="14">
        <v>0.6</v>
      </c>
      <c r="F621" s="7">
        <f t="shared" si="196"/>
        <v>8.5</v>
      </c>
      <c r="G621" s="7">
        <f t="shared" si="178"/>
        <v>4.5</v>
      </c>
      <c r="H621" s="16">
        <f t="shared" si="179"/>
        <v>5.6999999999999993</v>
      </c>
      <c r="I621" s="11">
        <f t="shared" si="180"/>
        <v>0.18790553781709984</v>
      </c>
      <c r="J621" s="33">
        <f t="shared" si="181"/>
        <v>2.2106533860835276E-2</v>
      </c>
      <c r="K621" s="33">
        <f t="shared" si="182"/>
        <v>45.235494912734183</v>
      </c>
      <c r="L621" s="33">
        <f t="shared" si="183"/>
        <v>0.16579900395626457</v>
      </c>
      <c r="M621" s="33">
        <f t="shared" si="184"/>
        <v>0.21001207167793512</v>
      </c>
      <c r="N621" s="8">
        <v>0</v>
      </c>
      <c r="O621" s="9">
        <v>1</v>
      </c>
      <c r="P621" s="8">
        <v>0</v>
      </c>
      <c r="Q621" s="9">
        <v>0</v>
      </c>
      <c r="R621" s="9">
        <v>0</v>
      </c>
      <c r="S621" s="9">
        <v>1</v>
      </c>
      <c r="T621" s="9">
        <v>0</v>
      </c>
      <c r="U621" s="8">
        <v>1981</v>
      </c>
      <c r="V621" s="9">
        <v>6</v>
      </c>
      <c r="W621" s="9">
        <f t="shared" si="176"/>
        <v>1974</v>
      </c>
      <c r="X621" s="9">
        <f t="shared" si="185"/>
        <v>50</v>
      </c>
      <c r="Y621" s="7">
        <f t="shared" si="193"/>
        <v>9.4307999999999996</v>
      </c>
      <c r="Z621" s="7">
        <f t="shared" si="194"/>
        <v>23.669200000000004</v>
      </c>
      <c r="AA621" s="9">
        <v>1</v>
      </c>
      <c r="AB621" s="9">
        <v>0</v>
      </c>
      <c r="AC621" s="9">
        <v>0</v>
      </c>
      <c r="AD621" s="9">
        <v>1</v>
      </c>
      <c r="AE621" s="9">
        <v>0</v>
      </c>
      <c r="AF621" s="9">
        <v>0</v>
      </c>
      <c r="AG621" s="8">
        <v>1</v>
      </c>
      <c r="AH621" s="9">
        <v>0</v>
      </c>
      <c r="AI621" s="30">
        <v>0</v>
      </c>
      <c r="AJ621" s="9">
        <v>0</v>
      </c>
      <c r="AK621" s="30">
        <v>1</v>
      </c>
      <c r="AL621" s="21">
        <v>2001</v>
      </c>
      <c r="AM621" s="23">
        <f t="shared" si="186"/>
        <v>7.6014023345837334</v>
      </c>
      <c r="AN621" s="33">
        <v>0.13719999999999999</v>
      </c>
      <c r="AO621" s="33">
        <f t="shared" si="195"/>
        <v>0.2238</v>
      </c>
      <c r="AP621" s="33">
        <v>0.28599999999999998</v>
      </c>
      <c r="AQ621" s="43">
        <v>0.35299999999999998</v>
      </c>
      <c r="AR621" s="33" t="s">
        <v>108</v>
      </c>
      <c r="AS621" s="43" t="s">
        <v>108</v>
      </c>
      <c r="AT621" s="42">
        <v>0.56999999999999995</v>
      </c>
      <c r="AU621" s="18">
        <v>0.43</v>
      </c>
      <c r="AV621">
        <v>1</v>
      </c>
      <c r="AW621" s="40">
        <v>0</v>
      </c>
      <c r="AX621" t="s">
        <v>108</v>
      </c>
      <c r="AY621" s="40" t="s">
        <v>108</v>
      </c>
      <c r="AZ621">
        <v>1</v>
      </c>
      <c r="BA621" s="18">
        <v>0</v>
      </c>
      <c r="BB621" t="s">
        <v>108</v>
      </c>
      <c r="BC621" s="18" t="s">
        <v>108</v>
      </c>
      <c r="BD621" s="18" t="s">
        <v>174</v>
      </c>
      <c r="BE621">
        <v>1</v>
      </c>
      <c r="BF621">
        <v>0</v>
      </c>
      <c r="BG621">
        <v>1</v>
      </c>
      <c r="BH621">
        <v>0</v>
      </c>
      <c r="BI621">
        <v>0</v>
      </c>
      <c r="BJ621">
        <v>0</v>
      </c>
      <c r="BK621" s="18">
        <v>0</v>
      </c>
      <c r="BL621">
        <v>1</v>
      </c>
      <c r="BM621">
        <v>0</v>
      </c>
      <c r="BN621" s="18">
        <v>0</v>
      </c>
      <c r="BQ621" s="25">
        <v>39.1</v>
      </c>
      <c r="BR621">
        <v>1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 s="18">
        <v>0</v>
      </c>
      <c r="BZ621">
        <v>1</v>
      </c>
      <c r="CA621">
        <v>0</v>
      </c>
      <c r="CB621">
        <v>0</v>
      </c>
      <c r="CC621" s="18">
        <v>0</v>
      </c>
      <c r="CD621">
        <v>0</v>
      </c>
      <c r="CE621">
        <v>0</v>
      </c>
      <c r="CF621">
        <v>0</v>
      </c>
      <c r="CG621">
        <v>0</v>
      </c>
      <c r="CH621" s="18">
        <v>0</v>
      </c>
      <c r="CI621">
        <v>1</v>
      </c>
      <c r="CJ621">
        <v>1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 s="18">
        <v>0</v>
      </c>
      <c r="CU621">
        <v>43</v>
      </c>
      <c r="DD621" s="34" t="s">
        <v>110</v>
      </c>
    </row>
    <row r="622" spans="1:108" x14ac:dyDescent="0.25">
      <c r="A622">
        <v>621</v>
      </c>
      <c r="B622">
        <v>39</v>
      </c>
      <c r="C622" s="25" t="s">
        <v>173</v>
      </c>
      <c r="D622" s="12">
        <v>8.1</v>
      </c>
      <c r="E622" s="14">
        <v>0.9</v>
      </c>
      <c r="F622" s="7">
        <f t="shared" si="196"/>
        <v>9</v>
      </c>
      <c r="G622" s="7">
        <f t="shared" si="178"/>
        <v>7.1999999999999993</v>
      </c>
      <c r="H622" s="16">
        <f t="shared" si="179"/>
        <v>9</v>
      </c>
      <c r="I622" s="11">
        <f t="shared" si="180"/>
        <v>0.15804073293140256</v>
      </c>
      <c r="J622" s="33">
        <f t="shared" si="181"/>
        <v>1.7560081436822507E-2</v>
      </c>
      <c r="K622" s="33">
        <f t="shared" si="182"/>
        <v>56.947344099615393</v>
      </c>
      <c r="L622" s="33">
        <f t="shared" si="183"/>
        <v>0.14048065149458006</v>
      </c>
      <c r="M622" s="33">
        <f t="shared" si="184"/>
        <v>0.17560081436822506</v>
      </c>
      <c r="N622" s="8">
        <v>0</v>
      </c>
      <c r="O622" s="9">
        <v>1</v>
      </c>
      <c r="P622" s="8">
        <v>0</v>
      </c>
      <c r="Q622" s="9">
        <v>0</v>
      </c>
      <c r="R622" s="9">
        <v>0</v>
      </c>
      <c r="S622" s="9">
        <v>1</v>
      </c>
      <c r="T622" s="9">
        <v>0</v>
      </c>
      <c r="U622" s="8">
        <v>3169</v>
      </c>
      <c r="V622" s="9">
        <v>6</v>
      </c>
      <c r="W622" s="9">
        <f t="shared" si="176"/>
        <v>3162</v>
      </c>
      <c r="X622" s="9">
        <f t="shared" si="185"/>
        <v>50</v>
      </c>
      <c r="Y622" s="7">
        <f t="shared" si="193"/>
        <v>9.4307999999999996</v>
      </c>
      <c r="Z622" s="7">
        <f t="shared" si="194"/>
        <v>23.669200000000004</v>
      </c>
      <c r="AA622" s="9">
        <v>1</v>
      </c>
      <c r="AB622" s="9">
        <v>0</v>
      </c>
      <c r="AC622" s="9">
        <v>0</v>
      </c>
      <c r="AD622" s="9">
        <v>1</v>
      </c>
      <c r="AE622" s="9">
        <v>0</v>
      </c>
      <c r="AF622" s="9">
        <v>0</v>
      </c>
      <c r="AG622" s="8">
        <v>1</v>
      </c>
      <c r="AH622" s="9">
        <v>0</v>
      </c>
      <c r="AI622" s="30">
        <v>0</v>
      </c>
      <c r="AJ622" s="9">
        <v>0</v>
      </c>
      <c r="AK622" s="30">
        <v>1</v>
      </c>
      <c r="AL622" s="21">
        <v>2001</v>
      </c>
      <c r="AM622" s="23">
        <f t="shared" si="186"/>
        <v>7.6014023345837334</v>
      </c>
      <c r="AN622" s="33">
        <v>0.13719999999999999</v>
      </c>
      <c r="AO622" s="33">
        <f t="shared" si="195"/>
        <v>0.2238</v>
      </c>
      <c r="AP622" s="33">
        <v>0.28599999999999998</v>
      </c>
      <c r="AQ622" s="43">
        <v>0.35299999999999998</v>
      </c>
      <c r="AR622" s="33" t="s">
        <v>108</v>
      </c>
      <c r="AS622" s="43" t="s">
        <v>108</v>
      </c>
      <c r="AT622" s="42">
        <v>0.56999999999999995</v>
      </c>
      <c r="AU622" s="18">
        <v>0.43</v>
      </c>
      <c r="AV622">
        <v>0</v>
      </c>
      <c r="AW622" s="40">
        <v>1</v>
      </c>
      <c r="AX622" t="s">
        <v>108</v>
      </c>
      <c r="AY622" s="40" t="s">
        <v>108</v>
      </c>
      <c r="AZ622">
        <v>1</v>
      </c>
      <c r="BA622" s="18">
        <v>0</v>
      </c>
      <c r="BB622" t="s">
        <v>108</v>
      </c>
      <c r="BC622" s="18" t="s">
        <v>108</v>
      </c>
      <c r="BD622" s="18" t="s">
        <v>174</v>
      </c>
      <c r="BE622">
        <v>1</v>
      </c>
      <c r="BF622">
        <v>0</v>
      </c>
      <c r="BG622">
        <v>1</v>
      </c>
      <c r="BH622">
        <v>0</v>
      </c>
      <c r="BI622">
        <v>0</v>
      </c>
      <c r="BJ622">
        <v>0</v>
      </c>
      <c r="BK622" s="18">
        <v>0</v>
      </c>
      <c r="BL622">
        <v>1</v>
      </c>
      <c r="BM622">
        <v>0</v>
      </c>
      <c r="BN622" s="18">
        <v>0</v>
      </c>
      <c r="BQ622" s="25">
        <v>39.1</v>
      </c>
      <c r="BR622">
        <v>1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 s="18">
        <v>0</v>
      </c>
      <c r="BZ622">
        <v>1</v>
      </c>
      <c r="CA622">
        <v>0</v>
      </c>
      <c r="CB622">
        <v>0</v>
      </c>
      <c r="CC622" s="18">
        <v>0</v>
      </c>
      <c r="CD622">
        <v>0</v>
      </c>
      <c r="CE622">
        <v>0</v>
      </c>
      <c r="CF622">
        <v>0</v>
      </c>
      <c r="CG622">
        <v>0</v>
      </c>
      <c r="CH622" s="18">
        <v>0</v>
      </c>
      <c r="CI622">
        <v>1</v>
      </c>
      <c r="CJ622">
        <v>1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 s="18">
        <v>0</v>
      </c>
      <c r="CU622">
        <v>43</v>
      </c>
      <c r="DD622" s="34" t="s">
        <v>110</v>
      </c>
    </row>
    <row r="623" spans="1:108" x14ac:dyDescent="0.25">
      <c r="A623">
        <v>622</v>
      </c>
      <c r="B623">
        <v>39</v>
      </c>
      <c r="C623" s="25" t="s">
        <v>173</v>
      </c>
      <c r="D623" s="12">
        <v>3.6</v>
      </c>
      <c r="E623" s="14">
        <v>0.7</v>
      </c>
      <c r="F623" s="7">
        <f t="shared" si="196"/>
        <v>5.1428571428571432</v>
      </c>
      <c r="G623" s="7">
        <f t="shared" si="178"/>
        <v>2.9000000000000004</v>
      </c>
      <c r="H623" s="16">
        <f t="shared" si="179"/>
        <v>4.3</v>
      </c>
      <c r="I623" s="11">
        <f t="shared" si="180"/>
        <v>0.11498487595858155</v>
      </c>
      <c r="J623" s="33">
        <f t="shared" si="181"/>
        <v>2.2358170325279741E-2</v>
      </c>
      <c r="K623" s="33">
        <f t="shared" si="182"/>
        <v>44.726379012746349</v>
      </c>
      <c r="L623" s="33">
        <f t="shared" si="183"/>
        <v>9.2626705633301804E-2</v>
      </c>
      <c r="M623" s="33">
        <f t="shared" si="184"/>
        <v>0.13734304628386129</v>
      </c>
      <c r="N623" s="8">
        <v>0</v>
      </c>
      <c r="O623" s="9">
        <v>1</v>
      </c>
      <c r="P623" s="8">
        <v>0</v>
      </c>
      <c r="Q623" s="9">
        <v>0</v>
      </c>
      <c r="R623" s="9">
        <v>0</v>
      </c>
      <c r="S623" s="9">
        <v>1</v>
      </c>
      <c r="T623" s="9">
        <v>0</v>
      </c>
      <c r="U623" s="8">
        <v>1981</v>
      </c>
      <c r="V623" s="9">
        <v>6</v>
      </c>
      <c r="W623" s="9">
        <f t="shared" si="176"/>
        <v>1974</v>
      </c>
      <c r="X623" s="9">
        <f t="shared" si="185"/>
        <v>50</v>
      </c>
      <c r="Y623" s="7">
        <f t="shared" si="193"/>
        <v>9.4307999999999996</v>
      </c>
      <c r="Z623" s="7">
        <f t="shared" si="194"/>
        <v>23.669200000000004</v>
      </c>
      <c r="AA623" s="9">
        <v>1</v>
      </c>
      <c r="AB623" s="9">
        <v>0</v>
      </c>
      <c r="AC623" s="9">
        <v>0</v>
      </c>
      <c r="AD623" s="9">
        <v>1</v>
      </c>
      <c r="AE623" s="9">
        <v>0</v>
      </c>
      <c r="AF623" s="9">
        <v>0</v>
      </c>
      <c r="AG623" s="8">
        <v>1</v>
      </c>
      <c r="AH623" s="9">
        <v>0</v>
      </c>
      <c r="AI623" s="30">
        <v>0</v>
      </c>
      <c r="AJ623" s="9">
        <v>0</v>
      </c>
      <c r="AK623" s="30">
        <v>1</v>
      </c>
      <c r="AL623" s="21">
        <v>2001</v>
      </c>
      <c r="AM623" s="23">
        <f t="shared" si="186"/>
        <v>7.6014023345837334</v>
      </c>
      <c r="AN623" s="33">
        <v>0.13719999999999999</v>
      </c>
      <c r="AO623" s="33">
        <f t="shared" si="195"/>
        <v>0.2238</v>
      </c>
      <c r="AP623" s="33">
        <v>0.28599999999999998</v>
      </c>
      <c r="AQ623" s="43">
        <v>0.35299999999999998</v>
      </c>
      <c r="AR623" s="33" t="s">
        <v>108</v>
      </c>
      <c r="AS623" s="43" t="s">
        <v>108</v>
      </c>
      <c r="AT623" s="42">
        <v>0.56999999999999995</v>
      </c>
      <c r="AU623" s="18">
        <v>0.43</v>
      </c>
      <c r="AV623">
        <v>1</v>
      </c>
      <c r="AW623" s="40">
        <v>0</v>
      </c>
      <c r="AX623" t="s">
        <v>108</v>
      </c>
      <c r="AY623" s="40" t="s">
        <v>108</v>
      </c>
      <c r="AZ623">
        <v>1</v>
      </c>
      <c r="BA623" s="18">
        <v>0</v>
      </c>
      <c r="BB623" t="s">
        <v>108</v>
      </c>
      <c r="BC623" s="18" t="s">
        <v>108</v>
      </c>
      <c r="BD623" s="18" t="s">
        <v>174</v>
      </c>
      <c r="BE623">
        <v>1</v>
      </c>
      <c r="BF623">
        <v>0</v>
      </c>
      <c r="BG623">
        <v>1</v>
      </c>
      <c r="BH623">
        <v>0</v>
      </c>
      <c r="BI623">
        <v>0</v>
      </c>
      <c r="BJ623">
        <v>0</v>
      </c>
      <c r="BK623" s="18">
        <v>0</v>
      </c>
      <c r="BL623">
        <v>1</v>
      </c>
      <c r="BM623">
        <v>0</v>
      </c>
      <c r="BN623" s="18">
        <v>0</v>
      </c>
      <c r="BQ623" s="25">
        <v>39.1</v>
      </c>
      <c r="BR623">
        <v>1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 s="18">
        <v>0</v>
      </c>
      <c r="BZ623">
        <v>1</v>
      </c>
      <c r="CA623">
        <v>0</v>
      </c>
      <c r="CB623">
        <v>0</v>
      </c>
      <c r="CC623" s="18">
        <v>0</v>
      </c>
      <c r="CD623">
        <v>0</v>
      </c>
      <c r="CE623">
        <v>0</v>
      </c>
      <c r="CF623">
        <v>0</v>
      </c>
      <c r="CG623">
        <v>0</v>
      </c>
      <c r="CH623" s="18">
        <v>0</v>
      </c>
      <c r="CI623">
        <v>1</v>
      </c>
      <c r="CJ623">
        <v>1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 s="18">
        <v>0</v>
      </c>
      <c r="CU623">
        <v>43</v>
      </c>
      <c r="DD623" s="34" t="s">
        <v>110</v>
      </c>
    </row>
    <row r="624" spans="1:108" x14ac:dyDescent="0.25">
      <c r="A624">
        <v>623</v>
      </c>
      <c r="B624">
        <v>39</v>
      </c>
      <c r="C624" s="25" t="s">
        <v>173</v>
      </c>
      <c r="D624" s="12">
        <v>7.1</v>
      </c>
      <c r="E624" s="14">
        <v>0.9</v>
      </c>
      <c r="F624" s="7">
        <f t="shared" si="196"/>
        <v>7.8888888888888884</v>
      </c>
      <c r="G624" s="7">
        <f t="shared" si="178"/>
        <v>6.1999999999999993</v>
      </c>
      <c r="H624" s="16">
        <f t="shared" si="179"/>
        <v>8</v>
      </c>
      <c r="I624" s="11">
        <f t="shared" si="180"/>
        <v>0.13893207571861219</v>
      </c>
      <c r="J624" s="33">
        <f t="shared" si="181"/>
        <v>1.7611108189683235E-2</v>
      </c>
      <c r="K624" s="33">
        <f t="shared" si="182"/>
        <v>56.782343804225228</v>
      </c>
      <c r="L624" s="33">
        <f t="shared" si="183"/>
        <v>0.12132096752892896</v>
      </c>
      <c r="M624" s="33">
        <f t="shared" si="184"/>
        <v>0.15654318390829541</v>
      </c>
      <c r="N624" s="8">
        <v>0</v>
      </c>
      <c r="O624" s="9">
        <v>1</v>
      </c>
      <c r="P624" s="8">
        <v>0</v>
      </c>
      <c r="Q624" s="9">
        <v>0</v>
      </c>
      <c r="R624" s="9">
        <v>0</v>
      </c>
      <c r="S624" s="9">
        <v>1</v>
      </c>
      <c r="T624" s="9">
        <v>0</v>
      </c>
      <c r="U624" s="8">
        <v>3169</v>
      </c>
      <c r="V624" s="9">
        <v>6</v>
      </c>
      <c r="W624" s="9">
        <f t="shared" si="176"/>
        <v>3162</v>
      </c>
      <c r="X624" s="9">
        <f t="shared" si="185"/>
        <v>50</v>
      </c>
      <c r="Y624" s="7">
        <f t="shared" si="193"/>
        <v>9.4307999999999996</v>
      </c>
      <c r="Z624" s="7">
        <f t="shared" si="194"/>
        <v>23.669200000000004</v>
      </c>
      <c r="AA624" s="9">
        <v>1</v>
      </c>
      <c r="AB624" s="9">
        <v>0</v>
      </c>
      <c r="AC624" s="9">
        <v>0</v>
      </c>
      <c r="AD624" s="9">
        <v>1</v>
      </c>
      <c r="AE624" s="9">
        <v>0</v>
      </c>
      <c r="AF624" s="9">
        <v>0</v>
      </c>
      <c r="AG624" s="8">
        <v>1</v>
      </c>
      <c r="AH624" s="9">
        <v>0</v>
      </c>
      <c r="AI624" s="30">
        <v>0</v>
      </c>
      <c r="AJ624" s="9">
        <v>0</v>
      </c>
      <c r="AK624" s="30">
        <v>1</v>
      </c>
      <c r="AL624" s="21">
        <v>2001</v>
      </c>
      <c r="AM624" s="23">
        <f t="shared" si="186"/>
        <v>7.6014023345837334</v>
      </c>
      <c r="AN624" s="33">
        <v>0.13719999999999999</v>
      </c>
      <c r="AO624" s="33">
        <f t="shared" si="195"/>
        <v>0.2238</v>
      </c>
      <c r="AP624" s="33">
        <v>0.28599999999999998</v>
      </c>
      <c r="AQ624" s="43">
        <v>0.35299999999999998</v>
      </c>
      <c r="AR624" s="33" t="s">
        <v>108</v>
      </c>
      <c r="AS624" s="43" t="s">
        <v>108</v>
      </c>
      <c r="AT624" s="42">
        <v>0.56999999999999995</v>
      </c>
      <c r="AU624" s="18">
        <v>0.43</v>
      </c>
      <c r="AV624">
        <v>0</v>
      </c>
      <c r="AW624" s="40">
        <v>1</v>
      </c>
      <c r="AX624" t="s">
        <v>108</v>
      </c>
      <c r="AY624" s="40" t="s">
        <v>108</v>
      </c>
      <c r="AZ624">
        <v>1</v>
      </c>
      <c r="BA624" s="18">
        <v>0</v>
      </c>
      <c r="BB624" t="s">
        <v>108</v>
      </c>
      <c r="BC624" s="18" t="s">
        <v>108</v>
      </c>
      <c r="BD624" s="18" t="s">
        <v>174</v>
      </c>
      <c r="BE624">
        <v>1</v>
      </c>
      <c r="BF624">
        <v>0</v>
      </c>
      <c r="BG624">
        <v>1</v>
      </c>
      <c r="BH624">
        <v>0</v>
      </c>
      <c r="BI624">
        <v>0</v>
      </c>
      <c r="BJ624">
        <v>0</v>
      </c>
      <c r="BK624" s="18">
        <v>0</v>
      </c>
      <c r="BL624">
        <v>1</v>
      </c>
      <c r="BM624">
        <v>0</v>
      </c>
      <c r="BN624" s="18">
        <v>0</v>
      </c>
      <c r="BQ624" s="25">
        <v>39.1</v>
      </c>
      <c r="BR624">
        <v>1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 s="18">
        <v>0</v>
      </c>
      <c r="BZ624">
        <v>1</v>
      </c>
      <c r="CA624">
        <v>0</v>
      </c>
      <c r="CB624">
        <v>0</v>
      </c>
      <c r="CC624" s="18">
        <v>0</v>
      </c>
      <c r="CD624">
        <v>0</v>
      </c>
      <c r="CE624">
        <v>0</v>
      </c>
      <c r="CF624">
        <v>0</v>
      </c>
      <c r="CG624">
        <v>0</v>
      </c>
      <c r="CH624" s="18">
        <v>0</v>
      </c>
      <c r="CI624">
        <v>1</v>
      </c>
      <c r="CJ624">
        <v>1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 s="18">
        <v>0</v>
      </c>
      <c r="CU624">
        <v>43</v>
      </c>
      <c r="DD624" s="34" t="s">
        <v>110</v>
      </c>
    </row>
    <row r="625" spans="1:108" x14ac:dyDescent="0.25">
      <c r="A625">
        <v>624</v>
      </c>
      <c r="B625">
        <v>39</v>
      </c>
      <c r="C625" s="25" t="s">
        <v>173</v>
      </c>
      <c r="D625" s="12">
        <v>2.6</v>
      </c>
      <c r="E625" s="14">
        <v>0.7</v>
      </c>
      <c r="F625" s="7">
        <f t="shared" si="196"/>
        <v>3.7142857142857149</v>
      </c>
      <c r="G625" s="7">
        <f t="shared" si="178"/>
        <v>1.9000000000000001</v>
      </c>
      <c r="H625" s="16">
        <f t="shared" si="179"/>
        <v>3.3</v>
      </c>
      <c r="I625" s="11">
        <f t="shared" si="180"/>
        <v>8.3308518375353649E-2</v>
      </c>
      <c r="J625" s="33">
        <f t="shared" si="181"/>
        <v>2.2429216485672133E-2</v>
      </c>
      <c r="K625" s="33">
        <f t="shared" si="182"/>
        <v>44.584704982396673</v>
      </c>
      <c r="L625" s="33">
        <f t="shared" si="183"/>
        <v>6.087930188968152E-2</v>
      </c>
      <c r="M625" s="33">
        <f t="shared" si="184"/>
        <v>0.10573773486102578</v>
      </c>
      <c r="N625" s="8">
        <v>0</v>
      </c>
      <c r="O625" s="9">
        <v>1</v>
      </c>
      <c r="P625" s="8">
        <v>0</v>
      </c>
      <c r="Q625" s="9">
        <v>0</v>
      </c>
      <c r="R625" s="9">
        <v>0</v>
      </c>
      <c r="S625" s="9">
        <v>1</v>
      </c>
      <c r="T625" s="9">
        <v>0</v>
      </c>
      <c r="U625" s="8">
        <v>1981</v>
      </c>
      <c r="V625" s="9">
        <v>6</v>
      </c>
      <c r="W625" s="9">
        <f t="shared" si="176"/>
        <v>1974</v>
      </c>
      <c r="X625" s="9">
        <f t="shared" si="185"/>
        <v>50</v>
      </c>
      <c r="Y625" s="7">
        <f t="shared" si="193"/>
        <v>9.4307999999999996</v>
      </c>
      <c r="Z625" s="7">
        <f t="shared" si="194"/>
        <v>23.669200000000004</v>
      </c>
      <c r="AA625" s="9">
        <v>1</v>
      </c>
      <c r="AB625" s="9">
        <v>0</v>
      </c>
      <c r="AC625" s="9">
        <v>0</v>
      </c>
      <c r="AD625" s="9">
        <v>1</v>
      </c>
      <c r="AE625" s="9">
        <v>0</v>
      </c>
      <c r="AF625" s="9">
        <v>0</v>
      </c>
      <c r="AG625" s="8">
        <v>1</v>
      </c>
      <c r="AH625" s="9">
        <v>0</v>
      </c>
      <c r="AI625" s="30">
        <v>0</v>
      </c>
      <c r="AJ625" s="9">
        <v>0</v>
      </c>
      <c r="AK625" s="30">
        <v>1</v>
      </c>
      <c r="AL625" s="21">
        <v>2001</v>
      </c>
      <c r="AM625" s="23">
        <f t="shared" si="186"/>
        <v>7.6014023345837334</v>
      </c>
      <c r="AN625" s="33">
        <v>0.13719999999999999</v>
      </c>
      <c r="AO625" s="33">
        <f t="shared" si="195"/>
        <v>0.2238</v>
      </c>
      <c r="AP625" s="33">
        <v>0.28599999999999998</v>
      </c>
      <c r="AQ625" s="43">
        <v>0.35299999999999998</v>
      </c>
      <c r="AR625" s="33" t="s">
        <v>108</v>
      </c>
      <c r="AS625" s="43" t="s">
        <v>108</v>
      </c>
      <c r="AT625" s="42">
        <v>0.56999999999999995</v>
      </c>
      <c r="AU625" s="18">
        <v>0.43</v>
      </c>
      <c r="AV625">
        <v>1</v>
      </c>
      <c r="AW625" s="40">
        <v>0</v>
      </c>
      <c r="AX625" t="s">
        <v>108</v>
      </c>
      <c r="AY625" s="40" t="s">
        <v>108</v>
      </c>
      <c r="AZ625">
        <v>1</v>
      </c>
      <c r="BA625" s="18">
        <v>0</v>
      </c>
      <c r="BB625" t="s">
        <v>108</v>
      </c>
      <c r="BC625" s="18" t="s">
        <v>108</v>
      </c>
      <c r="BD625" s="18" t="s">
        <v>174</v>
      </c>
      <c r="BE625">
        <v>1</v>
      </c>
      <c r="BF625">
        <v>0</v>
      </c>
      <c r="BG625">
        <v>1</v>
      </c>
      <c r="BH625">
        <v>0</v>
      </c>
      <c r="BI625">
        <v>0</v>
      </c>
      <c r="BJ625">
        <v>0</v>
      </c>
      <c r="BK625" s="18">
        <v>0</v>
      </c>
      <c r="BL625">
        <v>1</v>
      </c>
      <c r="BM625">
        <v>0</v>
      </c>
      <c r="BN625" s="18">
        <v>0</v>
      </c>
      <c r="BQ625" s="25">
        <v>39.1</v>
      </c>
      <c r="BR625">
        <v>1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 s="18">
        <v>0</v>
      </c>
      <c r="BZ625">
        <v>1</v>
      </c>
      <c r="CA625">
        <v>0</v>
      </c>
      <c r="CB625">
        <v>0</v>
      </c>
      <c r="CC625" s="18">
        <v>0</v>
      </c>
      <c r="CD625">
        <v>0</v>
      </c>
      <c r="CE625">
        <v>0</v>
      </c>
      <c r="CF625">
        <v>0</v>
      </c>
      <c r="CG625">
        <v>0</v>
      </c>
      <c r="CH625" s="18">
        <v>0</v>
      </c>
      <c r="CI625">
        <v>1</v>
      </c>
      <c r="CJ625">
        <v>1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 s="18">
        <v>0</v>
      </c>
      <c r="CU625">
        <v>43</v>
      </c>
      <c r="DD625" s="34" t="s">
        <v>110</v>
      </c>
    </row>
    <row r="626" spans="1:108" x14ac:dyDescent="0.25">
      <c r="A626">
        <v>625</v>
      </c>
      <c r="B626">
        <v>39</v>
      </c>
      <c r="C626" s="25" t="s">
        <v>173</v>
      </c>
      <c r="D626" s="12">
        <v>7.7</v>
      </c>
      <c r="E626" s="14">
        <v>1.3</v>
      </c>
      <c r="F626" s="7">
        <f t="shared" si="196"/>
        <v>5.9230769230769234</v>
      </c>
      <c r="G626" s="7">
        <f t="shared" si="178"/>
        <v>6.4</v>
      </c>
      <c r="H626" s="16">
        <f t="shared" si="179"/>
        <v>9</v>
      </c>
      <c r="I626" s="11">
        <f t="shared" si="180"/>
        <v>0.10475395483515031</v>
      </c>
      <c r="J626" s="33">
        <f t="shared" si="181"/>
        <v>1.7685732634505895E-2</v>
      </c>
      <c r="K626" s="33">
        <f t="shared" si="182"/>
        <v>56.542752322792765</v>
      </c>
      <c r="L626" s="33">
        <f t="shared" si="183"/>
        <v>8.7068222200644418E-2</v>
      </c>
      <c r="M626" s="33">
        <f t="shared" si="184"/>
        <v>0.12243968746965619</v>
      </c>
      <c r="N626" s="8">
        <v>0</v>
      </c>
      <c r="O626" s="9">
        <v>1</v>
      </c>
      <c r="P626" s="8">
        <v>0</v>
      </c>
      <c r="Q626" s="9">
        <v>0</v>
      </c>
      <c r="R626" s="9">
        <v>0</v>
      </c>
      <c r="S626" s="9">
        <v>1</v>
      </c>
      <c r="T626" s="9">
        <v>0</v>
      </c>
      <c r="U626" s="8">
        <v>3169</v>
      </c>
      <c r="V626" s="9">
        <v>6</v>
      </c>
      <c r="W626" s="9">
        <f t="shared" si="176"/>
        <v>3162</v>
      </c>
      <c r="X626" s="9">
        <f t="shared" si="185"/>
        <v>50</v>
      </c>
      <c r="Y626" s="7">
        <f t="shared" si="193"/>
        <v>9.4307999999999996</v>
      </c>
      <c r="Z626" s="7">
        <f t="shared" si="194"/>
        <v>23.669200000000004</v>
      </c>
      <c r="AA626" s="9">
        <v>1</v>
      </c>
      <c r="AB626" s="9">
        <v>0</v>
      </c>
      <c r="AC626" s="9">
        <v>0</v>
      </c>
      <c r="AD626" s="9">
        <v>1</v>
      </c>
      <c r="AE626" s="9">
        <v>0</v>
      </c>
      <c r="AF626" s="9">
        <v>0</v>
      </c>
      <c r="AG626" s="8">
        <v>1</v>
      </c>
      <c r="AH626" s="9">
        <v>0</v>
      </c>
      <c r="AI626" s="30">
        <v>0</v>
      </c>
      <c r="AJ626" s="9">
        <v>0</v>
      </c>
      <c r="AK626" s="30">
        <v>1</v>
      </c>
      <c r="AL626" s="21">
        <v>2001</v>
      </c>
      <c r="AM626" s="23">
        <f t="shared" si="186"/>
        <v>7.6014023345837334</v>
      </c>
      <c r="AN626" s="33">
        <v>0.13719999999999999</v>
      </c>
      <c r="AO626" s="33">
        <f t="shared" si="195"/>
        <v>0.2238</v>
      </c>
      <c r="AP626" s="33">
        <v>0.28599999999999998</v>
      </c>
      <c r="AQ626" s="43">
        <v>0.35299999999999998</v>
      </c>
      <c r="AR626" s="33" t="s">
        <v>108</v>
      </c>
      <c r="AS626" s="43" t="s">
        <v>108</v>
      </c>
      <c r="AT626" s="42">
        <v>0.56999999999999995</v>
      </c>
      <c r="AU626" s="18">
        <v>0.43</v>
      </c>
      <c r="AV626">
        <v>0</v>
      </c>
      <c r="AW626" s="40">
        <v>1</v>
      </c>
      <c r="AX626" t="s">
        <v>108</v>
      </c>
      <c r="AY626" s="40" t="s">
        <v>108</v>
      </c>
      <c r="AZ626">
        <v>1</v>
      </c>
      <c r="BA626" s="18">
        <v>0</v>
      </c>
      <c r="BB626" t="s">
        <v>108</v>
      </c>
      <c r="BC626" s="18" t="s">
        <v>108</v>
      </c>
      <c r="BD626" s="18" t="s">
        <v>174</v>
      </c>
      <c r="BE626">
        <v>1</v>
      </c>
      <c r="BF626">
        <v>0</v>
      </c>
      <c r="BG626">
        <v>1</v>
      </c>
      <c r="BH626">
        <v>0</v>
      </c>
      <c r="BI626">
        <v>0</v>
      </c>
      <c r="BJ626">
        <v>0</v>
      </c>
      <c r="BK626" s="18">
        <v>0</v>
      </c>
      <c r="BL626">
        <v>1</v>
      </c>
      <c r="BM626">
        <v>0</v>
      </c>
      <c r="BN626" s="18">
        <v>0</v>
      </c>
      <c r="BQ626" s="25">
        <v>39.1</v>
      </c>
      <c r="BR626">
        <v>1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 s="18">
        <v>0</v>
      </c>
      <c r="BZ626">
        <v>1</v>
      </c>
      <c r="CA626">
        <v>0</v>
      </c>
      <c r="CB626">
        <v>0</v>
      </c>
      <c r="CC626" s="18">
        <v>0</v>
      </c>
      <c r="CD626">
        <v>0</v>
      </c>
      <c r="CE626">
        <v>0</v>
      </c>
      <c r="CF626">
        <v>0</v>
      </c>
      <c r="CG626">
        <v>0</v>
      </c>
      <c r="CH626" s="18">
        <v>0</v>
      </c>
      <c r="CI626">
        <v>1</v>
      </c>
      <c r="CJ626">
        <v>1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 s="18">
        <v>0</v>
      </c>
      <c r="CU626">
        <v>43</v>
      </c>
      <c r="DD626" s="34" t="s">
        <v>110</v>
      </c>
    </row>
    <row r="627" spans="1:108" x14ac:dyDescent="0.25">
      <c r="A627">
        <v>626</v>
      </c>
      <c r="B627">
        <v>39</v>
      </c>
      <c r="C627" s="25" t="s">
        <v>173</v>
      </c>
      <c r="D627" s="12">
        <v>5.7</v>
      </c>
      <c r="E627" s="14">
        <v>0.9</v>
      </c>
      <c r="F627" s="7">
        <f t="shared" si="196"/>
        <v>6.333333333333333</v>
      </c>
      <c r="G627" s="7">
        <f t="shared" si="178"/>
        <v>4.8</v>
      </c>
      <c r="H627" s="16">
        <f t="shared" si="179"/>
        <v>6.6000000000000005</v>
      </c>
      <c r="I627" s="11">
        <f t="shared" si="180"/>
        <v>0.14112067126126332</v>
      </c>
      <c r="J627" s="33">
        <f t="shared" si="181"/>
        <v>2.2282211251778417E-2</v>
      </c>
      <c r="K627" s="33">
        <f t="shared" si="182"/>
        <v>44.878849262331926</v>
      </c>
      <c r="L627" s="33">
        <f t="shared" si="183"/>
        <v>0.11883846000948491</v>
      </c>
      <c r="M627" s="33">
        <f t="shared" si="184"/>
        <v>0.16340288251304175</v>
      </c>
      <c r="N627" s="8">
        <v>0</v>
      </c>
      <c r="O627" s="9">
        <v>1</v>
      </c>
      <c r="P627" s="8">
        <v>0</v>
      </c>
      <c r="Q627" s="9">
        <v>0</v>
      </c>
      <c r="R627" s="9">
        <v>0</v>
      </c>
      <c r="S627" s="9">
        <v>1</v>
      </c>
      <c r="T627" s="9">
        <v>0</v>
      </c>
      <c r="U627" s="8">
        <v>1981</v>
      </c>
      <c r="V627" s="9">
        <v>6</v>
      </c>
      <c r="W627" s="9">
        <f t="shared" si="176"/>
        <v>1974</v>
      </c>
      <c r="X627" s="9">
        <f t="shared" si="185"/>
        <v>50</v>
      </c>
      <c r="Y627" s="7">
        <f t="shared" si="193"/>
        <v>9.4307999999999996</v>
      </c>
      <c r="Z627" s="7">
        <f t="shared" si="194"/>
        <v>23.669200000000004</v>
      </c>
      <c r="AA627" s="9">
        <v>1</v>
      </c>
      <c r="AB627" s="9">
        <v>0</v>
      </c>
      <c r="AC627" s="9">
        <v>0</v>
      </c>
      <c r="AD627" s="9">
        <v>1</v>
      </c>
      <c r="AE627" s="9">
        <v>0</v>
      </c>
      <c r="AF627" s="9">
        <v>0</v>
      </c>
      <c r="AG627" s="8">
        <v>1</v>
      </c>
      <c r="AH627" s="9">
        <v>0</v>
      </c>
      <c r="AI627" s="30">
        <v>0</v>
      </c>
      <c r="AJ627" s="9">
        <v>0</v>
      </c>
      <c r="AK627" s="30">
        <v>1</v>
      </c>
      <c r="AL627" s="21">
        <v>2001</v>
      </c>
      <c r="AM627" s="23">
        <f t="shared" si="186"/>
        <v>7.6014023345837334</v>
      </c>
      <c r="AN627" s="33">
        <v>0.13719999999999999</v>
      </c>
      <c r="AO627" s="33">
        <f t="shared" si="195"/>
        <v>0.2238</v>
      </c>
      <c r="AP627" s="33">
        <v>0.28599999999999998</v>
      </c>
      <c r="AQ627" s="43">
        <v>0.35299999999999998</v>
      </c>
      <c r="AR627" s="33" t="s">
        <v>108</v>
      </c>
      <c r="AS627" s="43" t="s">
        <v>108</v>
      </c>
      <c r="AT627" s="42">
        <v>0.56999999999999995</v>
      </c>
      <c r="AU627" s="18">
        <v>0.43</v>
      </c>
      <c r="AV627">
        <v>1</v>
      </c>
      <c r="AW627" s="40">
        <v>0</v>
      </c>
      <c r="AX627" t="s">
        <v>108</v>
      </c>
      <c r="AY627" s="40" t="s">
        <v>108</v>
      </c>
      <c r="AZ627">
        <v>1</v>
      </c>
      <c r="BA627" s="18">
        <v>0</v>
      </c>
      <c r="BB627" t="s">
        <v>108</v>
      </c>
      <c r="BC627" s="18" t="s">
        <v>108</v>
      </c>
      <c r="BD627" s="18" t="s">
        <v>174</v>
      </c>
      <c r="BE627">
        <v>1</v>
      </c>
      <c r="BF627">
        <v>0</v>
      </c>
      <c r="BG627">
        <v>1</v>
      </c>
      <c r="BH627">
        <v>0</v>
      </c>
      <c r="BI627">
        <v>0</v>
      </c>
      <c r="BJ627">
        <v>0</v>
      </c>
      <c r="BK627" s="18">
        <v>0</v>
      </c>
      <c r="BL627">
        <v>1</v>
      </c>
      <c r="BM627">
        <v>0</v>
      </c>
      <c r="BN627" s="18">
        <v>0</v>
      </c>
      <c r="BQ627" s="25">
        <v>39.1</v>
      </c>
      <c r="BR627">
        <v>1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 s="18">
        <v>0</v>
      </c>
      <c r="BZ627">
        <v>1</v>
      </c>
      <c r="CA627">
        <v>0</v>
      </c>
      <c r="CB627">
        <v>0</v>
      </c>
      <c r="CC627" s="18">
        <v>0</v>
      </c>
      <c r="CD627">
        <v>0</v>
      </c>
      <c r="CE627">
        <v>0</v>
      </c>
      <c r="CF627">
        <v>0</v>
      </c>
      <c r="CG627">
        <v>0</v>
      </c>
      <c r="CH627" s="18">
        <v>0</v>
      </c>
      <c r="CI627">
        <v>1</v>
      </c>
      <c r="CJ627">
        <v>1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 s="18">
        <v>0</v>
      </c>
      <c r="CU627">
        <v>43</v>
      </c>
      <c r="DD627" s="34" t="s">
        <v>110</v>
      </c>
    </row>
    <row r="628" spans="1:108" x14ac:dyDescent="0.25">
      <c r="A628">
        <v>627</v>
      </c>
      <c r="B628">
        <v>39</v>
      </c>
      <c r="C628" s="25" t="s">
        <v>173</v>
      </c>
      <c r="D628" s="12">
        <v>6.4</v>
      </c>
      <c r="E628" s="14">
        <v>0.2</v>
      </c>
      <c r="F628" s="7">
        <f t="shared" si="196"/>
        <v>32</v>
      </c>
      <c r="G628" s="7">
        <f t="shared" si="178"/>
        <v>6.2</v>
      </c>
      <c r="H628" s="16">
        <f t="shared" si="179"/>
        <v>6.6000000000000005</v>
      </c>
      <c r="I628" s="11">
        <f t="shared" si="180"/>
        <v>0.25757916462010488</v>
      </c>
      <c r="J628" s="33">
        <f t="shared" si="181"/>
        <v>8.0493488943782776E-3</v>
      </c>
      <c r="K628" s="33">
        <f t="shared" si="182"/>
        <v>124.23365083583433</v>
      </c>
      <c r="L628" s="33">
        <f t="shared" si="183"/>
        <v>0.24952981572572661</v>
      </c>
      <c r="M628" s="33">
        <f t="shared" si="184"/>
        <v>0.26562851351448313</v>
      </c>
      <c r="N628" s="8">
        <v>0</v>
      </c>
      <c r="O628" s="9">
        <v>1</v>
      </c>
      <c r="P628" s="8">
        <v>0</v>
      </c>
      <c r="Q628" s="9">
        <v>0</v>
      </c>
      <c r="R628" s="9">
        <v>0</v>
      </c>
      <c r="S628" s="9">
        <v>1</v>
      </c>
      <c r="T628" s="9">
        <v>0</v>
      </c>
      <c r="U628" s="8">
        <v>14424</v>
      </c>
      <c r="V628" s="9">
        <v>13</v>
      </c>
      <c r="W628" s="9">
        <f t="shared" si="176"/>
        <v>14410</v>
      </c>
      <c r="X628" s="9">
        <f t="shared" si="185"/>
        <v>50</v>
      </c>
      <c r="Y628" s="7">
        <f t="shared" si="193"/>
        <v>9.4307999999999996</v>
      </c>
      <c r="Z628" s="7">
        <f t="shared" si="194"/>
        <v>23.669200000000004</v>
      </c>
      <c r="AA628" s="9">
        <v>1</v>
      </c>
      <c r="AB628" s="9">
        <v>0</v>
      </c>
      <c r="AC628" s="9">
        <v>0</v>
      </c>
      <c r="AD628" s="9">
        <v>1</v>
      </c>
      <c r="AE628" s="9">
        <v>0</v>
      </c>
      <c r="AF628" s="9">
        <v>0</v>
      </c>
      <c r="AG628" s="8">
        <v>1</v>
      </c>
      <c r="AH628" s="9">
        <v>0</v>
      </c>
      <c r="AI628" s="30">
        <v>0</v>
      </c>
      <c r="AJ628" s="9">
        <v>0</v>
      </c>
      <c r="AK628" s="30">
        <v>1</v>
      </c>
      <c r="AL628" s="21">
        <v>2001</v>
      </c>
      <c r="AM628" s="23">
        <f t="shared" si="186"/>
        <v>7.6014023345837334</v>
      </c>
      <c r="AN628" s="33">
        <v>0.13719999999999999</v>
      </c>
      <c r="AO628" s="33">
        <f t="shared" si="195"/>
        <v>0.2238</v>
      </c>
      <c r="AP628" s="33">
        <v>0.28599999999999998</v>
      </c>
      <c r="AQ628" s="43">
        <v>0.35299999999999998</v>
      </c>
      <c r="AR628" s="33" t="s">
        <v>108</v>
      </c>
      <c r="AS628" s="43" t="s">
        <v>108</v>
      </c>
      <c r="AT628" s="42">
        <v>0.56999999999999995</v>
      </c>
      <c r="AU628" s="18">
        <v>0.43</v>
      </c>
      <c r="AV628">
        <v>1</v>
      </c>
      <c r="AW628" s="40">
        <v>0</v>
      </c>
      <c r="AX628" t="s">
        <v>108</v>
      </c>
      <c r="AY628" s="40" t="s">
        <v>108</v>
      </c>
      <c r="AZ628">
        <v>1</v>
      </c>
      <c r="BA628" s="18">
        <v>0</v>
      </c>
      <c r="BB628" t="s">
        <v>108</v>
      </c>
      <c r="BC628" s="18" t="s">
        <v>108</v>
      </c>
      <c r="BD628" s="18" t="s">
        <v>174</v>
      </c>
      <c r="BE628">
        <v>1</v>
      </c>
      <c r="BF628">
        <v>0</v>
      </c>
      <c r="BG628">
        <v>1</v>
      </c>
      <c r="BH628">
        <v>0</v>
      </c>
      <c r="BI628">
        <v>0</v>
      </c>
      <c r="BJ628">
        <v>0</v>
      </c>
      <c r="BK628" s="18">
        <v>0</v>
      </c>
      <c r="BL628">
        <v>1</v>
      </c>
      <c r="BM628">
        <v>0</v>
      </c>
      <c r="BN628" s="18">
        <v>0</v>
      </c>
      <c r="BQ628" s="25">
        <v>39.1</v>
      </c>
      <c r="BR628">
        <v>1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 s="18">
        <v>0</v>
      </c>
      <c r="BZ628">
        <v>0</v>
      </c>
      <c r="CA628">
        <v>0</v>
      </c>
      <c r="CB628">
        <v>1</v>
      </c>
      <c r="CC628" s="18">
        <v>0</v>
      </c>
      <c r="CD628">
        <v>0</v>
      </c>
      <c r="CE628">
        <v>0</v>
      </c>
      <c r="CF628">
        <v>0</v>
      </c>
      <c r="CG628">
        <v>0</v>
      </c>
      <c r="CH628" s="18">
        <v>1</v>
      </c>
      <c r="CI628">
        <v>1</v>
      </c>
      <c r="CJ628">
        <v>1</v>
      </c>
      <c r="CK628">
        <v>0</v>
      </c>
      <c r="CL628">
        <v>0</v>
      </c>
      <c r="CM628">
        <v>0</v>
      </c>
      <c r="CN628">
        <v>1</v>
      </c>
      <c r="CO628">
        <v>0</v>
      </c>
      <c r="CP628">
        <v>0</v>
      </c>
      <c r="CQ628">
        <v>0</v>
      </c>
      <c r="CR628">
        <v>0</v>
      </c>
      <c r="CS628" s="18">
        <v>1</v>
      </c>
      <c r="CU628">
        <v>43</v>
      </c>
      <c r="DD628" s="34" t="s">
        <v>110</v>
      </c>
    </row>
    <row r="629" spans="1:108" x14ac:dyDescent="0.25">
      <c r="A629">
        <v>628</v>
      </c>
      <c r="B629">
        <v>39</v>
      </c>
      <c r="C629" s="25" t="s">
        <v>173</v>
      </c>
      <c r="D629" s="12">
        <v>20.5</v>
      </c>
      <c r="E629" s="14">
        <v>1.2</v>
      </c>
      <c r="F629" s="7">
        <f t="shared" si="196"/>
        <v>17.083333333333336</v>
      </c>
      <c r="G629" s="7">
        <f t="shared" si="178"/>
        <v>19.3</v>
      </c>
      <c r="H629" s="16">
        <f t="shared" si="179"/>
        <v>21.7</v>
      </c>
      <c r="I629" s="11">
        <f t="shared" si="180"/>
        <v>0.14089213975768597</v>
      </c>
      <c r="J629" s="33">
        <f t="shared" si="181"/>
        <v>8.2473447663035677E-3</v>
      </c>
      <c r="K629" s="33">
        <f t="shared" si="182"/>
        <v>121.25114546996156</v>
      </c>
      <c r="L629" s="33">
        <f t="shared" si="183"/>
        <v>0.1326447949913824</v>
      </c>
      <c r="M629" s="33">
        <f t="shared" si="184"/>
        <v>0.14913948452398954</v>
      </c>
      <c r="N629" s="8">
        <v>0</v>
      </c>
      <c r="O629" s="9">
        <v>1</v>
      </c>
      <c r="P629" s="8">
        <v>0</v>
      </c>
      <c r="Q629" s="9">
        <v>0</v>
      </c>
      <c r="R629" s="9">
        <v>0</v>
      </c>
      <c r="S629" s="9">
        <v>1</v>
      </c>
      <c r="T629" s="9">
        <v>0</v>
      </c>
      <c r="U629" s="8">
        <v>14424</v>
      </c>
      <c r="V629" s="9">
        <v>13</v>
      </c>
      <c r="W629" s="9">
        <f t="shared" si="176"/>
        <v>14410</v>
      </c>
      <c r="X629" s="9">
        <f t="shared" si="185"/>
        <v>50</v>
      </c>
      <c r="Y629" s="7">
        <f t="shared" si="193"/>
        <v>9.4307999999999996</v>
      </c>
      <c r="Z629" s="7">
        <f t="shared" si="194"/>
        <v>23.669200000000004</v>
      </c>
      <c r="AA629" s="9">
        <v>1</v>
      </c>
      <c r="AB629" s="9">
        <v>0</v>
      </c>
      <c r="AC629" s="9">
        <v>0</v>
      </c>
      <c r="AD629" s="9">
        <v>1</v>
      </c>
      <c r="AE629" s="9">
        <v>0</v>
      </c>
      <c r="AF629" s="9">
        <v>0</v>
      </c>
      <c r="AG629" s="8">
        <v>1</v>
      </c>
      <c r="AH629" s="9">
        <v>0</v>
      </c>
      <c r="AI629" s="30">
        <v>0</v>
      </c>
      <c r="AJ629" s="9">
        <v>0</v>
      </c>
      <c r="AK629" s="30">
        <v>1</v>
      </c>
      <c r="AL629" s="21">
        <v>2001</v>
      </c>
      <c r="AM629" s="23">
        <f t="shared" si="186"/>
        <v>7.6014023345837334</v>
      </c>
      <c r="AN629" s="33">
        <v>0.13719999999999999</v>
      </c>
      <c r="AO629" s="33">
        <f t="shared" si="195"/>
        <v>0.2238</v>
      </c>
      <c r="AP629" s="33">
        <v>0.28599999999999998</v>
      </c>
      <c r="AQ629" s="43">
        <v>0.35299999999999998</v>
      </c>
      <c r="AR629" s="33" t="s">
        <v>108</v>
      </c>
      <c r="AS629" s="43" t="s">
        <v>108</v>
      </c>
      <c r="AT629" s="42">
        <v>0.56999999999999995</v>
      </c>
      <c r="AU629" s="18">
        <v>0.43</v>
      </c>
      <c r="AV629">
        <v>1</v>
      </c>
      <c r="AW629" s="40">
        <v>0</v>
      </c>
      <c r="AX629" t="s">
        <v>108</v>
      </c>
      <c r="AY629" s="40" t="s">
        <v>108</v>
      </c>
      <c r="AZ629">
        <v>1</v>
      </c>
      <c r="BA629" s="18">
        <v>0</v>
      </c>
      <c r="BB629" t="s">
        <v>108</v>
      </c>
      <c r="BC629" s="18" t="s">
        <v>108</v>
      </c>
      <c r="BD629" s="18" t="s">
        <v>174</v>
      </c>
      <c r="BE629">
        <v>1</v>
      </c>
      <c r="BF629">
        <v>0</v>
      </c>
      <c r="BG629">
        <v>1</v>
      </c>
      <c r="BH629">
        <v>0</v>
      </c>
      <c r="BI629">
        <v>0</v>
      </c>
      <c r="BJ629">
        <v>0</v>
      </c>
      <c r="BK629" s="18">
        <v>0</v>
      </c>
      <c r="BL629">
        <v>1</v>
      </c>
      <c r="BM629">
        <v>0</v>
      </c>
      <c r="BN629" s="18">
        <v>0</v>
      </c>
      <c r="BQ629" s="25">
        <v>39.1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 s="18">
        <v>1</v>
      </c>
      <c r="BZ629">
        <v>0</v>
      </c>
      <c r="CA629">
        <v>0</v>
      </c>
      <c r="CB629">
        <v>1</v>
      </c>
      <c r="CC629" s="18">
        <v>0</v>
      </c>
      <c r="CD629">
        <v>0</v>
      </c>
      <c r="CE629">
        <v>0</v>
      </c>
      <c r="CF629">
        <v>0</v>
      </c>
      <c r="CG629">
        <v>0</v>
      </c>
      <c r="CH629" s="18">
        <v>1</v>
      </c>
      <c r="CI629">
        <v>1</v>
      </c>
      <c r="CJ629">
        <v>1</v>
      </c>
      <c r="CK629">
        <v>0</v>
      </c>
      <c r="CL629">
        <v>0</v>
      </c>
      <c r="CM629">
        <v>0</v>
      </c>
      <c r="CN629">
        <v>1</v>
      </c>
      <c r="CO629">
        <v>0</v>
      </c>
      <c r="CP629">
        <v>0</v>
      </c>
      <c r="CQ629">
        <v>0</v>
      </c>
      <c r="CR629">
        <v>0</v>
      </c>
      <c r="CS629" s="18">
        <v>1</v>
      </c>
      <c r="CU629">
        <v>43</v>
      </c>
      <c r="DD629" s="34" t="s">
        <v>110</v>
      </c>
    </row>
    <row r="630" spans="1:108" x14ac:dyDescent="0.25">
      <c r="A630">
        <v>629</v>
      </c>
      <c r="B630">
        <v>39</v>
      </c>
      <c r="C630" s="25" t="s">
        <v>173</v>
      </c>
      <c r="D630" s="12">
        <v>9.5</v>
      </c>
      <c r="E630" s="14">
        <v>0.7</v>
      </c>
      <c r="F630" s="7">
        <f t="shared" si="196"/>
        <v>13.571428571428573</v>
      </c>
      <c r="G630" s="7">
        <f t="shared" si="178"/>
        <v>8.8000000000000007</v>
      </c>
      <c r="H630" s="16">
        <f t="shared" si="179"/>
        <v>10.199999999999999</v>
      </c>
      <c r="I630" s="11">
        <f t="shared" si="180"/>
        <v>0.10093927473308457</v>
      </c>
      <c r="J630" s="33">
        <f t="shared" si="181"/>
        <v>7.4376307698062307E-3</v>
      </c>
      <c r="K630" s="33">
        <f t="shared" si="182"/>
        <v>134.45141752123473</v>
      </c>
      <c r="L630" s="33">
        <f t="shared" si="183"/>
        <v>9.3501643963278341E-2</v>
      </c>
      <c r="M630" s="33">
        <f t="shared" si="184"/>
        <v>0.10837690550289081</v>
      </c>
      <c r="N630" s="8">
        <v>0</v>
      </c>
      <c r="O630" s="9">
        <v>1</v>
      </c>
      <c r="P630" s="8">
        <v>0</v>
      </c>
      <c r="Q630" s="9">
        <v>0</v>
      </c>
      <c r="R630" s="9">
        <v>0</v>
      </c>
      <c r="S630" s="9">
        <v>1</v>
      </c>
      <c r="T630" s="9">
        <v>0</v>
      </c>
      <c r="U630" s="8">
        <v>17907</v>
      </c>
      <c r="V630" s="9">
        <v>13</v>
      </c>
      <c r="W630" s="9">
        <f t="shared" si="176"/>
        <v>17893</v>
      </c>
      <c r="X630" s="9">
        <f t="shared" si="185"/>
        <v>50</v>
      </c>
      <c r="Y630" s="7">
        <f t="shared" si="193"/>
        <v>9.4307999999999996</v>
      </c>
      <c r="Z630" s="7">
        <f t="shared" si="194"/>
        <v>23.669200000000004</v>
      </c>
      <c r="AA630" s="9">
        <v>1</v>
      </c>
      <c r="AB630" s="9">
        <v>0</v>
      </c>
      <c r="AC630" s="9">
        <v>0</v>
      </c>
      <c r="AD630" s="9">
        <v>1</v>
      </c>
      <c r="AE630" s="9">
        <v>0</v>
      </c>
      <c r="AF630" s="9">
        <v>0</v>
      </c>
      <c r="AG630" s="8">
        <v>1</v>
      </c>
      <c r="AH630" s="9">
        <v>0</v>
      </c>
      <c r="AI630" s="30">
        <v>0</v>
      </c>
      <c r="AJ630" s="9">
        <v>0</v>
      </c>
      <c r="AK630" s="30">
        <v>1</v>
      </c>
      <c r="AL630" s="21">
        <v>2001</v>
      </c>
      <c r="AM630" s="23">
        <f t="shared" si="186"/>
        <v>7.6014023345837334</v>
      </c>
      <c r="AN630" s="33">
        <v>0.13719999999999999</v>
      </c>
      <c r="AO630" s="33">
        <f t="shared" si="195"/>
        <v>0.2238</v>
      </c>
      <c r="AP630" s="33">
        <v>0.28599999999999998</v>
      </c>
      <c r="AQ630" s="43">
        <v>0.35299999999999998</v>
      </c>
      <c r="AR630" s="33" t="s">
        <v>108</v>
      </c>
      <c r="AS630" s="43" t="s">
        <v>108</v>
      </c>
      <c r="AT630" s="42">
        <v>0.56999999999999995</v>
      </c>
      <c r="AU630" s="18">
        <v>0.43</v>
      </c>
      <c r="AV630">
        <v>1</v>
      </c>
      <c r="AW630" s="40">
        <v>0</v>
      </c>
      <c r="AX630" t="s">
        <v>108</v>
      </c>
      <c r="AY630" s="40" t="s">
        <v>108</v>
      </c>
      <c r="AZ630">
        <v>1</v>
      </c>
      <c r="BA630" s="18">
        <v>0</v>
      </c>
      <c r="BB630" t="s">
        <v>108</v>
      </c>
      <c r="BC630" s="18" t="s">
        <v>108</v>
      </c>
      <c r="BD630" s="18" t="s">
        <v>174</v>
      </c>
      <c r="BE630">
        <v>1</v>
      </c>
      <c r="BF630">
        <v>0</v>
      </c>
      <c r="BG630">
        <v>1</v>
      </c>
      <c r="BH630">
        <v>0</v>
      </c>
      <c r="BI630">
        <v>0</v>
      </c>
      <c r="BJ630">
        <v>0</v>
      </c>
      <c r="BK630" s="18">
        <v>0</v>
      </c>
      <c r="BL630">
        <v>1</v>
      </c>
      <c r="BM630">
        <v>0</v>
      </c>
      <c r="BN630" s="18">
        <v>0</v>
      </c>
      <c r="BQ630" s="25">
        <v>39.1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 s="18">
        <v>1</v>
      </c>
      <c r="BZ630">
        <v>0</v>
      </c>
      <c r="CA630">
        <v>0</v>
      </c>
      <c r="CB630">
        <v>1</v>
      </c>
      <c r="CC630" s="18">
        <v>0</v>
      </c>
      <c r="CD630">
        <v>0</v>
      </c>
      <c r="CE630">
        <v>0</v>
      </c>
      <c r="CF630">
        <v>0</v>
      </c>
      <c r="CG630">
        <v>0</v>
      </c>
      <c r="CH630" s="18">
        <v>1</v>
      </c>
      <c r="CI630">
        <v>1</v>
      </c>
      <c r="CJ630">
        <v>1</v>
      </c>
      <c r="CK630">
        <v>0</v>
      </c>
      <c r="CL630">
        <v>0</v>
      </c>
      <c r="CM630">
        <v>0</v>
      </c>
      <c r="CN630">
        <v>1</v>
      </c>
      <c r="CO630">
        <v>0</v>
      </c>
      <c r="CP630">
        <v>0</v>
      </c>
      <c r="CQ630">
        <v>0</v>
      </c>
      <c r="CR630">
        <v>0</v>
      </c>
      <c r="CS630" s="18">
        <v>1</v>
      </c>
      <c r="CU630">
        <v>43</v>
      </c>
      <c r="DD630" s="34" t="s">
        <v>110</v>
      </c>
    </row>
    <row r="631" spans="1:108" x14ac:dyDescent="0.25">
      <c r="A631">
        <v>630</v>
      </c>
      <c r="B631">
        <v>39</v>
      </c>
      <c r="C631" s="25" t="s">
        <v>173</v>
      </c>
      <c r="D631" s="12">
        <v>6.4</v>
      </c>
      <c r="E631" s="14">
        <v>0.2</v>
      </c>
      <c r="F631" s="7">
        <f t="shared" si="196"/>
        <v>32</v>
      </c>
      <c r="G631" s="7">
        <f t="shared" si="178"/>
        <v>6.2</v>
      </c>
      <c r="H631" s="16">
        <f t="shared" si="179"/>
        <v>6.6000000000000005</v>
      </c>
      <c r="I631" s="11">
        <f t="shared" si="180"/>
        <v>0.33193163431017081</v>
      </c>
      <c r="J631" s="33">
        <f t="shared" si="181"/>
        <v>1.0372863572192838E-2</v>
      </c>
      <c r="K631" s="33">
        <f t="shared" si="182"/>
        <v>96.405394039960228</v>
      </c>
      <c r="L631" s="33">
        <f t="shared" si="183"/>
        <v>0.32155877073797795</v>
      </c>
      <c r="M631" s="33">
        <f t="shared" si="184"/>
        <v>0.34230449788236367</v>
      </c>
      <c r="N631" s="8">
        <v>0</v>
      </c>
      <c r="O631" s="9">
        <v>1</v>
      </c>
      <c r="P631" s="8">
        <v>0</v>
      </c>
      <c r="Q631" s="9">
        <v>0</v>
      </c>
      <c r="R631" s="9">
        <v>0</v>
      </c>
      <c r="S631" s="9">
        <v>1</v>
      </c>
      <c r="T631" s="9">
        <v>0</v>
      </c>
      <c r="U631" s="8">
        <v>8284</v>
      </c>
      <c r="V631" s="9">
        <v>13</v>
      </c>
      <c r="W631" s="9">
        <f t="shared" ref="W631:W694" si="197">U631-V631-1</f>
        <v>8270</v>
      </c>
      <c r="X631" s="9">
        <f t="shared" si="185"/>
        <v>50</v>
      </c>
      <c r="Y631" s="7">
        <f t="shared" si="193"/>
        <v>9.4307999999999996</v>
      </c>
      <c r="Z631" s="7">
        <f t="shared" si="194"/>
        <v>23.669200000000004</v>
      </c>
      <c r="AA631" s="9">
        <v>1</v>
      </c>
      <c r="AB631" s="9">
        <v>0</v>
      </c>
      <c r="AC631" s="9">
        <v>0</v>
      </c>
      <c r="AD631" s="9">
        <v>1</v>
      </c>
      <c r="AE631" s="9">
        <v>0</v>
      </c>
      <c r="AF631" s="9">
        <v>0</v>
      </c>
      <c r="AG631" s="8">
        <v>1</v>
      </c>
      <c r="AH631" s="9">
        <v>0</v>
      </c>
      <c r="AI631" s="30">
        <v>0</v>
      </c>
      <c r="AJ631" s="9">
        <v>0</v>
      </c>
      <c r="AK631" s="30">
        <v>1</v>
      </c>
      <c r="AL631" s="21">
        <v>2001</v>
      </c>
      <c r="AM631" s="23">
        <f t="shared" si="186"/>
        <v>7.6014023345837334</v>
      </c>
      <c r="AN631" s="33">
        <v>0.13719999999999999</v>
      </c>
      <c r="AO631" s="33">
        <f t="shared" si="195"/>
        <v>0.2238</v>
      </c>
      <c r="AP631" s="33">
        <v>0.28599999999999998</v>
      </c>
      <c r="AQ631" s="43">
        <v>0.35299999999999998</v>
      </c>
      <c r="AR631" s="33" t="s">
        <v>108</v>
      </c>
      <c r="AS631" s="43" t="s">
        <v>108</v>
      </c>
      <c r="AT631" s="42">
        <v>0.56999999999999995</v>
      </c>
      <c r="AU631" s="18">
        <v>0.43</v>
      </c>
      <c r="AV631">
        <v>1</v>
      </c>
      <c r="AW631" s="40">
        <v>0</v>
      </c>
      <c r="AX631" t="s">
        <v>108</v>
      </c>
      <c r="AY631" s="40" t="s">
        <v>108</v>
      </c>
      <c r="AZ631">
        <v>1</v>
      </c>
      <c r="BA631" s="18">
        <v>0</v>
      </c>
      <c r="BB631" t="s">
        <v>108</v>
      </c>
      <c r="BC631" s="18" t="s">
        <v>108</v>
      </c>
      <c r="BD631" s="18" t="s">
        <v>174</v>
      </c>
      <c r="BE631">
        <v>1</v>
      </c>
      <c r="BF631">
        <v>0</v>
      </c>
      <c r="BG631">
        <v>1</v>
      </c>
      <c r="BH631">
        <v>0</v>
      </c>
      <c r="BI631">
        <v>0</v>
      </c>
      <c r="BJ631">
        <v>0</v>
      </c>
      <c r="BK631" s="18">
        <v>0</v>
      </c>
      <c r="BL631">
        <v>1</v>
      </c>
      <c r="BM631">
        <v>0</v>
      </c>
      <c r="BN631" s="18">
        <v>0</v>
      </c>
      <c r="BQ631" s="25">
        <v>39.1</v>
      </c>
      <c r="BR631">
        <v>1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 s="18">
        <v>0</v>
      </c>
      <c r="BZ631">
        <v>0</v>
      </c>
      <c r="CA631">
        <v>0</v>
      </c>
      <c r="CB631">
        <v>1</v>
      </c>
      <c r="CC631" s="18">
        <v>0</v>
      </c>
      <c r="CD631">
        <v>0</v>
      </c>
      <c r="CE631">
        <v>0</v>
      </c>
      <c r="CF631">
        <v>0</v>
      </c>
      <c r="CG631">
        <v>0</v>
      </c>
      <c r="CH631" s="18">
        <v>1</v>
      </c>
      <c r="CI631">
        <v>1</v>
      </c>
      <c r="CJ631">
        <v>1</v>
      </c>
      <c r="CK631">
        <v>0</v>
      </c>
      <c r="CL631">
        <v>0</v>
      </c>
      <c r="CM631">
        <v>0</v>
      </c>
      <c r="CN631">
        <v>1</v>
      </c>
      <c r="CO631">
        <v>0</v>
      </c>
      <c r="CP631">
        <v>0</v>
      </c>
      <c r="CQ631">
        <v>0</v>
      </c>
      <c r="CR631">
        <v>0</v>
      </c>
      <c r="CS631" s="18">
        <v>1</v>
      </c>
      <c r="CU631">
        <v>43</v>
      </c>
      <c r="DD631" s="34" t="s">
        <v>110</v>
      </c>
    </row>
    <row r="632" spans="1:108" x14ac:dyDescent="0.25">
      <c r="A632">
        <v>631</v>
      </c>
      <c r="B632">
        <v>39</v>
      </c>
      <c r="C632" s="25" t="s">
        <v>173</v>
      </c>
      <c r="D632" s="12">
        <v>20.9</v>
      </c>
      <c r="E632" s="14">
        <v>1.4</v>
      </c>
      <c r="F632" s="7">
        <f t="shared" si="196"/>
        <v>14.928571428571429</v>
      </c>
      <c r="G632" s="7">
        <f t="shared" si="178"/>
        <v>19.5</v>
      </c>
      <c r="H632" s="16">
        <f t="shared" si="179"/>
        <v>22.299999999999997</v>
      </c>
      <c r="I632" s="11">
        <f t="shared" si="180"/>
        <v>0.1619911208929482</v>
      </c>
      <c r="J632" s="33">
        <f t="shared" si="181"/>
        <v>1.0851079868427153E-2</v>
      </c>
      <c r="K632" s="33">
        <f t="shared" si="182"/>
        <v>92.156726530937277</v>
      </c>
      <c r="L632" s="33">
        <f t="shared" si="183"/>
        <v>0.15114004102452105</v>
      </c>
      <c r="M632" s="33">
        <f t="shared" si="184"/>
        <v>0.17284220076137535</v>
      </c>
      <c r="N632" s="8">
        <v>0</v>
      </c>
      <c r="O632" s="9">
        <v>1</v>
      </c>
      <c r="P632" s="8">
        <v>0</v>
      </c>
      <c r="Q632" s="9">
        <v>0</v>
      </c>
      <c r="R632" s="9">
        <v>0</v>
      </c>
      <c r="S632" s="9">
        <v>1</v>
      </c>
      <c r="T632" s="9">
        <v>0</v>
      </c>
      <c r="U632" s="8">
        <v>8284</v>
      </c>
      <c r="V632" s="9">
        <v>13</v>
      </c>
      <c r="W632" s="9">
        <f t="shared" si="197"/>
        <v>8270</v>
      </c>
      <c r="X632" s="9">
        <f t="shared" si="185"/>
        <v>50</v>
      </c>
      <c r="Y632" s="7">
        <f t="shared" ref="Y632:Y649" si="198">(AN632*0+AO632*6+AP632*11+14*AQ632)</f>
        <v>9.4307999999999996</v>
      </c>
      <c r="Z632" s="7">
        <f t="shared" ref="Z632:Z663" si="199">BQ632-Y632-6</f>
        <v>23.669200000000004</v>
      </c>
      <c r="AA632" s="9">
        <v>1</v>
      </c>
      <c r="AB632" s="9">
        <v>0</v>
      </c>
      <c r="AC632" s="9">
        <v>0</v>
      </c>
      <c r="AD632" s="9">
        <v>1</v>
      </c>
      <c r="AE632" s="9">
        <v>0</v>
      </c>
      <c r="AF632" s="9">
        <v>0</v>
      </c>
      <c r="AG632" s="8">
        <v>1</v>
      </c>
      <c r="AH632" s="9">
        <v>0</v>
      </c>
      <c r="AI632" s="30">
        <v>0</v>
      </c>
      <c r="AJ632" s="9">
        <v>0</v>
      </c>
      <c r="AK632" s="30">
        <v>1</v>
      </c>
      <c r="AL632" s="21">
        <v>2001</v>
      </c>
      <c r="AM632" s="23">
        <f t="shared" si="186"/>
        <v>7.6014023345837334</v>
      </c>
      <c r="AN632" s="33">
        <v>0.13719999999999999</v>
      </c>
      <c r="AO632" s="33">
        <f t="shared" ref="AO632:AO663" si="200">1-SUM(AN632,AP632,AQ632)</f>
        <v>0.2238</v>
      </c>
      <c r="AP632" s="33">
        <v>0.28599999999999998</v>
      </c>
      <c r="AQ632" s="43">
        <v>0.35299999999999998</v>
      </c>
      <c r="AR632" s="33" t="s">
        <v>108</v>
      </c>
      <c r="AS632" s="43" t="s">
        <v>108</v>
      </c>
      <c r="AT632" s="42">
        <v>0.56999999999999995</v>
      </c>
      <c r="AU632" s="18">
        <v>0.43</v>
      </c>
      <c r="AV632">
        <v>1</v>
      </c>
      <c r="AW632" s="40">
        <v>0</v>
      </c>
      <c r="AX632" t="s">
        <v>108</v>
      </c>
      <c r="AY632" s="40" t="s">
        <v>108</v>
      </c>
      <c r="AZ632">
        <v>1</v>
      </c>
      <c r="BA632" s="18">
        <v>0</v>
      </c>
      <c r="BB632" t="s">
        <v>108</v>
      </c>
      <c r="BC632" s="18" t="s">
        <v>108</v>
      </c>
      <c r="BD632" s="18" t="s">
        <v>174</v>
      </c>
      <c r="BE632">
        <v>1</v>
      </c>
      <c r="BF632">
        <v>0</v>
      </c>
      <c r="BG632">
        <v>1</v>
      </c>
      <c r="BH632">
        <v>0</v>
      </c>
      <c r="BI632">
        <v>0</v>
      </c>
      <c r="BJ632">
        <v>0</v>
      </c>
      <c r="BK632" s="18">
        <v>0</v>
      </c>
      <c r="BL632">
        <v>1</v>
      </c>
      <c r="BM632">
        <v>0</v>
      </c>
      <c r="BN632" s="18">
        <v>0</v>
      </c>
      <c r="BQ632" s="25">
        <v>39.1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 s="18">
        <v>1</v>
      </c>
      <c r="BZ632">
        <v>0</v>
      </c>
      <c r="CA632">
        <v>0</v>
      </c>
      <c r="CB632">
        <v>1</v>
      </c>
      <c r="CC632" s="18">
        <v>0</v>
      </c>
      <c r="CD632">
        <v>0</v>
      </c>
      <c r="CE632">
        <v>0</v>
      </c>
      <c r="CF632">
        <v>0</v>
      </c>
      <c r="CG632">
        <v>0</v>
      </c>
      <c r="CH632" s="18">
        <v>1</v>
      </c>
      <c r="CI632">
        <v>1</v>
      </c>
      <c r="CJ632">
        <v>1</v>
      </c>
      <c r="CK632">
        <v>0</v>
      </c>
      <c r="CL632">
        <v>0</v>
      </c>
      <c r="CM632">
        <v>0</v>
      </c>
      <c r="CN632">
        <v>1</v>
      </c>
      <c r="CO632">
        <v>0</v>
      </c>
      <c r="CP632">
        <v>0</v>
      </c>
      <c r="CQ632">
        <v>0</v>
      </c>
      <c r="CR632">
        <v>0</v>
      </c>
      <c r="CS632" s="18">
        <v>1</v>
      </c>
      <c r="CU632">
        <v>43</v>
      </c>
      <c r="DD632" s="34" t="s">
        <v>110</v>
      </c>
    </row>
    <row r="633" spans="1:108" x14ac:dyDescent="0.25">
      <c r="A633">
        <v>632</v>
      </c>
      <c r="B633">
        <v>39</v>
      </c>
      <c r="C633" s="25" t="s">
        <v>173</v>
      </c>
      <c r="D633" s="12">
        <v>7.5</v>
      </c>
      <c r="E633" s="14">
        <v>0.5</v>
      </c>
      <c r="F633" s="7">
        <f t="shared" si="196"/>
        <v>15</v>
      </c>
      <c r="G633" s="7">
        <f t="shared" si="178"/>
        <v>7</v>
      </c>
      <c r="H633" s="16">
        <f t="shared" si="179"/>
        <v>8</v>
      </c>
      <c r="I633" s="11">
        <f t="shared" si="180"/>
        <v>0.25800784355766804</v>
      </c>
      <c r="J633" s="33">
        <f t="shared" si="181"/>
        <v>1.7200522903844537E-2</v>
      </c>
      <c r="K633" s="33">
        <f t="shared" si="182"/>
        <v>58.137767414994528</v>
      </c>
      <c r="L633" s="33">
        <f t="shared" si="183"/>
        <v>0.24080732065382349</v>
      </c>
      <c r="M633" s="33">
        <f t="shared" si="184"/>
        <v>0.27520836646151259</v>
      </c>
      <c r="N633" s="8">
        <v>0</v>
      </c>
      <c r="O633" s="9">
        <v>1</v>
      </c>
      <c r="P633" s="8">
        <v>0</v>
      </c>
      <c r="Q633" s="9">
        <v>0</v>
      </c>
      <c r="R633" s="9">
        <v>0</v>
      </c>
      <c r="S633" s="9">
        <v>1</v>
      </c>
      <c r="T633" s="9">
        <v>0</v>
      </c>
      <c r="U633" s="8">
        <v>3169</v>
      </c>
      <c r="V633" s="9">
        <v>13</v>
      </c>
      <c r="W633" s="9">
        <f t="shared" si="197"/>
        <v>3155</v>
      </c>
      <c r="X633" s="9">
        <f t="shared" si="185"/>
        <v>50</v>
      </c>
      <c r="Y633" s="7">
        <f t="shared" si="198"/>
        <v>9.4307999999999996</v>
      </c>
      <c r="Z633" s="7">
        <f t="shared" si="199"/>
        <v>23.669200000000004</v>
      </c>
      <c r="AA633" s="9">
        <v>1</v>
      </c>
      <c r="AB633" s="9">
        <v>0</v>
      </c>
      <c r="AC633" s="9">
        <v>0</v>
      </c>
      <c r="AD633" s="9">
        <v>1</v>
      </c>
      <c r="AE633" s="9">
        <v>0</v>
      </c>
      <c r="AF633" s="9">
        <v>0</v>
      </c>
      <c r="AG633" s="8">
        <v>1</v>
      </c>
      <c r="AH633" s="9">
        <v>0</v>
      </c>
      <c r="AI633" s="30">
        <v>0</v>
      </c>
      <c r="AJ633" s="9">
        <v>0</v>
      </c>
      <c r="AK633" s="30">
        <v>1</v>
      </c>
      <c r="AL633" s="21">
        <v>2001</v>
      </c>
      <c r="AM633" s="23">
        <f t="shared" si="186"/>
        <v>7.6014023345837334</v>
      </c>
      <c r="AN633" s="33">
        <v>0.13719999999999999</v>
      </c>
      <c r="AO633" s="33">
        <f t="shared" si="200"/>
        <v>0.2238</v>
      </c>
      <c r="AP633" s="33">
        <v>0.28599999999999998</v>
      </c>
      <c r="AQ633" s="43">
        <v>0.35299999999999998</v>
      </c>
      <c r="AR633" s="33" t="s">
        <v>108</v>
      </c>
      <c r="AS633" s="43" t="s">
        <v>108</v>
      </c>
      <c r="AT633" s="42">
        <v>0.56999999999999995</v>
      </c>
      <c r="AU633" s="18">
        <v>0.43</v>
      </c>
      <c r="AV633">
        <v>1</v>
      </c>
      <c r="AW633" s="40">
        <v>0</v>
      </c>
      <c r="AX633" t="s">
        <v>108</v>
      </c>
      <c r="AY633" s="40" t="s">
        <v>108</v>
      </c>
      <c r="AZ633">
        <v>1</v>
      </c>
      <c r="BA633" s="18">
        <v>0</v>
      </c>
      <c r="BB633" t="s">
        <v>108</v>
      </c>
      <c r="BC633" s="18" t="s">
        <v>108</v>
      </c>
      <c r="BD633" s="18" t="s">
        <v>174</v>
      </c>
      <c r="BE633">
        <v>1</v>
      </c>
      <c r="BF633">
        <v>0</v>
      </c>
      <c r="BG633">
        <v>1</v>
      </c>
      <c r="BH633">
        <v>0</v>
      </c>
      <c r="BI633">
        <v>0</v>
      </c>
      <c r="BJ633">
        <v>0</v>
      </c>
      <c r="BK633" s="18">
        <v>0</v>
      </c>
      <c r="BL633">
        <v>1</v>
      </c>
      <c r="BM633">
        <v>0</v>
      </c>
      <c r="BN633" s="18">
        <v>0</v>
      </c>
      <c r="BQ633" s="25">
        <v>39.1</v>
      </c>
      <c r="BR633">
        <v>1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 s="18">
        <v>0</v>
      </c>
      <c r="BZ633">
        <v>0</v>
      </c>
      <c r="CA633">
        <v>0</v>
      </c>
      <c r="CB633">
        <v>1</v>
      </c>
      <c r="CC633" s="18">
        <v>0</v>
      </c>
      <c r="CD633">
        <v>0</v>
      </c>
      <c r="CE633">
        <v>0</v>
      </c>
      <c r="CF633">
        <v>0</v>
      </c>
      <c r="CG633">
        <v>0</v>
      </c>
      <c r="CH633" s="18">
        <v>1</v>
      </c>
      <c r="CI633">
        <v>1</v>
      </c>
      <c r="CJ633">
        <v>1</v>
      </c>
      <c r="CK633">
        <v>0</v>
      </c>
      <c r="CL633">
        <v>0</v>
      </c>
      <c r="CM633">
        <v>0</v>
      </c>
      <c r="CN633">
        <v>1</v>
      </c>
      <c r="CO633">
        <v>0</v>
      </c>
      <c r="CP633">
        <v>0</v>
      </c>
      <c r="CQ633">
        <v>0</v>
      </c>
      <c r="CR633">
        <v>0</v>
      </c>
      <c r="CS633" s="18">
        <v>1</v>
      </c>
      <c r="CU633">
        <v>43</v>
      </c>
      <c r="DD633" s="34" t="s">
        <v>110</v>
      </c>
    </row>
    <row r="634" spans="1:108" x14ac:dyDescent="0.25">
      <c r="A634">
        <v>633</v>
      </c>
      <c r="B634">
        <v>39</v>
      </c>
      <c r="C634" s="25" t="s">
        <v>173</v>
      </c>
      <c r="D634" s="12">
        <v>20.3</v>
      </c>
      <c r="E634" s="14">
        <v>2.9</v>
      </c>
      <c r="F634" s="7">
        <f t="shared" si="196"/>
        <v>7.0000000000000009</v>
      </c>
      <c r="G634" s="7">
        <f t="shared" si="178"/>
        <v>17.400000000000002</v>
      </c>
      <c r="H634" s="16">
        <f t="shared" si="179"/>
        <v>23.2</v>
      </c>
      <c r="I634" s="11">
        <f t="shared" si="180"/>
        <v>0.12382109909351439</v>
      </c>
      <c r="J634" s="33">
        <f t="shared" si="181"/>
        <v>1.7688728441930625E-2</v>
      </c>
      <c r="K634" s="33">
        <f t="shared" si="182"/>
        <v>56.53317610041028</v>
      </c>
      <c r="L634" s="33">
        <f t="shared" si="183"/>
        <v>0.10613237065158376</v>
      </c>
      <c r="M634" s="33">
        <f t="shared" si="184"/>
        <v>0.14150982753544503</v>
      </c>
      <c r="N634" s="8">
        <v>0</v>
      </c>
      <c r="O634" s="9">
        <v>1</v>
      </c>
      <c r="P634" s="8">
        <v>0</v>
      </c>
      <c r="Q634" s="9">
        <v>0</v>
      </c>
      <c r="R634" s="9">
        <v>0</v>
      </c>
      <c r="S634" s="9">
        <v>1</v>
      </c>
      <c r="T634" s="9">
        <v>0</v>
      </c>
      <c r="U634" s="8">
        <v>3161</v>
      </c>
      <c r="V634" s="9">
        <v>13</v>
      </c>
      <c r="W634" s="9">
        <f t="shared" si="197"/>
        <v>3147</v>
      </c>
      <c r="X634" s="9">
        <f t="shared" si="185"/>
        <v>50</v>
      </c>
      <c r="Y634" s="7">
        <f t="shared" si="198"/>
        <v>9.4307999999999996</v>
      </c>
      <c r="Z634" s="7">
        <f t="shared" si="199"/>
        <v>23.669200000000004</v>
      </c>
      <c r="AA634" s="9">
        <v>1</v>
      </c>
      <c r="AB634" s="9">
        <v>0</v>
      </c>
      <c r="AC634" s="9">
        <v>0</v>
      </c>
      <c r="AD634" s="9">
        <v>1</v>
      </c>
      <c r="AE634" s="9">
        <v>0</v>
      </c>
      <c r="AF634" s="9">
        <v>0</v>
      </c>
      <c r="AG634" s="8">
        <v>1</v>
      </c>
      <c r="AH634" s="9">
        <v>0</v>
      </c>
      <c r="AI634" s="30">
        <v>0</v>
      </c>
      <c r="AJ634" s="9">
        <v>0</v>
      </c>
      <c r="AK634" s="30">
        <v>1</v>
      </c>
      <c r="AL634" s="21">
        <v>2001</v>
      </c>
      <c r="AM634" s="23">
        <f t="shared" si="186"/>
        <v>7.6014023345837334</v>
      </c>
      <c r="AN634" s="33">
        <v>0.13719999999999999</v>
      </c>
      <c r="AO634" s="33">
        <f t="shared" si="200"/>
        <v>0.2238</v>
      </c>
      <c r="AP634" s="33">
        <v>0.28599999999999998</v>
      </c>
      <c r="AQ634" s="43">
        <v>0.35299999999999998</v>
      </c>
      <c r="AR634" s="33" t="s">
        <v>108</v>
      </c>
      <c r="AS634" s="43" t="s">
        <v>108</v>
      </c>
      <c r="AT634" s="42">
        <v>0.56999999999999995</v>
      </c>
      <c r="AU634" s="18">
        <v>0.43</v>
      </c>
      <c r="AV634">
        <v>1</v>
      </c>
      <c r="AW634" s="40">
        <v>0</v>
      </c>
      <c r="AX634" t="s">
        <v>108</v>
      </c>
      <c r="AY634" s="40" t="s">
        <v>108</v>
      </c>
      <c r="AZ634">
        <v>1</v>
      </c>
      <c r="BA634" s="18">
        <v>0</v>
      </c>
      <c r="BB634" t="s">
        <v>108</v>
      </c>
      <c r="BC634" s="18" t="s">
        <v>108</v>
      </c>
      <c r="BD634" s="18" t="s">
        <v>174</v>
      </c>
      <c r="BE634">
        <v>1</v>
      </c>
      <c r="BF634">
        <v>0</v>
      </c>
      <c r="BG634">
        <v>1</v>
      </c>
      <c r="BH634">
        <v>0</v>
      </c>
      <c r="BI634">
        <v>0</v>
      </c>
      <c r="BJ634">
        <v>0</v>
      </c>
      <c r="BK634" s="18">
        <v>0</v>
      </c>
      <c r="BL634">
        <v>1</v>
      </c>
      <c r="BM634">
        <v>0</v>
      </c>
      <c r="BN634" s="18">
        <v>0</v>
      </c>
      <c r="BQ634" s="25">
        <v>39.1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 s="18">
        <v>1</v>
      </c>
      <c r="BZ634">
        <v>0</v>
      </c>
      <c r="CA634">
        <v>0</v>
      </c>
      <c r="CB634">
        <v>1</v>
      </c>
      <c r="CC634" s="18">
        <v>0</v>
      </c>
      <c r="CD634">
        <v>0</v>
      </c>
      <c r="CE634">
        <v>0</v>
      </c>
      <c r="CF634">
        <v>0</v>
      </c>
      <c r="CG634">
        <v>0</v>
      </c>
      <c r="CH634" s="18">
        <v>1</v>
      </c>
      <c r="CI634">
        <v>1</v>
      </c>
      <c r="CJ634">
        <v>1</v>
      </c>
      <c r="CK634">
        <v>0</v>
      </c>
      <c r="CL634">
        <v>0</v>
      </c>
      <c r="CM634">
        <v>0</v>
      </c>
      <c r="CN634">
        <v>1</v>
      </c>
      <c r="CO634">
        <v>0</v>
      </c>
      <c r="CP634">
        <v>0</v>
      </c>
      <c r="CQ634">
        <v>0</v>
      </c>
      <c r="CR634">
        <v>0</v>
      </c>
      <c r="CS634" s="18">
        <v>1</v>
      </c>
      <c r="CU634">
        <v>43</v>
      </c>
      <c r="DD634" s="34" t="s">
        <v>110</v>
      </c>
    </row>
    <row r="635" spans="1:108" x14ac:dyDescent="0.25">
      <c r="A635">
        <v>634</v>
      </c>
      <c r="B635">
        <v>39</v>
      </c>
      <c r="C635" s="25" t="s">
        <v>173</v>
      </c>
      <c r="D635" s="12">
        <v>8.4</v>
      </c>
      <c r="E635" s="14">
        <v>3</v>
      </c>
      <c r="F635" s="7">
        <f t="shared" si="196"/>
        <v>2.8000000000000003</v>
      </c>
      <c r="G635" s="7">
        <f t="shared" si="178"/>
        <v>5.4</v>
      </c>
      <c r="H635" s="16">
        <f t="shared" si="179"/>
        <v>11.4</v>
      </c>
      <c r="I635" s="11">
        <f t="shared" si="180"/>
        <v>5.6227166832005605E-2</v>
      </c>
      <c r="J635" s="33">
        <f t="shared" si="181"/>
        <v>2.008113101143057E-2</v>
      </c>
      <c r="K635" s="33">
        <f t="shared" si="182"/>
        <v>49.797991927385986</v>
      </c>
      <c r="L635" s="33">
        <f t="shared" si="183"/>
        <v>3.6146035820575032E-2</v>
      </c>
      <c r="M635" s="33">
        <f t="shared" si="184"/>
        <v>7.6308297843436179E-2</v>
      </c>
      <c r="N635" s="8">
        <v>0</v>
      </c>
      <c r="O635" s="9">
        <v>1</v>
      </c>
      <c r="P635" s="8">
        <v>0</v>
      </c>
      <c r="Q635" s="9">
        <v>0</v>
      </c>
      <c r="R635" s="9">
        <v>0</v>
      </c>
      <c r="S635" s="9">
        <v>1</v>
      </c>
      <c r="T635" s="9">
        <v>0</v>
      </c>
      <c r="U635" s="8">
        <v>2486</v>
      </c>
      <c r="V635" s="9">
        <v>13</v>
      </c>
      <c r="W635" s="9">
        <f t="shared" si="197"/>
        <v>2472</v>
      </c>
      <c r="X635" s="9">
        <f t="shared" si="185"/>
        <v>50</v>
      </c>
      <c r="Y635" s="7">
        <f t="shared" si="198"/>
        <v>9.4307999999999996</v>
      </c>
      <c r="Z635" s="7">
        <f t="shared" si="199"/>
        <v>23.669200000000004</v>
      </c>
      <c r="AA635" s="9">
        <v>1</v>
      </c>
      <c r="AB635" s="9">
        <v>0</v>
      </c>
      <c r="AC635" s="9">
        <v>0</v>
      </c>
      <c r="AD635" s="9">
        <v>1</v>
      </c>
      <c r="AE635" s="9">
        <v>0</v>
      </c>
      <c r="AF635" s="9">
        <v>0</v>
      </c>
      <c r="AG635" s="8">
        <v>1</v>
      </c>
      <c r="AH635" s="9">
        <v>0</v>
      </c>
      <c r="AI635" s="30">
        <v>0</v>
      </c>
      <c r="AJ635" s="9">
        <v>0</v>
      </c>
      <c r="AK635" s="30">
        <v>1</v>
      </c>
      <c r="AL635" s="21">
        <v>2001</v>
      </c>
      <c r="AM635" s="23">
        <f t="shared" si="186"/>
        <v>7.6014023345837334</v>
      </c>
      <c r="AN635" s="33">
        <v>0.13719999999999999</v>
      </c>
      <c r="AO635" s="33">
        <f t="shared" si="200"/>
        <v>0.2238</v>
      </c>
      <c r="AP635" s="33">
        <v>0.28599999999999998</v>
      </c>
      <c r="AQ635" s="43">
        <v>0.35299999999999998</v>
      </c>
      <c r="AR635" s="33" t="s">
        <v>108</v>
      </c>
      <c r="AS635" s="43" t="s">
        <v>108</v>
      </c>
      <c r="AT635" s="42">
        <v>0.56999999999999995</v>
      </c>
      <c r="AU635" s="18">
        <v>0.43</v>
      </c>
      <c r="AV635">
        <v>1</v>
      </c>
      <c r="AW635" s="40">
        <v>0</v>
      </c>
      <c r="AX635" t="s">
        <v>108</v>
      </c>
      <c r="AY635" s="40" t="s">
        <v>108</v>
      </c>
      <c r="AZ635">
        <v>1</v>
      </c>
      <c r="BA635" s="18">
        <v>0</v>
      </c>
      <c r="BB635" t="s">
        <v>108</v>
      </c>
      <c r="BC635" s="18" t="s">
        <v>108</v>
      </c>
      <c r="BD635" s="18" t="s">
        <v>174</v>
      </c>
      <c r="BE635">
        <v>1</v>
      </c>
      <c r="BF635">
        <v>0</v>
      </c>
      <c r="BG635">
        <v>1</v>
      </c>
      <c r="BH635">
        <v>0</v>
      </c>
      <c r="BI635">
        <v>0</v>
      </c>
      <c r="BJ635">
        <v>0</v>
      </c>
      <c r="BK635" s="18">
        <v>0</v>
      </c>
      <c r="BL635">
        <v>1</v>
      </c>
      <c r="BM635">
        <v>0</v>
      </c>
      <c r="BN635" s="18">
        <v>0</v>
      </c>
      <c r="BQ635" s="25">
        <v>39.1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 s="18">
        <v>1</v>
      </c>
      <c r="BZ635">
        <v>0</v>
      </c>
      <c r="CA635">
        <v>0</v>
      </c>
      <c r="CB635">
        <v>1</v>
      </c>
      <c r="CC635" s="18">
        <v>0</v>
      </c>
      <c r="CD635">
        <v>0</v>
      </c>
      <c r="CE635">
        <v>0</v>
      </c>
      <c r="CF635">
        <v>0</v>
      </c>
      <c r="CG635">
        <v>0</v>
      </c>
      <c r="CH635" s="18">
        <v>1</v>
      </c>
      <c r="CI635">
        <v>1</v>
      </c>
      <c r="CJ635">
        <v>1</v>
      </c>
      <c r="CK635">
        <v>0</v>
      </c>
      <c r="CL635">
        <v>0</v>
      </c>
      <c r="CM635">
        <v>0</v>
      </c>
      <c r="CN635">
        <v>1</v>
      </c>
      <c r="CO635">
        <v>0</v>
      </c>
      <c r="CP635">
        <v>0</v>
      </c>
      <c r="CQ635">
        <v>0</v>
      </c>
      <c r="CR635">
        <v>0</v>
      </c>
      <c r="CS635" s="18">
        <v>1</v>
      </c>
      <c r="CU635">
        <v>43</v>
      </c>
      <c r="DD635" s="34" t="s">
        <v>110</v>
      </c>
    </row>
    <row r="636" spans="1:108" x14ac:dyDescent="0.25">
      <c r="A636">
        <v>635</v>
      </c>
      <c r="B636">
        <v>39</v>
      </c>
      <c r="C636" s="25" t="s">
        <v>173</v>
      </c>
      <c r="D636" s="12">
        <v>6.1</v>
      </c>
      <c r="E636" s="14">
        <v>0.6</v>
      </c>
      <c r="F636" s="7">
        <f t="shared" si="196"/>
        <v>10.166666666666666</v>
      </c>
      <c r="G636" s="7">
        <f t="shared" si="178"/>
        <v>5.5</v>
      </c>
      <c r="H636" s="16">
        <f t="shared" si="179"/>
        <v>6.6999999999999993</v>
      </c>
      <c r="I636" s="11">
        <f t="shared" si="180"/>
        <v>0.17810617536526374</v>
      </c>
      <c r="J636" s="33">
        <f t="shared" si="181"/>
        <v>1.7518640199862007E-2</v>
      </c>
      <c r="K636" s="33">
        <f t="shared" si="182"/>
        <v>57.082055946778155</v>
      </c>
      <c r="L636" s="33">
        <f t="shared" si="183"/>
        <v>0.16058753516540172</v>
      </c>
      <c r="M636" s="33">
        <f t="shared" si="184"/>
        <v>0.19562481556512576</v>
      </c>
      <c r="N636" s="8">
        <v>0</v>
      </c>
      <c r="O636" s="9">
        <v>1</v>
      </c>
      <c r="P636" s="8">
        <v>0</v>
      </c>
      <c r="Q636" s="9">
        <v>0</v>
      </c>
      <c r="R636" s="9">
        <v>0</v>
      </c>
      <c r="S636" s="9">
        <v>1</v>
      </c>
      <c r="T636" s="9">
        <v>0</v>
      </c>
      <c r="U636" s="8">
        <v>3169</v>
      </c>
      <c r="V636" s="9">
        <v>13</v>
      </c>
      <c r="W636" s="9">
        <f t="shared" si="197"/>
        <v>3155</v>
      </c>
      <c r="X636" s="9">
        <f t="shared" si="185"/>
        <v>50</v>
      </c>
      <c r="Y636" s="7">
        <f t="shared" si="198"/>
        <v>9.4307999999999996</v>
      </c>
      <c r="Z636" s="7">
        <f t="shared" si="199"/>
        <v>23.669200000000004</v>
      </c>
      <c r="AA636" s="9">
        <v>1</v>
      </c>
      <c r="AB636" s="9">
        <v>0</v>
      </c>
      <c r="AC636" s="9">
        <v>0</v>
      </c>
      <c r="AD636" s="9">
        <v>1</v>
      </c>
      <c r="AE636" s="9">
        <v>0</v>
      </c>
      <c r="AF636" s="9">
        <v>0</v>
      </c>
      <c r="AG636" s="8">
        <v>1</v>
      </c>
      <c r="AH636" s="9">
        <v>0</v>
      </c>
      <c r="AI636" s="30">
        <v>0</v>
      </c>
      <c r="AJ636" s="9">
        <v>0</v>
      </c>
      <c r="AK636" s="30">
        <v>1</v>
      </c>
      <c r="AL636" s="21">
        <v>2001</v>
      </c>
      <c r="AM636" s="23">
        <f t="shared" si="186"/>
        <v>7.6014023345837334</v>
      </c>
      <c r="AN636" s="33">
        <v>0.13719999999999999</v>
      </c>
      <c r="AO636" s="33">
        <f t="shared" si="200"/>
        <v>0.2238</v>
      </c>
      <c r="AP636" s="33">
        <v>0.28599999999999998</v>
      </c>
      <c r="AQ636" s="43">
        <v>0.35299999999999998</v>
      </c>
      <c r="AR636" s="33" t="s">
        <v>108</v>
      </c>
      <c r="AS636" s="43" t="s">
        <v>108</v>
      </c>
      <c r="AT636" s="42">
        <v>0.56999999999999995</v>
      </c>
      <c r="AU636" s="18">
        <v>0.43</v>
      </c>
      <c r="AV636">
        <v>1</v>
      </c>
      <c r="AW636" s="40">
        <v>0</v>
      </c>
      <c r="AX636" t="s">
        <v>108</v>
      </c>
      <c r="AY636" s="40" t="s">
        <v>108</v>
      </c>
      <c r="AZ636">
        <v>1</v>
      </c>
      <c r="BA636" s="18">
        <v>0</v>
      </c>
      <c r="BB636" t="s">
        <v>108</v>
      </c>
      <c r="BC636" s="18" t="s">
        <v>108</v>
      </c>
      <c r="BD636" s="18" t="s">
        <v>174</v>
      </c>
      <c r="BE636">
        <v>1</v>
      </c>
      <c r="BF636">
        <v>0</v>
      </c>
      <c r="BG636">
        <v>1</v>
      </c>
      <c r="BH636">
        <v>0</v>
      </c>
      <c r="BI636">
        <v>0</v>
      </c>
      <c r="BJ636">
        <v>0</v>
      </c>
      <c r="BK636" s="18">
        <v>0</v>
      </c>
      <c r="BL636">
        <v>1</v>
      </c>
      <c r="BM636">
        <v>0</v>
      </c>
      <c r="BN636" s="18">
        <v>0</v>
      </c>
      <c r="BQ636" s="25">
        <v>39.1</v>
      </c>
      <c r="BR636">
        <v>1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 s="18">
        <v>0</v>
      </c>
      <c r="BZ636">
        <v>0</v>
      </c>
      <c r="CA636">
        <v>0</v>
      </c>
      <c r="CB636">
        <v>1</v>
      </c>
      <c r="CC636" s="18">
        <v>0</v>
      </c>
      <c r="CD636">
        <v>0</v>
      </c>
      <c r="CE636">
        <v>0</v>
      </c>
      <c r="CF636">
        <v>0</v>
      </c>
      <c r="CG636">
        <v>0</v>
      </c>
      <c r="CH636" s="18">
        <v>1</v>
      </c>
      <c r="CI636">
        <v>1</v>
      </c>
      <c r="CJ636">
        <v>1</v>
      </c>
      <c r="CK636">
        <v>0</v>
      </c>
      <c r="CL636">
        <v>0</v>
      </c>
      <c r="CM636">
        <v>0</v>
      </c>
      <c r="CN636">
        <v>1</v>
      </c>
      <c r="CO636">
        <v>0</v>
      </c>
      <c r="CP636">
        <v>0</v>
      </c>
      <c r="CQ636">
        <v>0</v>
      </c>
      <c r="CR636">
        <v>0</v>
      </c>
      <c r="CS636" s="18">
        <v>1</v>
      </c>
      <c r="CU636">
        <v>43</v>
      </c>
      <c r="DD636" s="34" t="s">
        <v>110</v>
      </c>
    </row>
    <row r="637" spans="1:108" x14ac:dyDescent="0.25">
      <c r="A637">
        <v>636</v>
      </c>
      <c r="B637">
        <v>39</v>
      </c>
      <c r="C637" s="25" t="s">
        <v>173</v>
      </c>
      <c r="D637" s="12">
        <v>19.100000000000001</v>
      </c>
      <c r="E637" s="14">
        <v>3.1</v>
      </c>
      <c r="F637" s="7">
        <f t="shared" si="196"/>
        <v>6.161290322580645</v>
      </c>
      <c r="G637" s="7">
        <f t="shared" si="178"/>
        <v>16</v>
      </c>
      <c r="H637" s="16">
        <f t="shared" si="179"/>
        <v>22.200000000000003</v>
      </c>
      <c r="I637" s="11">
        <f t="shared" si="180"/>
        <v>0.12750634932750621</v>
      </c>
      <c r="J637" s="33">
        <f t="shared" si="181"/>
        <v>2.0694747796610954E-2</v>
      </c>
      <c r="K637" s="33">
        <f t="shared" si="182"/>
        <v>48.321439324994508</v>
      </c>
      <c r="L637" s="33">
        <f t="shared" si="183"/>
        <v>0.10681160153089525</v>
      </c>
      <c r="M637" s="33">
        <f t="shared" si="184"/>
        <v>0.14820109712411716</v>
      </c>
      <c r="N637" s="8">
        <v>0</v>
      </c>
      <c r="O637" s="9">
        <v>1</v>
      </c>
      <c r="P637" s="8">
        <v>0</v>
      </c>
      <c r="Q637" s="9">
        <v>0</v>
      </c>
      <c r="R637" s="9">
        <v>0</v>
      </c>
      <c r="S637" s="9">
        <v>1</v>
      </c>
      <c r="T637" s="9">
        <v>0</v>
      </c>
      <c r="U637" s="8">
        <v>2311</v>
      </c>
      <c r="V637" s="9">
        <v>13</v>
      </c>
      <c r="W637" s="9">
        <f t="shared" si="197"/>
        <v>2297</v>
      </c>
      <c r="X637" s="9">
        <f t="shared" si="185"/>
        <v>50</v>
      </c>
      <c r="Y637" s="7">
        <f t="shared" si="198"/>
        <v>9.4307999999999996</v>
      </c>
      <c r="Z637" s="7">
        <f t="shared" si="199"/>
        <v>23.669200000000004</v>
      </c>
      <c r="AA637" s="9">
        <v>1</v>
      </c>
      <c r="AB637" s="9">
        <v>0</v>
      </c>
      <c r="AC637" s="9">
        <v>0</v>
      </c>
      <c r="AD637" s="9">
        <v>1</v>
      </c>
      <c r="AE637" s="9">
        <v>0</v>
      </c>
      <c r="AF637" s="9">
        <v>0</v>
      </c>
      <c r="AG637" s="8">
        <v>1</v>
      </c>
      <c r="AH637" s="9">
        <v>0</v>
      </c>
      <c r="AI637" s="30">
        <v>0</v>
      </c>
      <c r="AJ637" s="9">
        <v>0</v>
      </c>
      <c r="AK637" s="30">
        <v>1</v>
      </c>
      <c r="AL637" s="21">
        <v>2001</v>
      </c>
      <c r="AM637" s="23">
        <f t="shared" si="186"/>
        <v>7.6014023345837334</v>
      </c>
      <c r="AN637" s="33">
        <v>0.13719999999999999</v>
      </c>
      <c r="AO637" s="33">
        <f t="shared" si="200"/>
        <v>0.2238</v>
      </c>
      <c r="AP637" s="33">
        <v>0.28599999999999998</v>
      </c>
      <c r="AQ637" s="43">
        <v>0.35299999999999998</v>
      </c>
      <c r="AR637" s="33" t="s">
        <v>108</v>
      </c>
      <c r="AS637" s="43" t="s">
        <v>108</v>
      </c>
      <c r="AT637" s="42">
        <v>0.56999999999999995</v>
      </c>
      <c r="AU637" s="18">
        <v>0.43</v>
      </c>
      <c r="AV637">
        <v>1</v>
      </c>
      <c r="AW637" s="40">
        <v>0</v>
      </c>
      <c r="AX637" t="s">
        <v>108</v>
      </c>
      <c r="AY637" s="40" t="s">
        <v>108</v>
      </c>
      <c r="AZ637">
        <v>1</v>
      </c>
      <c r="BA637" s="18">
        <v>0</v>
      </c>
      <c r="BB637" t="s">
        <v>108</v>
      </c>
      <c r="BC637" s="18" t="s">
        <v>108</v>
      </c>
      <c r="BD637" s="18" t="s">
        <v>174</v>
      </c>
      <c r="BE637">
        <v>1</v>
      </c>
      <c r="BF637">
        <v>0</v>
      </c>
      <c r="BG637">
        <v>1</v>
      </c>
      <c r="BH637">
        <v>0</v>
      </c>
      <c r="BI637">
        <v>0</v>
      </c>
      <c r="BJ637">
        <v>0</v>
      </c>
      <c r="BK637" s="18">
        <v>0</v>
      </c>
      <c r="BL637">
        <v>1</v>
      </c>
      <c r="BM637">
        <v>0</v>
      </c>
      <c r="BN637" s="18">
        <v>0</v>
      </c>
      <c r="BQ637" s="25">
        <v>39.1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 s="18">
        <v>1</v>
      </c>
      <c r="BZ637">
        <v>0</v>
      </c>
      <c r="CA637">
        <v>0</v>
      </c>
      <c r="CB637">
        <v>1</v>
      </c>
      <c r="CC637" s="18">
        <v>0</v>
      </c>
      <c r="CD637">
        <v>0</v>
      </c>
      <c r="CE637">
        <v>0</v>
      </c>
      <c r="CF637">
        <v>0</v>
      </c>
      <c r="CG637">
        <v>0</v>
      </c>
      <c r="CH637" s="18">
        <v>1</v>
      </c>
      <c r="CI637">
        <v>1</v>
      </c>
      <c r="CJ637">
        <v>1</v>
      </c>
      <c r="CK637">
        <v>0</v>
      </c>
      <c r="CL637">
        <v>0</v>
      </c>
      <c r="CM637">
        <v>0</v>
      </c>
      <c r="CN637">
        <v>1</v>
      </c>
      <c r="CO637">
        <v>0</v>
      </c>
      <c r="CP637">
        <v>0</v>
      </c>
      <c r="CQ637">
        <v>0</v>
      </c>
      <c r="CR637">
        <v>0</v>
      </c>
      <c r="CS637" s="18">
        <v>1</v>
      </c>
      <c r="CU637">
        <v>43</v>
      </c>
      <c r="DD637" s="34" t="s">
        <v>110</v>
      </c>
    </row>
    <row r="638" spans="1:108" x14ac:dyDescent="0.25">
      <c r="A638">
        <v>637</v>
      </c>
      <c r="B638">
        <v>39</v>
      </c>
      <c r="C638" s="25" t="s">
        <v>173</v>
      </c>
      <c r="D638" s="12">
        <v>8</v>
      </c>
      <c r="E638" s="14">
        <v>3.3</v>
      </c>
      <c r="F638" s="7">
        <f t="shared" si="196"/>
        <v>2.4242424242424243</v>
      </c>
      <c r="G638" s="7">
        <f t="shared" si="178"/>
        <v>4.7</v>
      </c>
      <c r="H638" s="16">
        <f t="shared" si="179"/>
        <v>11.3</v>
      </c>
      <c r="I638" s="11">
        <f t="shared" si="180"/>
        <v>5.4703978219744508E-2</v>
      </c>
      <c r="J638" s="33">
        <f t="shared" si="181"/>
        <v>2.2565391015644611E-2</v>
      </c>
      <c r="K638" s="33">
        <f t="shared" si="182"/>
        <v>44.31565131340728</v>
      </c>
      <c r="L638" s="33">
        <f t="shared" si="183"/>
        <v>3.21385872040999E-2</v>
      </c>
      <c r="M638" s="33">
        <f t="shared" si="184"/>
        <v>7.7269369235389115E-2</v>
      </c>
      <c r="N638" s="8">
        <v>0</v>
      </c>
      <c r="O638" s="9">
        <v>1</v>
      </c>
      <c r="P638" s="8">
        <v>0</v>
      </c>
      <c r="Q638" s="9">
        <v>0</v>
      </c>
      <c r="R638" s="9">
        <v>0</v>
      </c>
      <c r="S638" s="9">
        <v>1</v>
      </c>
      <c r="T638" s="9">
        <v>0</v>
      </c>
      <c r="U638" s="8">
        <v>1972</v>
      </c>
      <c r="V638" s="9">
        <v>13</v>
      </c>
      <c r="W638" s="9">
        <f t="shared" si="197"/>
        <v>1958</v>
      </c>
      <c r="X638" s="9">
        <f t="shared" si="185"/>
        <v>50</v>
      </c>
      <c r="Y638" s="7">
        <f t="shared" si="198"/>
        <v>9.4307999999999996</v>
      </c>
      <c r="Z638" s="7">
        <f t="shared" si="199"/>
        <v>23.669200000000004</v>
      </c>
      <c r="AA638" s="9">
        <v>1</v>
      </c>
      <c r="AB638" s="9">
        <v>0</v>
      </c>
      <c r="AC638" s="9">
        <v>0</v>
      </c>
      <c r="AD638" s="9">
        <v>1</v>
      </c>
      <c r="AE638" s="9">
        <v>0</v>
      </c>
      <c r="AF638" s="9">
        <v>0</v>
      </c>
      <c r="AG638" s="8">
        <v>1</v>
      </c>
      <c r="AH638" s="9">
        <v>0</v>
      </c>
      <c r="AI638" s="30">
        <v>0</v>
      </c>
      <c r="AJ638" s="9">
        <v>0</v>
      </c>
      <c r="AK638" s="30">
        <v>1</v>
      </c>
      <c r="AL638" s="21">
        <v>2001</v>
      </c>
      <c r="AM638" s="23">
        <f t="shared" si="186"/>
        <v>7.6014023345837334</v>
      </c>
      <c r="AN638" s="33">
        <v>0.13719999999999999</v>
      </c>
      <c r="AO638" s="33">
        <f t="shared" si="200"/>
        <v>0.2238</v>
      </c>
      <c r="AP638" s="33">
        <v>0.28599999999999998</v>
      </c>
      <c r="AQ638" s="43">
        <v>0.35299999999999998</v>
      </c>
      <c r="AR638" s="33" t="s">
        <v>108</v>
      </c>
      <c r="AS638" s="43" t="s">
        <v>108</v>
      </c>
      <c r="AT638" s="42">
        <v>0.56999999999999995</v>
      </c>
      <c r="AU638" s="18">
        <v>0.43</v>
      </c>
      <c r="AV638">
        <v>1</v>
      </c>
      <c r="AW638" s="40">
        <v>0</v>
      </c>
      <c r="AX638" t="s">
        <v>108</v>
      </c>
      <c r="AY638" s="40" t="s">
        <v>108</v>
      </c>
      <c r="AZ638">
        <v>1</v>
      </c>
      <c r="BA638" s="18">
        <v>0</v>
      </c>
      <c r="BB638" t="s">
        <v>108</v>
      </c>
      <c r="BC638" s="18" t="s">
        <v>108</v>
      </c>
      <c r="BD638" s="18" t="s">
        <v>174</v>
      </c>
      <c r="BE638">
        <v>1</v>
      </c>
      <c r="BF638">
        <v>0</v>
      </c>
      <c r="BG638">
        <v>1</v>
      </c>
      <c r="BH638">
        <v>0</v>
      </c>
      <c r="BI638">
        <v>0</v>
      </c>
      <c r="BJ638">
        <v>0</v>
      </c>
      <c r="BK638" s="18">
        <v>0</v>
      </c>
      <c r="BL638">
        <v>1</v>
      </c>
      <c r="BM638">
        <v>0</v>
      </c>
      <c r="BN638" s="18">
        <v>0</v>
      </c>
      <c r="BQ638" s="25">
        <v>39.1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 s="18">
        <v>1</v>
      </c>
      <c r="BZ638">
        <v>0</v>
      </c>
      <c r="CA638">
        <v>0</v>
      </c>
      <c r="CB638">
        <v>1</v>
      </c>
      <c r="CC638" s="18">
        <v>0</v>
      </c>
      <c r="CD638">
        <v>0</v>
      </c>
      <c r="CE638">
        <v>0</v>
      </c>
      <c r="CF638">
        <v>0</v>
      </c>
      <c r="CG638">
        <v>0</v>
      </c>
      <c r="CH638" s="18">
        <v>1</v>
      </c>
      <c r="CI638">
        <v>1</v>
      </c>
      <c r="CJ638">
        <v>1</v>
      </c>
      <c r="CK638">
        <v>0</v>
      </c>
      <c r="CL638">
        <v>0</v>
      </c>
      <c r="CM638">
        <v>0</v>
      </c>
      <c r="CN638">
        <v>1</v>
      </c>
      <c r="CO638">
        <v>0</v>
      </c>
      <c r="CP638">
        <v>0</v>
      </c>
      <c r="CQ638">
        <v>0</v>
      </c>
      <c r="CR638">
        <v>0</v>
      </c>
      <c r="CS638" s="18">
        <v>1</v>
      </c>
      <c r="CU638">
        <v>43</v>
      </c>
      <c r="DD638" s="34" t="s">
        <v>110</v>
      </c>
    </row>
    <row r="639" spans="1:108" x14ac:dyDescent="0.25">
      <c r="A639">
        <v>638</v>
      </c>
      <c r="B639">
        <v>39</v>
      </c>
      <c r="C639" s="25" t="s">
        <v>173</v>
      </c>
      <c r="D639" s="12">
        <v>9.1999999999999993</v>
      </c>
      <c r="E639" s="14">
        <v>0.2</v>
      </c>
      <c r="F639" s="7">
        <f t="shared" si="196"/>
        <v>45.999999999999993</v>
      </c>
      <c r="G639" s="7">
        <f t="shared" si="178"/>
        <v>9</v>
      </c>
      <c r="H639" s="16">
        <f t="shared" si="179"/>
        <v>9.3999999999999986</v>
      </c>
      <c r="I639" s="11">
        <f t="shared" si="180"/>
        <v>0.39071541861692216</v>
      </c>
      <c r="J639" s="33">
        <f t="shared" si="181"/>
        <v>8.4938134481939605E-3</v>
      </c>
      <c r="K639" s="33">
        <f t="shared" si="182"/>
        <v>117.7327482054165</v>
      </c>
      <c r="L639" s="33">
        <f t="shared" si="183"/>
        <v>0.38222160516872822</v>
      </c>
      <c r="M639" s="33">
        <f t="shared" si="184"/>
        <v>0.3992092320651161</v>
      </c>
      <c r="N639" s="8">
        <v>0</v>
      </c>
      <c r="O639" s="9">
        <v>1</v>
      </c>
      <c r="P639" s="8">
        <v>0</v>
      </c>
      <c r="Q639" s="9">
        <v>0</v>
      </c>
      <c r="R639" s="9">
        <v>0</v>
      </c>
      <c r="S639" s="9">
        <v>1</v>
      </c>
      <c r="T639" s="9">
        <v>0</v>
      </c>
      <c r="U639" s="8">
        <v>11759</v>
      </c>
      <c r="V639" s="9">
        <v>13</v>
      </c>
      <c r="W639" s="9">
        <f t="shared" si="197"/>
        <v>11745</v>
      </c>
      <c r="X639" s="9">
        <f t="shared" si="185"/>
        <v>50</v>
      </c>
      <c r="Y639" s="7">
        <f t="shared" si="198"/>
        <v>9.4307999999999996</v>
      </c>
      <c r="Z639" s="7">
        <f t="shared" si="199"/>
        <v>23.669200000000004</v>
      </c>
      <c r="AA639" s="9">
        <v>1</v>
      </c>
      <c r="AB639" s="9">
        <v>0</v>
      </c>
      <c r="AC639" s="9">
        <v>0</v>
      </c>
      <c r="AD639" s="9">
        <v>1</v>
      </c>
      <c r="AE639" s="9">
        <v>0</v>
      </c>
      <c r="AF639" s="9">
        <v>0</v>
      </c>
      <c r="AG639" s="8">
        <v>1</v>
      </c>
      <c r="AH639" s="9">
        <v>0</v>
      </c>
      <c r="AI639" s="30">
        <v>0</v>
      </c>
      <c r="AJ639" s="9">
        <v>0</v>
      </c>
      <c r="AK639" s="30">
        <v>1</v>
      </c>
      <c r="AL639" s="21">
        <v>2001</v>
      </c>
      <c r="AM639" s="23">
        <f t="shared" si="186"/>
        <v>7.6014023345837334</v>
      </c>
      <c r="AN639" s="33">
        <v>0.13719999999999999</v>
      </c>
      <c r="AO639" s="33">
        <f t="shared" si="200"/>
        <v>0.2238</v>
      </c>
      <c r="AP639" s="33">
        <v>0.28599999999999998</v>
      </c>
      <c r="AQ639" s="43">
        <v>0.35299999999999998</v>
      </c>
      <c r="AR639" s="33" t="s">
        <v>108</v>
      </c>
      <c r="AS639" s="43" t="s">
        <v>108</v>
      </c>
      <c r="AT639" s="42">
        <v>0.56999999999999995</v>
      </c>
      <c r="AU639" s="18">
        <v>0.43</v>
      </c>
      <c r="AV639">
        <v>0</v>
      </c>
      <c r="AW639" s="40">
        <v>1</v>
      </c>
      <c r="AX639" t="s">
        <v>108</v>
      </c>
      <c r="AY639" s="40" t="s">
        <v>108</v>
      </c>
      <c r="AZ639">
        <v>1</v>
      </c>
      <c r="BA639" s="18">
        <v>0</v>
      </c>
      <c r="BB639" t="s">
        <v>108</v>
      </c>
      <c r="BC639" s="18" t="s">
        <v>108</v>
      </c>
      <c r="BD639" s="18" t="s">
        <v>174</v>
      </c>
      <c r="BE639">
        <v>1</v>
      </c>
      <c r="BF639">
        <v>0</v>
      </c>
      <c r="BG639">
        <v>1</v>
      </c>
      <c r="BH639">
        <v>0</v>
      </c>
      <c r="BI639">
        <v>0</v>
      </c>
      <c r="BJ639">
        <v>0</v>
      </c>
      <c r="BK639" s="18">
        <v>0</v>
      </c>
      <c r="BL639">
        <v>1</v>
      </c>
      <c r="BM639">
        <v>0</v>
      </c>
      <c r="BN639" s="18">
        <v>0</v>
      </c>
      <c r="BQ639" s="25">
        <v>39.1</v>
      </c>
      <c r="BR639">
        <v>1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 s="18">
        <v>0</v>
      </c>
      <c r="BZ639">
        <v>0</v>
      </c>
      <c r="CA639">
        <v>0</v>
      </c>
      <c r="CB639">
        <v>1</v>
      </c>
      <c r="CC639" s="18">
        <v>0</v>
      </c>
      <c r="CD639">
        <v>0</v>
      </c>
      <c r="CE639">
        <v>0</v>
      </c>
      <c r="CF639">
        <v>0</v>
      </c>
      <c r="CG639">
        <v>0</v>
      </c>
      <c r="CH639" s="18">
        <v>1</v>
      </c>
      <c r="CI639">
        <v>1</v>
      </c>
      <c r="CJ639">
        <v>1</v>
      </c>
      <c r="CK639">
        <v>0</v>
      </c>
      <c r="CL639">
        <v>0</v>
      </c>
      <c r="CM639">
        <v>0</v>
      </c>
      <c r="CN639">
        <v>1</v>
      </c>
      <c r="CO639">
        <v>0</v>
      </c>
      <c r="CP639">
        <v>0</v>
      </c>
      <c r="CQ639">
        <v>0</v>
      </c>
      <c r="CR639">
        <v>0</v>
      </c>
      <c r="CS639" s="18">
        <v>1</v>
      </c>
      <c r="CU639">
        <v>43</v>
      </c>
      <c r="DD639" s="34" t="s">
        <v>110</v>
      </c>
    </row>
    <row r="640" spans="1:108" x14ac:dyDescent="0.25">
      <c r="A640">
        <v>639</v>
      </c>
      <c r="B640">
        <v>39</v>
      </c>
      <c r="C640" s="25" t="s">
        <v>173</v>
      </c>
      <c r="D640" s="12">
        <v>16.3</v>
      </c>
      <c r="E640" s="14">
        <v>1.1000000000000001</v>
      </c>
      <c r="F640" s="7">
        <f t="shared" si="196"/>
        <v>14.818181818181818</v>
      </c>
      <c r="G640" s="7">
        <f t="shared" si="178"/>
        <v>15.200000000000001</v>
      </c>
      <c r="H640" s="16">
        <f t="shared" si="179"/>
        <v>17.400000000000002</v>
      </c>
      <c r="I640" s="11">
        <f t="shared" si="180"/>
        <v>0.13547096277416754</v>
      </c>
      <c r="J640" s="33">
        <f t="shared" si="181"/>
        <v>9.1422122117536374E-3</v>
      </c>
      <c r="K640" s="33">
        <f t="shared" si="182"/>
        <v>109.38271578451824</v>
      </c>
      <c r="L640" s="33">
        <f t="shared" si="183"/>
        <v>0.12632875056241391</v>
      </c>
      <c r="M640" s="33">
        <f t="shared" si="184"/>
        <v>0.14461317498592116</v>
      </c>
      <c r="N640" s="8">
        <v>0</v>
      </c>
      <c r="O640" s="9">
        <v>1</v>
      </c>
      <c r="P640" s="8">
        <v>0</v>
      </c>
      <c r="Q640" s="9">
        <v>0</v>
      </c>
      <c r="R640" s="9">
        <v>0</v>
      </c>
      <c r="S640" s="9">
        <v>1</v>
      </c>
      <c r="T640" s="9">
        <v>0</v>
      </c>
      <c r="U640" s="8">
        <v>11759</v>
      </c>
      <c r="V640" s="9">
        <v>13</v>
      </c>
      <c r="W640" s="9">
        <f t="shared" si="197"/>
        <v>11745</v>
      </c>
      <c r="X640" s="9">
        <f t="shared" si="185"/>
        <v>50</v>
      </c>
      <c r="Y640" s="7">
        <f t="shared" si="198"/>
        <v>9.4307999999999996</v>
      </c>
      <c r="Z640" s="7">
        <f t="shared" si="199"/>
        <v>23.669200000000004</v>
      </c>
      <c r="AA640" s="9">
        <v>1</v>
      </c>
      <c r="AB640" s="9">
        <v>0</v>
      </c>
      <c r="AC640" s="9">
        <v>0</v>
      </c>
      <c r="AD640" s="9">
        <v>1</v>
      </c>
      <c r="AE640" s="9">
        <v>0</v>
      </c>
      <c r="AF640" s="9">
        <v>0</v>
      </c>
      <c r="AG640" s="8">
        <v>1</v>
      </c>
      <c r="AH640" s="9">
        <v>0</v>
      </c>
      <c r="AI640" s="30">
        <v>0</v>
      </c>
      <c r="AJ640" s="9">
        <v>0</v>
      </c>
      <c r="AK640" s="30">
        <v>1</v>
      </c>
      <c r="AL640" s="21">
        <v>2001</v>
      </c>
      <c r="AM640" s="23">
        <f t="shared" si="186"/>
        <v>7.6014023345837334</v>
      </c>
      <c r="AN640" s="33">
        <v>0.13719999999999999</v>
      </c>
      <c r="AO640" s="33">
        <f t="shared" si="200"/>
        <v>0.2238</v>
      </c>
      <c r="AP640" s="33">
        <v>0.28599999999999998</v>
      </c>
      <c r="AQ640" s="43">
        <v>0.35299999999999998</v>
      </c>
      <c r="AR640" s="33" t="s">
        <v>108</v>
      </c>
      <c r="AS640" s="43" t="s">
        <v>108</v>
      </c>
      <c r="AT640" s="42">
        <v>0.56999999999999995</v>
      </c>
      <c r="AU640" s="18">
        <v>0.43</v>
      </c>
      <c r="AV640">
        <v>0</v>
      </c>
      <c r="AW640" s="40">
        <v>1</v>
      </c>
      <c r="AX640" t="s">
        <v>108</v>
      </c>
      <c r="AY640" s="40" t="s">
        <v>108</v>
      </c>
      <c r="AZ640">
        <v>1</v>
      </c>
      <c r="BA640" s="18">
        <v>0</v>
      </c>
      <c r="BB640" t="s">
        <v>108</v>
      </c>
      <c r="BC640" s="18" t="s">
        <v>108</v>
      </c>
      <c r="BD640" s="18" t="s">
        <v>174</v>
      </c>
      <c r="BE640">
        <v>1</v>
      </c>
      <c r="BF640">
        <v>0</v>
      </c>
      <c r="BG640">
        <v>1</v>
      </c>
      <c r="BH640">
        <v>0</v>
      </c>
      <c r="BI640">
        <v>0</v>
      </c>
      <c r="BJ640">
        <v>0</v>
      </c>
      <c r="BK640" s="18">
        <v>0</v>
      </c>
      <c r="BL640">
        <v>1</v>
      </c>
      <c r="BM640">
        <v>0</v>
      </c>
      <c r="BN640" s="18">
        <v>0</v>
      </c>
      <c r="BQ640" s="25">
        <v>39.1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 s="18">
        <v>1</v>
      </c>
      <c r="BZ640">
        <v>0</v>
      </c>
      <c r="CA640">
        <v>0</v>
      </c>
      <c r="CB640">
        <v>1</v>
      </c>
      <c r="CC640" s="18">
        <v>0</v>
      </c>
      <c r="CD640">
        <v>0</v>
      </c>
      <c r="CE640">
        <v>0</v>
      </c>
      <c r="CF640">
        <v>0</v>
      </c>
      <c r="CG640">
        <v>0</v>
      </c>
      <c r="CH640" s="18">
        <v>1</v>
      </c>
      <c r="CI640">
        <v>1</v>
      </c>
      <c r="CJ640">
        <v>1</v>
      </c>
      <c r="CK640">
        <v>0</v>
      </c>
      <c r="CL640">
        <v>0</v>
      </c>
      <c r="CM640">
        <v>0</v>
      </c>
      <c r="CN640">
        <v>1</v>
      </c>
      <c r="CO640">
        <v>0</v>
      </c>
      <c r="CP640">
        <v>0</v>
      </c>
      <c r="CQ640">
        <v>0</v>
      </c>
      <c r="CR640">
        <v>0</v>
      </c>
      <c r="CS640" s="18">
        <v>1</v>
      </c>
      <c r="CU640">
        <v>43</v>
      </c>
      <c r="DD640" s="34" t="s">
        <v>110</v>
      </c>
    </row>
    <row r="641" spans="1:108" x14ac:dyDescent="0.25">
      <c r="A641">
        <v>640</v>
      </c>
      <c r="B641">
        <v>39</v>
      </c>
      <c r="C641" s="25" t="s">
        <v>173</v>
      </c>
      <c r="D641" s="12">
        <v>12.6</v>
      </c>
      <c r="E641" s="14">
        <v>0.8</v>
      </c>
      <c r="F641" s="7">
        <f t="shared" si="196"/>
        <v>15.749999999999998</v>
      </c>
      <c r="G641" s="7">
        <f t="shared" si="178"/>
        <v>11.799999999999999</v>
      </c>
      <c r="H641" s="16">
        <f t="shared" si="179"/>
        <v>13.4</v>
      </c>
      <c r="I641" s="11">
        <f t="shared" si="180"/>
        <v>0.11981062609680501</v>
      </c>
      <c r="J641" s="33">
        <f t="shared" si="181"/>
        <v>7.607023879162224E-3</v>
      </c>
      <c r="K641" s="33">
        <f t="shared" si="182"/>
        <v>131.45745509479482</v>
      </c>
      <c r="L641" s="33">
        <f t="shared" si="183"/>
        <v>0.11220360221764279</v>
      </c>
      <c r="M641" s="33">
        <f t="shared" si="184"/>
        <v>0.12741764997596725</v>
      </c>
      <c r="N641" s="8">
        <v>0</v>
      </c>
      <c r="O641" s="9">
        <v>1</v>
      </c>
      <c r="P641" s="8">
        <v>0</v>
      </c>
      <c r="Q641" s="9">
        <v>0</v>
      </c>
      <c r="R641" s="9">
        <v>0</v>
      </c>
      <c r="S641" s="9">
        <v>1</v>
      </c>
      <c r="T641" s="9">
        <v>0</v>
      </c>
      <c r="U641" s="8">
        <v>17047</v>
      </c>
      <c r="V641" s="9">
        <v>13</v>
      </c>
      <c r="W641" s="9">
        <f t="shared" si="197"/>
        <v>17033</v>
      </c>
      <c r="X641" s="9">
        <f t="shared" si="185"/>
        <v>50</v>
      </c>
      <c r="Y641" s="7">
        <f t="shared" si="198"/>
        <v>9.4307999999999996</v>
      </c>
      <c r="Z641" s="7">
        <f t="shared" si="199"/>
        <v>23.669200000000004</v>
      </c>
      <c r="AA641" s="9">
        <v>1</v>
      </c>
      <c r="AB641" s="9">
        <v>0</v>
      </c>
      <c r="AC641" s="9">
        <v>0</v>
      </c>
      <c r="AD641" s="9">
        <v>1</v>
      </c>
      <c r="AE641" s="9">
        <v>0</v>
      </c>
      <c r="AF641" s="9">
        <v>0</v>
      </c>
      <c r="AG641" s="8">
        <v>1</v>
      </c>
      <c r="AH641" s="9">
        <v>0</v>
      </c>
      <c r="AI641" s="30">
        <v>0</v>
      </c>
      <c r="AJ641" s="9">
        <v>0</v>
      </c>
      <c r="AK641" s="30">
        <v>1</v>
      </c>
      <c r="AL641" s="21">
        <v>2001</v>
      </c>
      <c r="AM641" s="23">
        <f t="shared" si="186"/>
        <v>7.6014023345837334</v>
      </c>
      <c r="AN641" s="33">
        <v>0.13719999999999999</v>
      </c>
      <c r="AO641" s="33">
        <f t="shared" si="200"/>
        <v>0.2238</v>
      </c>
      <c r="AP641" s="33">
        <v>0.28599999999999998</v>
      </c>
      <c r="AQ641" s="43">
        <v>0.35299999999999998</v>
      </c>
      <c r="AR641" s="33" t="s">
        <v>108</v>
      </c>
      <c r="AS641" s="43" t="s">
        <v>108</v>
      </c>
      <c r="AT641" s="42">
        <v>0.56999999999999995</v>
      </c>
      <c r="AU641" s="18">
        <v>0.43</v>
      </c>
      <c r="AV641">
        <v>0</v>
      </c>
      <c r="AW641" s="40">
        <v>1</v>
      </c>
      <c r="AX641" t="s">
        <v>108</v>
      </c>
      <c r="AY641" s="40" t="s">
        <v>108</v>
      </c>
      <c r="AZ641">
        <v>1</v>
      </c>
      <c r="BA641" s="18">
        <v>0</v>
      </c>
      <c r="BB641" t="s">
        <v>108</v>
      </c>
      <c r="BC641" s="18" t="s">
        <v>108</v>
      </c>
      <c r="BD641" s="18" t="s">
        <v>174</v>
      </c>
      <c r="BE641">
        <v>1</v>
      </c>
      <c r="BF641">
        <v>0</v>
      </c>
      <c r="BG641">
        <v>1</v>
      </c>
      <c r="BH641">
        <v>0</v>
      </c>
      <c r="BI641">
        <v>0</v>
      </c>
      <c r="BJ641">
        <v>0</v>
      </c>
      <c r="BK641" s="18">
        <v>0</v>
      </c>
      <c r="BL641">
        <v>1</v>
      </c>
      <c r="BM641">
        <v>0</v>
      </c>
      <c r="BN641" s="18">
        <v>0</v>
      </c>
      <c r="BQ641" s="25">
        <v>39.1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 s="18">
        <v>1</v>
      </c>
      <c r="BZ641">
        <v>0</v>
      </c>
      <c r="CA641">
        <v>0</v>
      </c>
      <c r="CB641">
        <v>1</v>
      </c>
      <c r="CC641" s="18">
        <v>0</v>
      </c>
      <c r="CD641">
        <v>0</v>
      </c>
      <c r="CE641">
        <v>0</v>
      </c>
      <c r="CF641">
        <v>0</v>
      </c>
      <c r="CG641">
        <v>0</v>
      </c>
      <c r="CH641" s="18">
        <v>1</v>
      </c>
      <c r="CI641">
        <v>1</v>
      </c>
      <c r="CJ641">
        <v>1</v>
      </c>
      <c r="CK641">
        <v>0</v>
      </c>
      <c r="CL641">
        <v>0</v>
      </c>
      <c r="CM641">
        <v>0</v>
      </c>
      <c r="CN641">
        <v>1</v>
      </c>
      <c r="CO641">
        <v>0</v>
      </c>
      <c r="CP641">
        <v>0</v>
      </c>
      <c r="CQ641">
        <v>0</v>
      </c>
      <c r="CR641">
        <v>0</v>
      </c>
      <c r="CS641" s="18">
        <v>1</v>
      </c>
      <c r="CU641">
        <v>43</v>
      </c>
      <c r="DD641" s="34" t="s">
        <v>110</v>
      </c>
    </row>
    <row r="642" spans="1:108" x14ac:dyDescent="0.25">
      <c r="A642">
        <v>641</v>
      </c>
      <c r="B642">
        <v>39</v>
      </c>
      <c r="C642" s="25" t="s">
        <v>173</v>
      </c>
      <c r="D642" s="12">
        <v>10.3</v>
      </c>
      <c r="E642" s="14">
        <v>0.2</v>
      </c>
      <c r="F642" s="7">
        <f t="shared" si="196"/>
        <v>51.5</v>
      </c>
      <c r="G642" s="7">
        <f t="shared" ref="G642:G705" si="201">D642-E642</f>
        <v>10.100000000000001</v>
      </c>
      <c r="H642" s="16">
        <f t="shared" ref="H642:H705" si="202">D642+E642</f>
        <v>10.5</v>
      </c>
      <c r="I642" s="11">
        <f t="shared" ref="I642:I705" si="203">IFERROR(F642/SQRT(F642^2+W642), "X")</f>
        <v>0.47764592668287958</v>
      </c>
      <c r="J642" s="33">
        <f t="shared" ref="J642:J705" si="204">IFERROR(SQRT((1-I642^2)/W642), "X")</f>
        <v>9.2746781880170773E-3</v>
      </c>
      <c r="K642" s="33">
        <f t="shared" ref="K642:K705" si="205">IFERROR(1/J642, "X")</f>
        <v>107.82045260524555</v>
      </c>
      <c r="L642" s="33">
        <f t="shared" ref="L642:L705" si="206">IFERROR(I642-J642, "X")</f>
        <v>0.4683712484948625</v>
      </c>
      <c r="M642" s="33">
        <f t="shared" ref="M642:M705" si="207">IFERROR(I642+J642, "X")</f>
        <v>0.48692060487089667</v>
      </c>
      <c r="N642" s="8">
        <v>0</v>
      </c>
      <c r="O642" s="9">
        <v>1</v>
      </c>
      <c r="P642" s="8">
        <v>0</v>
      </c>
      <c r="Q642" s="9">
        <v>0</v>
      </c>
      <c r="R642" s="9">
        <v>0</v>
      </c>
      <c r="S642" s="9">
        <v>1</v>
      </c>
      <c r="T642" s="9">
        <v>0</v>
      </c>
      <c r="U642" s="8">
        <v>8987</v>
      </c>
      <c r="V642" s="9">
        <v>13</v>
      </c>
      <c r="W642" s="9">
        <f t="shared" si="197"/>
        <v>8973</v>
      </c>
      <c r="X642" s="9">
        <f t="shared" ref="X642:X705" si="208">COUNTIF(B:B,B642)</f>
        <v>50</v>
      </c>
      <c r="Y642" s="7">
        <f t="shared" si="198"/>
        <v>9.4307999999999996</v>
      </c>
      <c r="Z642" s="7">
        <f t="shared" si="199"/>
        <v>23.669200000000004</v>
      </c>
      <c r="AA642" s="9">
        <v>1</v>
      </c>
      <c r="AB642" s="9">
        <v>0</v>
      </c>
      <c r="AC642" s="9">
        <v>0</v>
      </c>
      <c r="AD642" s="9">
        <v>1</v>
      </c>
      <c r="AE642" s="9">
        <v>0</v>
      </c>
      <c r="AF642" s="9">
        <v>0</v>
      </c>
      <c r="AG642" s="8">
        <v>1</v>
      </c>
      <c r="AH642" s="9">
        <v>0</v>
      </c>
      <c r="AI642" s="30">
        <v>0</v>
      </c>
      <c r="AJ642" s="9">
        <v>0</v>
      </c>
      <c r="AK642" s="30">
        <v>1</v>
      </c>
      <c r="AL642" s="21">
        <v>2001</v>
      </c>
      <c r="AM642" s="23">
        <f t="shared" ref="AM642:AM705" si="209">LN(AL642)</f>
        <v>7.6014023345837334</v>
      </c>
      <c r="AN642" s="33">
        <v>0.13719999999999999</v>
      </c>
      <c r="AO642" s="33">
        <f t="shared" si="200"/>
        <v>0.2238</v>
      </c>
      <c r="AP642" s="33">
        <v>0.28599999999999998</v>
      </c>
      <c r="AQ642" s="43">
        <v>0.35299999999999998</v>
      </c>
      <c r="AR642" s="33" t="s">
        <v>108</v>
      </c>
      <c r="AS642" s="43" t="s">
        <v>108</v>
      </c>
      <c r="AT642" s="42">
        <v>0.56999999999999995</v>
      </c>
      <c r="AU642" s="18">
        <v>0.43</v>
      </c>
      <c r="AV642">
        <v>0</v>
      </c>
      <c r="AW642" s="40">
        <v>1</v>
      </c>
      <c r="AX642" t="s">
        <v>108</v>
      </c>
      <c r="AY642" s="40" t="s">
        <v>108</v>
      </c>
      <c r="AZ642">
        <v>1</v>
      </c>
      <c r="BA642" s="18">
        <v>0</v>
      </c>
      <c r="BB642" t="s">
        <v>108</v>
      </c>
      <c r="BC642" s="18" t="s">
        <v>108</v>
      </c>
      <c r="BD642" s="18" t="s">
        <v>174</v>
      </c>
      <c r="BE642">
        <v>1</v>
      </c>
      <c r="BF642">
        <v>0</v>
      </c>
      <c r="BG642">
        <v>1</v>
      </c>
      <c r="BH642">
        <v>0</v>
      </c>
      <c r="BI642">
        <v>0</v>
      </c>
      <c r="BJ642">
        <v>0</v>
      </c>
      <c r="BK642" s="18">
        <v>0</v>
      </c>
      <c r="BL642">
        <v>1</v>
      </c>
      <c r="BM642">
        <v>0</v>
      </c>
      <c r="BN642" s="18">
        <v>0</v>
      </c>
      <c r="BQ642" s="25">
        <v>39.1</v>
      </c>
      <c r="BR642">
        <v>1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 s="18">
        <v>0</v>
      </c>
      <c r="BZ642">
        <v>0</v>
      </c>
      <c r="CA642">
        <v>0</v>
      </c>
      <c r="CB642">
        <v>1</v>
      </c>
      <c r="CC642" s="18">
        <v>0</v>
      </c>
      <c r="CD642">
        <v>0</v>
      </c>
      <c r="CE642">
        <v>0</v>
      </c>
      <c r="CF642">
        <v>0</v>
      </c>
      <c r="CG642">
        <v>0</v>
      </c>
      <c r="CH642" s="18">
        <v>1</v>
      </c>
      <c r="CI642">
        <v>1</v>
      </c>
      <c r="CJ642">
        <v>1</v>
      </c>
      <c r="CK642">
        <v>0</v>
      </c>
      <c r="CL642">
        <v>0</v>
      </c>
      <c r="CM642">
        <v>0</v>
      </c>
      <c r="CN642">
        <v>1</v>
      </c>
      <c r="CO642">
        <v>0</v>
      </c>
      <c r="CP642">
        <v>0</v>
      </c>
      <c r="CQ642">
        <v>0</v>
      </c>
      <c r="CR642">
        <v>0</v>
      </c>
      <c r="CS642" s="18">
        <v>1</v>
      </c>
      <c r="CU642">
        <v>43</v>
      </c>
      <c r="DD642" s="34" t="s">
        <v>110</v>
      </c>
    </row>
    <row r="643" spans="1:108" x14ac:dyDescent="0.25">
      <c r="A643">
        <v>642</v>
      </c>
      <c r="B643">
        <v>39</v>
      </c>
      <c r="C643" s="25" t="s">
        <v>173</v>
      </c>
      <c r="D643" s="12">
        <v>16.8</v>
      </c>
      <c r="E643" s="14">
        <v>1.1000000000000001</v>
      </c>
      <c r="F643" s="7">
        <f t="shared" ref="F643:F674" si="210">D643/E643</f>
        <v>15.272727272727272</v>
      </c>
      <c r="G643" s="7">
        <f t="shared" si="201"/>
        <v>15.700000000000001</v>
      </c>
      <c r="H643" s="16">
        <f t="shared" si="202"/>
        <v>17.900000000000002</v>
      </c>
      <c r="I643" s="11">
        <f t="shared" si="203"/>
        <v>0.15917507687208587</v>
      </c>
      <c r="J643" s="33">
        <f t="shared" si="204"/>
        <v>1.0422177652338957E-2</v>
      </c>
      <c r="K643" s="33">
        <f t="shared" si="205"/>
        <v>95.949237612120243</v>
      </c>
      <c r="L643" s="33">
        <f t="shared" si="206"/>
        <v>0.14875289921974691</v>
      </c>
      <c r="M643" s="33">
        <f t="shared" si="207"/>
        <v>0.16959725452442484</v>
      </c>
      <c r="N643" s="8">
        <v>0</v>
      </c>
      <c r="O643" s="9">
        <v>1</v>
      </c>
      <c r="P643" s="8">
        <v>0</v>
      </c>
      <c r="Q643" s="9">
        <v>0</v>
      </c>
      <c r="R643" s="9">
        <v>0</v>
      </c>
      <c r="S643" s="9">
        <v>1</v>
      </c>
      <c r="T643" s="9">
        <v>0</v>
      </c>
      <c r="U643" s="8">
        <v>8987</v>
      </c>
      <c r="V643" s="9">
        <v>13</v>
      </c>
      <c r="W643" s="9">
        <f t="shared" si="197"/>
        <v>8973</v>
      </c>
      <c r="X643" s="9">
        <f t="shared" si="208"/>
        <v>50</v>
      </c>
      <c r="Y643" s="7">
        <f t="shared" si="198"/>
        <v>9.4307999999999996</v>
      </c>
      <c r="Z643" s="7">
        <f t="shared" si="199"/>
        <v>23.669200000000004</v>
      </c>
      <c r="AA643" s="9">
        <v>1</v>
      </c>
      <c r="AB643" s="9">
        <v>0</v>
      </c>
      <c r="AC643" s="9">
        <v>0</v>
      </c>
      <c r="AD643" s="9">
        <v>1</v>
      </c>
      <c r="AE643" s="9">
        <v>0</v>
      </c>
      <c r="AF643" s="9">
        <v>0</v>
      </c>
      <c r="AG643" s="8">
        <v>1</v>
      </c>
      <c r="AH643" s="9">
        <v>0</v>
      </c>
      <c r="AI643" s="30">
        <v>0</v>
      </c>
      <c r="AJ643" s="9">
        <v>0</v>
      </c>
      <c r="AK643" s="30">
        <v>1</v>
      </c>
      <c r="AL643" s="21">
        <v>2001</v>
      </c>
      <c r="AM643" s="23">
        <f t="shared" si="209"/>
        <v>7.6014023345837334</v>
      </c>
      <c r="AN643" s="33">
        <v>0.13719999999999999</v>
      </c>
      <c r="AO643" s="33">
        <f t="shared" si="200"/>
        <v>0.2238</v>
      </c>
      <c r="AP643" s="33">
        <v>0.28599999999999998</v>
      </c>
      <c r="AQ643" s="43">
        <v>0.35299999999999998</v>
      </c>
      <c r="AR643" s="33" t="s">
        <v>108</v>
      </c>
      <c r="AS643" s="43" t="s">
        <v>108</v>
      </c>
      <c r="AT643" s="42">
        <v>0.56999999999999995</v>
      </c>
      <c r="AU643" s="18">
        <v>0.43</v>
      </c>
      <c r="AV643">
        <v>0</v>
      </c>
      <c r="AW643" s="40">
        <v>1</v>
      </c>
      <c r="AX643" t="s">
        <v>108</v>
      </c>
      <c r="AY643" s="40" t="s">
        <v>108</v>
      </c>
      <c r="AZ643">
        <v>1</v>
      </c>
      <c r="BA643" s="18">
        <v>0</v>
      </c>
      <c r="BB643" t="s">
        <v>108</v>
      </c>
      <c r="BC643" s="18" t="s">
        <v>108</v>
      </c>
      <c r="BD643" s="18" t="s">
        <v>174</v>
      </c>
      <c r="BE643">
        <v>1</v>
      </c>
      <c r="BF643">
        <v>0</v>
      </c>
      <c r="BG643">
        <v>1</v>
      </c>
      <c r="BH643">
        <v>0</v>
      </c>
      <c r="BI643">
        <v>0</v>
      </c>
      <c r="BJ643">
        <v>0</v>
      </c>
      <c r="BK643" s="18">
        <v>0</v>
      </c>
      <c r="BL643">
        <v>1</v>
      </c>
      <c r="BM643">
        <v>0</v>
      </c>
      <c r="BN643" s="18">
        <v>0</v>
      </c>
      <c r="BQ643" s="25">
        <v>39.1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 s="18">
        <v>1</v>
      </c>
      <c r="BZ643">
        <v>0</v>
      </c>
      <c r="CA643">
        <v>0</v>
      </c>
      <c r="CB643">
        <v>1</v>
      </c>
      <c r="CC643" s="18">
        <v>0</v>
      </c>
      <c r="CD643">
        <v>0</v>
      </c>
      <c r="CE643">
        <v>0</v>
      </c>
      <c r="CF643">
        <v>0</v>
      </c>
      <c r="CG643">
        <v>0</v>
      </c>
      <c r="CH643" s="18">
        <v>1</v>
      </c>
      <c r="CI643">
        <v>1</v>
      </c>
      <c r="CJ643">
        <v>1</v>
      </c>
      <c r="CK643">
        <v>0</v>
      </c>
      <c r="CL643">
        <v>0</v>
      </c>
      <c r="CM643">
        <v>0</v>
      </c>
      <c r="CN643">
        <v>1</v>
      </c>
      <c r="CO643">
        <v>0</v>
      </c>
      <c r="CP643">
        <v>0</v>
      </c>
      <c r="CQ643">
        <v>0</v>
      </c>
      <c r="CR643">
        <v>0</v>
      </c>
      <c r="CS643" s="18">
        <v>1</v>
      </c>
      <c r="CU643">
        <v>43</v>
      </c>
      <c r="DD643" s="34" t="s">
        <v>110</v>
      </c>
    </row>
    <row r="644" spans="1:108" x14ac:dyDescent="0.25">
      <c r="A644">
        <v>643</v>
      </c>
      <c r="B644">
        <v>39</v>
      </c>
      <c r="C644" s="25" t="s">
        <v>173</v>
      </c>
      <c r="D644" s="12">
        <v>12</v>
      </c>
      <c r="E644" s="14">
        <v>0.6</v>
      </c>
      <c r="F644" s="7">
        <f t="shared" si="210"/>
        <v>20</v>
      </c>
      <c r="G644" s="7">
        <f t="shared" si="201"/>
        <v>11.4</v>
      </c>
      <c r="H644" s="16">
        <f t="shared" si="202"/>
        <v>12.6</v>
      </c>
      <c r="I644" s="11">
        <f t="shared" si="203"/>
        <v>0.38454428462686413</v>
      </c>
      <c r="J644" s="33">
        <f t="shared" si="204"/>
        <v>1.9227214231343204E-2</v>
      </c>
      <c r="K644" s="33">
        <f t="shared" si="205"/>
        <v>52.009614495783381</v>
      </c>
      <c r="L644" s="33">
        <f t="shared" si="206"/>
        <v>0.36531707039552092</v>
      </c>
      <c r="M644" s="33">
        <f t="shared" si="207"/>
        <v>0.40377149885820734</v>
      </c>
      <c r="N644" s="8">
        <v>0</v>
      </c>
      <c r="O644" s="9">
        <v>1</v>
      </c>
      <c r="P644" s="8">
        <v>0</v>
      </c>
      <c r="Q644" s="9">
        <v>0</v>
      </c>
      <c r="R644" s="9">
        <v>0</v>
      </c>
      <c r="S644" s="9">
        <v>1</v>
      </c>
      <c r="T644" s="9">
        <v>0</v>
      </c>
      <c r="U644" s="8">
        <v>2319</v>
      </c>
      <c r="V644" s="9">
        <v>13</v>
      </c>
      <c r="W644" s="9">
        <f t="shared" si="197"/>
        <v>2305</v>
      </c>
      <c r="X644" s="9">
        <f t="shared" si="208"/>
        <v>50</v>
      </c>
      <c r="Y644" s="7">
        <f t="shared" si="198"/>
        <v>9.4307999999999996</v>
      </c>
      <c r="Z644" s="7">
        <f t="shared" si="199"/>
        <v>23.669200000000004</v>
      </c>
      <c r="AA644" s="9">
        <v>1</v>
      </c>
      <c r="AB644" s="9">
        <v>0</v>
      </c>
      <c r="AC644" s="9">
        <v>0</v>
      </c>
      <c r="AD644" s="9">
        <v>1</v>
      </c>
      <c r="AE644" s="9">
        <v>0</v>
      </c>
      <c r="AF644" s="9">
        <v>0</v>
      </c>
      <c r="AG644" s="8">
        <v>1</v>
      </c>
      <c r="AH644" s="9">
        <v>0</v>
      </c>
      <c r="AI644" s="30">
        <v>0</v>
      </c>
      <c r="AJ644" s="9">
        <v>0</v>
      </c>
      <c r="AK644" s="30">
        <v>1</v>
      </c>
      <c r="AL644" s="21">
        <v>2001</v>
      </c>
      <c r="AM644" s="23">
        <f t="shared" si="209"/>
        <v>7.6014023345837334</v>
      </c>
      <c r="AN644" s="33">
        <v>0.13719999999999999</v>
      </c>
      <c r="AO644" s="33">
        <f t="shared" si="200"/>
        <v>0.2238</v>
      </c>
      <c r="AP644" s="33">
        <v>0.28599999999999998</v>
      </c>
      <c r="AQ644" s="43">
        <v>0.35299999999999998</v>
      </c>
      <c r="AR644" s="33" t="s">
        <v>108</v>
      </c>
      <c r="AS644" s="43" t="s">
        <v>108</v>
      </c>
      <c r="AT644" s="42">
        <v>0.56999999999999995</v>
      </c>
      <c r="AU644" s="18">
        <v>0.43</v>
      </c>
      <c r="AV644">
        <v>0</v>
      </c>
      <c r="AW644" s="40">
        <v>1</v>
      </c>
      <c r="AX644" t="s">
        <v>108</v>
      </c>
      <c r="AY644" s="40" t="s">
        <v>108</v>
      </c>
      <c r="AZ644">
        <v>1</v>
      </c>
      <c r="BA644" s="18">
        <v>0</v>
      </c>
      <c r="BB644" t="s">
        <v>108</v>
      </c>
      <c r="BC644" s="18" t="s">
        <v>108</v>
      </c>
      <c r="BD644" s="18" t="s">
        <v>174</v>
      </c>
      <c r="BE644">
        <v>1</v>
      </c>
      <c r="BF644">
        <v>0</v>
      </c>
      <c r="BG644">
        <v>1</v>
      </c>
      <c r="BH644">
        <v>0</v>
      </c>
      <c r="BI644">
        <v>0</v>
      </c>
      <c r="BJ644">
        <v>0</v>
      </c>
      <c r="BK644" s="18">
        <v>0</v>
      </c>
      <c r="BL644">
        <v>1</v>
      </c>
      <c r="BM644">
        <v>0</v>
      </c>
      <c r="BN644" s="18">
        <v>0</v>
      </c>
      <c r="BQ644" s="25">
        <v>39.1</v>
      </c>
      <c r="BR644">
        <v>1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 s="18">
        <v>0</v>
      </c>
      <c r="BZ644">
        <v>0</v>
      </c>
      <c r="CA644">
        <v>0</v>
      </c>
      <c r="CB644">
        <v>1</v>
      </c>
      <c r="CC644" s="18">
        <v>0</v>
      </c>
      <c r="CD644">
        <v>0</v>
      </c>
      <c r="CE644">
        <v>0</v>
      </c>
      <c r="CF644">
        <v>0</v>
      </c>
      <c r="CG644">
        <v>0</v>
      </c>
      <c r="CH644" s="18">
        <v>1</v>
      </c>
      <c r="CI644">
        <v>1</v>
      </c>
      <c r="CJ644">
        <v>1</v>
      </c>
      <c r="CK644">
        <v>0</v>
      </c>
      <c r="CL644">
        <v>0</v>
      </c>
      <c r="CM644">
        <v>0</v>
      </c>
      <c r="CN644">
        <v>1</v>
      </c>
      <c r="CO644">
        <v>0</v>
      </c>
      <c r="CP644">
        <v>0</v>
      </c>
      <c r="CQ644">
        <v>0</v>
      </c>
      <c r="CR644">
        <v>0</v>
      </c>
      <c r="CS644" s="18">
        <v>1</v>
      </c>
      <c r="CU644">
        <v>43</v>
      </c>
      <c r="DD644" s="34" t="s">
        <v>110</v>
      </c>
    </row>
    <row r="645" spans="1:108" x14ac:dyDescent="0.25">
      <c r="A645">
        <v>644</v>
      </c>
      <c r="B645">
        <v>39</v>
      </c>
      <c r="C645" s="25" t="s">
        <v>173</v>
      </c>
      <c r="D645" s="12">
        <v>24.1</v>
      </c>
      <c r="E645" s="14">
        <v>3</v>
      </c>
      <c r="F645" s="7">
        <f t="shared" si="210"/>
        <v>8.0333333333333332</v>
      </c>
      <c r="G645" s="7">
        <f t="shared" si="201"/>
        <v>21.1</v>
      </c>
      <c r="H645" s="16">
        <f t="shared" si="202"/>
        <v>27.1</v>
      </c>
      <c r="I645" s="11">
        <f t="shared" si="203"/>
        <v>0.15218210253381906</v>
      </c>
      <c r="J645" s="33">
        <f t="shared" si="204"/>
        <v>1.8943830190931835E-2</v>
      </c>
      <c r="K645" s="33">
        <f t="shared" si="205"/>
        <v>52.787635336738134</v>
      </c>
      <c r="L645" s="33">
        <f t="shared" si="206"/>
        <v>0.13323827234288721</v>
      </c>
      <c r="M645" s="33">
        <f t="shared" si="207"/>
        <v>0.17112593272475091</v>
      </c>
      <c r="N645" s="8">
        <v>0</v>
      </c>
      <c r="O645" s="9">
        <v>1</v>
      </c>
      <c r="P645" s="8">
        <v>0</v>
      </c>
      <c r="Q645" s="9">
        <v>0</v>
      </c>
      <c r="R645" s="9">
        <v>0</v>
      </c>
      <c r="S645" s="9">
        <v>1</v>
      </c>
      <c r="T645" s="9">
        <v>0</v>
      </c>
      <c r="U645" s="8">
        <v>2736</v>
      </c>
      <c r="V645" s="9">
        <v>13</v>
      </c>
      <c r="W645" s="9">
        <f t="shared" si="197"/>
        <v>2722</v>
      </c>
      <c r="X645" s="9">
        <f t="shared" si="208"/>
        <v>50</v>
      </c>
      <c r="Y645" s="7">
        <f t="shared" si="198"/>
        <v>9.4307999999999996</v>
      </c>
      <c r="Z645" s="7">
        <f t="shared" si="199"/>
        <v>23.669200000000004</v>
      </c>
      <c r="AA645" s="9">
        <v>1</v>
      </c>
      <c r="AB645" s="9">
        <v>0</v>
      </c>
      <c r="AC645" s="9">
        <v>0</v>
      </c>
      <c r="AD645" s="9">
        <v>1</v>
      </c>
      <c r="AE645" s="9">
        <v>0</v>
      </c>
      <c r="AF645" s="9">
        <v>0</v>
      </c>
      <c r="AG645" s="8">
        <v>1</v>
      </c>
      <c r="AH645" s="9">
        <v>0</v>
      </c>
      <c r="AI645" s="30">
        <v>0</v>
      </c>
      <c r="AJ645" s="9">
        <v>0</v>
      </c>
      <c r="AK645" s="30">
        <v>1</v>
      </c>
      <c r="AL645" s="21">
        <v>2001</v>
      </c>
      <c r="AM645" s="23">
        <f t="shared" si="209"/>
        <v>7.6014023345837334</v>
      </c>
      <c r="AN645" s="33">
        <v>0.13719999999999999</v>
      </c>
      <c r="AO645" s="33">
        <f t="shared" si="200"/>
        <v>0.2238</v>
      </c>
      <c r="AP645" s="33">
        <v>0.28599999999999998</v>
      </c>
      <c r="AQ645" s="43">
        <v>0.35299999999999998</v>
      </c>
      <c r="AR645" s="33" t="s">
        <v>108</v>
      </c>
      <c r="AS645" s="43" t="s">
        <v>108</v>
      </c>
      <c r="AT645" s="42">
        <v>0.56999999999999995</v>
      </c>
      <c r="AU645" s="18">
        <v>0.43</v>
      </c>
      <c r="AV645">
        <v>0</v>
      </c>
      <c r="AW645" s="40">
        <v>1</v>
      </c>
      <c r="AX645" t="s">
        <v>108</v>
      </c>
      <c r="AY645" s="40" t="s">
        <v>108</v>
      </c>
      <c r="AZ645">
        <v>1</v>
      </c>
      <c r="BA645" s="18">
        <v>0</v>
      </c>
      <c r="BB645" t="s">
        <v>108</v>
      </c>
      <c r="BC645" s="18" t="s">
        <v>108</v>
      </c>
      <c r="BD645" s="18" t="s">
        <v>174</v>
      </c>
      <c r="BE645">
        <v>1</v>
      </c>
      <c r="BF645">
        <v>0</v>
      </c>
      <c r="BG645">
        <v>1</v>
      </c>
      <c r="BH645">
        <v>0</v>
      </c>
      <c r="BI645">
        <v>0</v>
      </c>
      <c r="BJ645">
        <v>0</v>
      </c>
      <c r="BK645" s="18">
        <v>0</v>
      </c>
      <c r="BL645">
        <v>1</v>
      </c>
      <c r="BM645">
        <v>0</v>
      </c>
      <c r="BN645" s="18">
        <v>0</v>
      </c>
      <c r="BQ645" s="25">
        <v>39.1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 s="18">
        <v>1</v>
      </c>
      <c r="BZ645">
        <v>0</v>
      </c>
      <c r="CA645">
        <v>0</v>
      </c>
      <c r="CB645">
        <v>1</v>
      </c>
      <c r="CC645" s="18">
        <v>0</v>
      </c>
      <c r="CD645">
        <v>0</v>
      </c>
      <c r="CE645">
        <v>0</v>
      </c>
      <c r="CF645">
        <v>0</v>
      </c>
      <c r="CG645">
        <v>0</v>
      </c>
      <c r="CH645" s="18">
        <v>1</v>
      </c>
      <c r="CI645">
        <v>1</v>
      </c>
      <c r="CJ645">
        <v>1</v>
      </c>
      <c r="CK645">
        <v>0</v>
      </c>
      <c r="CL645">
        <v>0</v>
      </c>
      <c r="CM645">
        <v>0</v>
      </c>
      <c r="CN645">
        <v>1</v>
      </c>
      <c r="CO645">
        <v>0</v>
      </c>
      <c r="CP645">
        <v>0</v>
      </c>
      <c r="CQ645">
        <v>0</v>
      </c>
      <c r="CR645">
        <v>0</v>
      </c>
      <c r="CS645" s="18">
        <v>1</v>
      </c>
      <c r="CU645">
        <v>43</v>
      </c>
      <c r="DD645" s="34" t="s">
        <v>110</v>
      </c>
    </row>
    <row r="646" spans="1:108" x14ac:dyDescent="0.25">
      <c r="A646">
        <v>645</v>
      </c>
      <c r="B646">
        <v>39</v>
      </c>
      <c r="C646" s="25" t="s">
        <v>173</v>
      </c>
      <c r="D646" s="12">
        <v>21.9</v>
      </c>
      <c r="E646" s="14">
        <v>2.5</v>
      </c>
      <c r="F646" s="7">
        <f t="shared" si="210"/>
        <v>8.76</v>
      </c>
      <c r="G646" s="7">
        <f t="shared" si="201"/>
        <v>19.399999999999999</v>
      </c>
      <c r="H646" s="16">
        <f t="shared" si="202"/>
        <v>24.4</v>
      </c>
      <c r="I646" s="11">
        <f t="shared" si="203"/>
        <v>0.18622549971585556</v>
      </c>
      <c r="J646" s="33">
        <f t="shared" si="204"/>
        <v>2.1258618689024608E-2</v>
      </c>
      <c r="K646" s="33">
        <f t="shared" si="205"/>
        <v>47.039744897267461</v>
      </c>
      <c r="L646" s="33">
        <f t="shared" si="206"/>
        <v>0.16496688102683094</v>
      </c>
      <c r="M646" s="33">
        <f t="shared" si="207"/>
        <v>0.20748411840488018</v>
      </c>
      <c r="N646" s="8">
        <v>0</v>
      </c>
      <c r="O646" s="9">
        <v>1</v>
      </c>
      <c r="P646" s="8">
        <v>0</v>
      </c>
      <c r="Q646" s="9">
        <v>0</v>
      </c>
      <c r="R646" s="9">
        <v>0</v>
      </c>
      <c r="S646" s="9">
        <v>1</v>
      </c>
      <c r="T646" s="9">
        <v>0</v>
      </c>
      <c r="U646" s="8">
        <v>2150</v>
      </c>
      <c r="V646" s="9">
        <v>13</v>
      </c>
      <c r="W646" s="9">
        <f t="shared" si="197"/>
        <v>2136</v>
      </c>
      <c r="X646" s="9">
        <f t="shared" si="208"/>
        <v>50</v>
      </c>
      <c r="Y646" s="7">
        <f t="shared" si="198"/>
        <v>9.4307999999999996</v>
      </c>
      <c r="Z646" s="7">
        <f t="shared" si="199"/>
        <v>23.669200000000004</v>
      </c>
      <c r="AA646" s="9">
        <v>1</v>
      </c>
      <c r="AB646" s="9">
        <v>0</v>
      </c>
      <c r="AC646" s="9">
        <v>0</v>
      </c>
      <c r="AD646" s="9">
        <v>1</v>
      </c>
      <c r="AE646" s="9">
        <v>0</v>
      </c>
      <c r="AF646" s="9">
        <v>0</v>
      </c>
      <c r="AG646" s="8">
        <v>1</v>
      </c>
      <c r="AH646" s="9">
        <v>0</v>
      </c>
      <c r="AI646" s="30">
        <v>0</v>
      </c>
      <c r="AJ646" s="9">
        <v>0</v>
      </c>
      <c r="AK646" s="30">
        <v>1</v>
      </c>
      <c r="AL646" s="21">
        <v>2001</v>
      </c>
      <c r="AM646" s="23">
        <f t="shared" si="209"/>
        <v>7.6014023345837334</v>
      </c>
      <c r="AN646" s="33">
        <v>0.13719999999999999</v>
      </c>
      <c r="AO646" s="33">
        <f t="shared" si="200"/>
        <v>0.2238</v>
      </c>
      <c r="AP646" s="33">
        <v>0.28599999999999998</v>
      </c>
      <c r="AQ646" s="43">
        <v>0.35299999999999998</v>
      </c>
      <c r="AR646" s="33" t="s">
        <v>108</v>
      </c>
      <c r="AS646" s="43" t="s">
        <v>108</v>
      </c>
      <c r="AT646" s="42">
        <v>0.56999999999999995</v>
      </c>
      <c r="AU646" s="18">
        <v>0.43</v>
      </c>
      <c r="AV646">
        <v>0</v>
      </c>
      <c r="AW646" s="40">
        <v>1</v>
      </c>
      <c r="AX646" t="s">
        <v>108</v>
      </c>
      <c r="AY646" s="40" t="s">
        <v>108</v>
      </c>
      <c r="AZ646">
        <v>1</v>
      </c>
      <c r="BA646" s="18">
        <v>0</v>
      </c>
      <c r="BB646" t="s">
        <v>108</v>
      </c>
      <c r="BC646" s="18" t="s">
        <v>108</v>
      </c>
      <c r="BD646" s="18" t="s">
        <v>174</v>
      </c>
      <c r="BE646">
        <v>1</v>
      </c>
      <c r="BF646">
        <v>0</v>
      </c>
      <c r="BG646">
        <v>1</v>
      </c>
      <c r="BH646">
        <v>0</v>
      </c>
      <c r="BI646">
        <v>0</v>
      </c>
      <c r="BJ646">
        <v>0</v>
      </c>
      <c r="BK646" s="18">
        <v>0</v>
      </c>
      <c r="BL646">
        <v>1</v>
      </c>
      <c r="BM646">
        <v>0</v>
      </c>
      <c r="BN646" s="18">
        <v>0</v>
      </c>
      <c r="BQ646" s="25">
        <v>39.1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 s="18">
        <v>1</v>
      </c>
      <c r="BZ646">
        <v>0</v>
      </c>
      <c r="CA646">
        <v>0</v>
      </c>
      <c r="CB646">
        <v>1</v>
      </c>
      <c r="CC646" s="18">
        <v>0</v>
      </c>
      <c r="CD646">
        <v>0</v>
      </c>
      <c r="CE646">
        <v>0</v>
      </c>
      <c r="CF646">
        <v>0</v>
      </c>
      <c r="CG646">
        <v>0</v>
      </c>
      <c r="CH646" s="18">
        <v>1</v>
      </c>
      <c r="CI646">
        <v>1</v>
      </c>
      <c r="CJ646">
        <v>1</v>
      </c>
      <c r="CK646">
        <v>0</v>
      </c>
      <c r="CL646">
        <v>0</v>
      </c>
      <c r="CM646">
        <v>0</v>
      </c>
      <c r="CN646">
        <v>1</v>
      </c>
      <c r="CO646">
        <v>0</v>
      </c>
      <c r="CP646">
        <v>0</v>
      </c>
      <c r="CQ646">
        <v>0</v>
      </c>
      <c r="CR646">
        <v>0</v>
      </c>
      <c r="CS646" s="18">
        <v>1</v>
      </c>
      <c r="CU646">
        <v>43</v>
      </c>
      <c r="DD646" s="34" t="s">
        <v>110</v>
      </c>
    </row>
    <row r="647" spans="1:108" x14ac:dyDescent="0.25">
      <c r="A647">
        <v>646</v>
      </c>
      <c r="B647">
        <v>39</v>
      </c>
      <c r="C647" s="25" t="s">
        <v>173</v>
      </c>
      <c r="D647" s="12">
        <v>10.7</v>
      </c>
      <c r="E647" s="14">
        <v>0.7</v>
      </c>
      <c r="F647" s="7">
        <f t="shared" si="210"/>
        <v>15.285714285714286</v>
      </c>
      <c r="G647" s="7">
        <f t="shared" si="201"/>
        <v>10</v>
      </c>
      <c r="H647" s="16">
        <f t="shared" si="202"/>
        <v>11.399999999999999</v>
      </c>
      <c r="I647" s="11">
        <f t="shared" si="203"/>
        <v>0.32584416439046376</v>
      </c>
      <c r="J647" s="33">
        <f t="shared" si="204"/>
        <v>2.1316907950777998E-2</v>
      </c>
      <c r="K647" s="33">
        <f t="shared" si="205"/>
        <v>46.911118737720273</v>
      </c>
      <c r="L647" s="33">
        <f t="shared" si="206"/>
        <v>0.30452725643968576</v>
      </c>
      <c r="M647" s="33">
        <f t="shared" si="207"/>
        <v>0.34716107234124177</v>
      </c>
      <c r="N647" s="8">
        <v>0</v>
      </c>
      <c r="O647" s="9">
        <v>1</v>
      </c>
      <c r="P647" s="8">
        <v>0</v>
      </c>
      <c r="Q647" s="9">
        <v>0</v>
      </c>
      <c r="R647" s="9">
        <v>0</v>
      </c>
      <c r="S647" s="9">
        <v>1</v>
      </c>
      <c r="T647" s="9">
        <v>0</v>
      </c>
      <c r="U647" s="8">
        <v>1981</v>
      </c>
      <c r="V647" s="9">
        <v>13</v>
      </c>
      <c r="W647" s="9">
        <f t="shared" si="197"/>
        <v>1967</v>
      </c>
      <c r="X647" s="9">
        <f t="shared" si="208"/>
        <v>50</v>
      </c>
      <c r="Y647" s="7">
        <f t="shared" si="198"/>
        <v>9.4307999999999996</v>
      </c>
      <c r="Z647" s="7">
        <f t="shared" si="199"/>
        <v>23.669200000000004</v>
      </c>
      <c r="AA647" s="9">
        <v>1</v>
      </c>
      <c r="AB647" s="9">
        <v>0</v>
      </c>
      <c r="AC647" s="9">
        <v>0</v>
      </c>
      <c r="AD647" s="9">
        <v>1</v>
      </c>
      <c r="AE647" s="9">
        <v>0</v>
      </c>
      <c r="AF647" s="9">
        <v>0</v>
      </c>
      <c r="AG647" s="8">
        <v>1</v>
      </c>
      <c r="AH647" s="9">
        <v>0</v>
      </c>
      <c r="AI647" s="30">
        <v>0</v>
      </c>
      <c r="AJ647" s="9">
        <v>0</v>
      </c>
      <c r="AK647" s="30">
        <v>1</v>
      </c>
      <c r="AL647" s="21">
        <v>2001</v>
      </c>
      <c r="AM647" s="23">
        <f t="shared" si="209"/>
        <v>7.6014023345837334</v>
      </c>
      <c r="AN647" s="33">
        <v>0.13719999999999999</v>
      </c>
      <c r="AO647" s="33">
        <f t="shared" si="200"/>
        <v>0.2238</v>
      </c>
      <c r="AP647" s="33">
        <v>0.28599999999999998</v>
      </c>
      <c r="AQ647" s="43">
        <v>0.35299999999999998</v>
      </c>
      <c r="AR647" s="33" t="s">
        <v>108</v>
      </c>
      <c r="AS647" s="43" t="s">
        <v>108</v>
      </c>
      <c r="AT647" s="42">
        <v>0.56999999999999995</v>
      </c>
      <c r="AU647" s="18">
        <v>0.43</v>
      </c>
      <c r="AV647">
        <v>0</v>
      </c>
      <c r="AW647" s="40">
        <v>1</v>
      </c>
      <c r="AX647" t="s">
        <v>108</v>
      </c>
      <c r="AY647" s="40" t="s">
        <v>108</v>
      </c>
      <c r="AZ647">
        <v>1</v>
      </c>
      <c r="BA647" s="18">
        <v>0</v>
      </c>
      <c r="BB647" t="s">
        <v>108</v>
      </c>
      <c r="BC647" s="18" t="s">
        <v>108</v>
      </c>
      <c r="BD647" s="18" t="s">
        <v>174</v>
      </c>
      <c r="BE647">
        <v>1</v>
      </c>
      <c r="BF647">
        <v>0</v>
      </c>
      <c r="BG647">
        <v>1</v>
      </c>
      <c r="BH647">
        <v>0</v>
      </c>
      <c r="BI647">
        <v>0</v>
      </c>
      <c r="BJ647">
        <v>0</v>
      </c>
      <c r="BK647" s="18">
        <v>0</v>
      </c>
      <c r="BL647">
        <v>1</v>
      </c>
      <c r="BM647">
        <v>0</v>
      </c>
      <c r="BN647" s="18">
        <v>0</v>
      </c>
      <c r="BQ647" s="25">
        <v>39.1</v>
      </c>
      <c r="BR647">
        <v>1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 s="18">
        <v>0</v>
      </c>
      <c r="BZ647">
        <v>0</v>
      </c>
      <c r="CA647">
        <v>0</v>
      </c>
      <c r="CB647">
        <v>1</v>
      </c>
      <c r="CC647" s="18">
        <v>0</v>
      </c>
      <c r="CD647">
        <v>0</v>
      </c>
      <c r="CE647">
        <v>0</v>
      </c>
      <c r="CF647">
        <v>0</v>
      </c>
      <c r="CG647">
        <v>0</v>
      </c>
      <c r="CH647" s="18">
        <v>1</v>
      </c>
      <c r="CI647">
        <v>1</v>
      </c>
      <c r="CJ647">
        <v>1</v>
      </c>
      <c r="CK647">
        <v>0</v>
      </c>
      <c r="CL647">
        <v>0</v>
      </c>
      <c r="CM647">
        <v>0</v>
      </c>
      <c r="CN647">
        <v>1</v>
      </c>
      <c r="CO647">
        <v>0</v>
      </c>
      <c r="CP647">
        <v>0</v>
      </c>
      <c r="CQ647">
        <v>0</v>
      </c>
      <c r="CR647">
        <v>0</v>
      </c>
      <c r="CS647" s="18">
        <v>1</v>
      </c>
      <c r="CU647">
        <v>43</v>
      </c>
      <c r="DD647" s="34" t="s">
        <v>110</v>
      </c>
    </row>
    <row r="648" spans="1:108" x14ac:dyDescent="0.25">
      <c r="A648">
        <v>647</v>
      </c>
      <c r="B648">
        <v>39</v>
      </c>
      <c r="C648" s="25" t="s">
        <v>173</v>
      </c>
      <c r="D648" s="12">
        <v>21.5</v>
      </c>
      <c r="E648" s="14">
        <v>4.3</v>
      </c>
      <c r="F648" s="7">
        <f t="shared" si="210"/>
        <v>5</v>
      </c>
      <c r="G648" s="7">
        <f t="shared" si="201"/>
        <v>17.2</v>
      </c>
      <c r="H648" s="16">
        <f t="shared" si="202"/>
        <v>25.8</v>
      </c>
      <c r="I648" s="11">
        <f t="shared" si="203"/>
        <v>0.11211213233271874</v>
      </c>
      <c r="J648" s="33">
        <f t="shared" si="204"/>
        <v>2.242242646654375E-2</v>
      </c>
      <c r="K648" s="33">
        <f t="shared" si="205"/>
        <v>44.598206241955516</v>
      </c>
      <c r="L648" s="33">
        <f t="shared" si="206"/>
        <v>8.9689705866175001E-2</v>
      </c>
      <c r="M648" s="33">
        <f t="shared" si="207"/>
        <v>0.13453455879926249</v>
      </c>
      <c r="N648" s="8">
        <v>0</v>
      </c>
      <c r="O648" s="9">
        <v>1</v>
      </c>
      <c r="P648" s="8">
        <v>0</v>
      </c>
      <c r="Q648" s="9">
        <v>0</v>
      </c>
      <c r="R648" s="9">
        <v>0</v>
      </c>
      <c r="S648" s="9">
        <v>1</v>
      </c>
      <c r="T648" s="9">
        <v>0</v>
      </c>
      <c r="U648" s="8">
        <v>1978</v>
      </c>
      <c r="V648" s="9">
        <v>13</v>
      </c>
      <c r="W648" s="9">
        <f t="shared" si="197"/>
        <v>1964</v>
      </c>
      <c r="X648" s="9">
        <f t="shared" si="208"/>
        <v>50</v>
      </c>
      <c r="Y648" s="7">
        <f t="shared" si="198"/>
        <v>9.4307999999999996</v>
      </c>
      <c r="Z648" s="7">
        <f t="shared" si="199"/>
        <v>23.669200000000004</v>
      </c>
      <c r="AA648" s="9">
        <v>1</v>
      </c>
      <c r="AB648" s="9">
        <v>0</v>
      </c>
      <c r="AC648" s="9">
        <v>0</v>
      </c>
      <c r="AD648" s="9">
        <v>1</v>
      </c>
      <c r="AE648" s="9">
        <v>0</v>
      </c>
      <c r="AF648" s="9">
        <v>0</v>
      </c>
      <c r="AG648" s="8">
        <v>1</v>
      </c>
      <c r="AH648" s="9">
        <v>0</v>
      </c>
      <c r="AI648" s="30">
        <v>0</v>
      </c>
      <c r="AJ648" s="9">
        <v>0</v>
      </c>
      <c r="AK648" s="30">
        <v>1</v>
      </c>
      <c r="AL648" s="21">
        <v>2001</v>
      </c>
      <c r="AM648" s="23">
        <f t="shared" si="209"/>
        <v>7.6014023345837334</v>
      </c>
      <c r="AN648" s="33">
        <v>0.13719999999999999</v>
      </c>
      <c r="AO648" s="33">
        <f t="shared" si="200"/>
        <v>0.2238</v>
      </c>
      <c r="AP648" s="33">
        <v>0.28599999999999998</v>
      </c>
      <c r="AQ648" s="43">
        <v>0.35299999999999998</v>
      </c>
      <c r="AR648" s="33" t="s">
        <v>108</v>
      </c>
      <c r="AS648" s="43" t="s">
        <v>108</v>
      </c>
      <c r="AT648" s="42">
        <v>0.56999999999999995</v>
      </c>
      <c r="AU648" s="18">
        <v>0.43</v>
      </c>
      <c r="AV648">
        <v>0</v>
      </c>
      <c r="AW648" s="40">
        <v>1</v>
      </c>
      <c r="AX648" t="s">
        <v>108</v>
      </c>
      <c r="AY648" s="40" t="s">
        <v>108</v>
      </c>
      <c r="AZ648">
        <v>1</v>
      </c>
      <c r="BA648" s="18">
        <v>0</v>
      </c>
      <c r="BB648" t="s">
        <v>108</v>
      </c>
      <c r="BC648" s="18" t="s">
        <v>108</v>
      </c>
      <c r="BD648" s="18" t="s">
        <v>174</v>
      </c>
      <c r="BE648">
        <v>1</v>
      </c>
      <c r="BF648">
        <v>0</v>
      </c>
      <c r="BG648">
        <v>1</v>
      </c>
      <c r="BH648">
        <v>0</v>
      </c>
      <c r="BI648">
        <v>0</v>
      </c>
      <c r="BJ648">
        <v>0</v>
      </c>
      <c r="BK648" s="18">
        <v>0</v>
      </c>
      <c r="BL648">
        <v>1</v>
      </c>
      <c r="BM648">
        <v>0</v>
      </c>
      <c r="BN648" s="18">
        <v>0</v>
      </c>
      <c r="BQ648" s="25">
        <v>39.1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 s="18">
        <v>1</v>
      </c>
      <c r="BZ648">
        <v>0</v>
      </c>
      <c r="CA648">
        <v>0</v>
      </c>
      <c r="CB648">
        <v>1</v>
      </c>
      <c r="CC648" s="18">
        <v>0</v>
      </c>
      <c r="CD648">
        <v>0</v>
      </c>
      <c r="CE648">
        <v>0</v>
      </c>
      <c r="CF648">
        <v>0</v>
      </c>
      <c r="CG648">
        <v>0</v>
      </c>
      <c r="CH648" s="18">
        <v>1</v>
      </c>
      <c r="CI648">
        <v>1</v>
      </c>
      <c r="CJ648">
        <v>1</v>
      </c>
      <c r="CK648">
        <v>0</v>
      </c>
      <c r="CL648">
        <v>0</v>
      </c>
      <c r="CM648">
        <v>0</v>
      </c>
      <c r="CN648">
        <v>1</v>
      </c>
      <c r="CO648">
        <v>0</v>
      </c>
      <c r="CP648">
        <v>0</v>
      </c>
      <c r="CQ648">
        <v>0</v>
      </c>
      <c r="CR648">
        <v>0</v>
      </c>
      <c r="CS648" s="18">
        <v>1</v>
      </c>
      <c r="CU648">
        <v>43</v>
      </c>
      <c r="DD648" s="34" t="s">
        <v>110</v>
      </c>
    </row>
    <row r="649" spans="1:108" s="117" customFormat="1" x14ac:dyDescent="0.25">
      <c r="A649" s="117">
        <v>648</v>
      </c>
      <c r="B649" s="117">
        <v>39</v>
      </c>
      <c r="C649" s="118" t="s">
        <v>173</v>
      </c>
      <c r="D649" s="119">
        <v>20.7</v>
      </c>
      <c r="E649" s="120">
        <v>3.2</v>
      </c>
      <c r="F649" s="121">
        <f t="shared" si="210"/>
        <v>6.4687499999999991</v>
      </c>
      <c r="G649" s="121">
        <f t="shared" si="201"/>
        <v>17.5</v>
      </c>
      <c r="H649" s="122">
        <f t="shared" si="202"/>
        <v>23.9</v>
      </c>
      <c r="I649" s="123">
        <f t="shared" si="203"/>
        <v>0.15598245363248828</v>
      </c>
      <c r="J649" s="124">
        <f t="shared" si="204"/>
        <v>2.4113229547051335E-2</v>
      </c>
      <c r="K649" s="124">
        <f t="shared" si="205"/>
        <v>41.471010676887289</v>
      </c>
      <c r="L649" s="124">
        <f t="shared" si="206"/>
        <v>0.13186922408543694</v>
      </c>
      <c r="M649" s="124">
        <f t="shared" si="207"/>
        <v>0.18009568317953961</v>
      </c>
      <c r="N649" s="125">
        <v>0</v>
      </c>
      <c r="O649" s="126">
        <v>1</v>
      </c>
      <c r="P649" s="125">
        <v>0</v>
      </c>
      <c r="Q649" s="126">
        <v>0</v>
      </c>
      <c r="R649" s="126">
        <v>0</v>
      </c>
      <c r="S649" s="126">
        <v>1</v>
      </c>
      <c r="T649" s="126">
        <v>0</v>
      </c>
      <c r="U649" s="125">
        <v>1692</v>
      </c>
      <c r="V649" s="126">
        <v>13</v>
      </c>
      <c r="W649" s="126">
        <f t="shared" si="197"/>
        <v>1678</v>
      </c>
      <c r="X649" s="126">
        <f t="shared" si="208"/>
        <v>50</v>
      </c>
      <c r="Y649" s="121">
        <f t="shared" si="198"/>
        <v>9.4307999999999996</v>
      </c>
      <c r="Z649" s="121">
        <f t="shared" si="199"/>
        <v>23.669200000000004</v>
      </c>
      <c r="AA649" s="126">
        <v>1</v>
      </c>
      <c r="AB649" s="126">
        <v>0</v>
      </c>
      <c r="AC649" s="126">
        <v>0</v>
      </c>
      <c r="AD649" s="126">
        <v>1</v>
      </c>
      <c r="AE649" s="126">
        <v>0</v>
      </c>
      <c r="AF649" s="126">
        <v>0</v>
      </c>
      <c r="AG649" s="125">
        <v>1</v>
      </c>
      <c r="AH649" s="126">
        <v>0</v>
      </c>
      <c r="AI649" s="127">
        <v>0</v>
      </c>
      <c r="AJ649" s="126">
        <v>0</v>
      </c>
      <c r="AK649" s="127">
        <v>1</v>
      </c>
      <c r="AL649" s="128">
        <v>2001</v>
      </c>
      <c r="AM649" s="129">
        <f t="shared" si="209"/>
        <v>7.6014023345837334</v>
      </c>
      <c r="AN649" s="124">
        <v>0.13719999999999999</v>
      </c>
      <c r="AO649" s="124">
        <f t="shared" si="200"/>
        <v>0.2238</v>
      </c>
      <c r="AP649" s="124">
        <v>0.28599999999999998</v>
      </c>
      <c r="AQ649" s="130">
        <v>0.35299999999999998</v>
      </c>
      <c r="AR649" s="124" t="s">
        <v>108</v>
      </c>
      <c r="AS649" s="130" t="s">
        <v>108</v>
      </c>
      <c r="AT649" s="131">
        <v>0.56999999999999995</v>
      </c>
      <c r="AU649" s="132">
        <v>0.43</v>
      </c>
      <c r="AV649" s="117">
        <v>0</v>
      </c>
      <c r="AW649" s="133">
        <v>1</v>
      </c>
      <c r="AX649" s="117" t="s">
        <v>108</v>
      </c>
      <c r="AY649" s="133" t="s">
        <v>108</v>
      </c>
      <c r="AZ649">
        <v>1</v>
      </c>
      <c r="BA649" s="132">
        <v>0</v>
      </c>
      <c r="BB649" s="117" t="s">
        <v>108</v>
      </c>
      <c r="BC649" s="132" t="s">
        <v>108</v>
      </c>
      <c r="BD649" s="132" t="s">
        <v>174</v>
      </c>
      <c r="BE649">
        <v>1</v>
      </c>
      <c r="BF649">
        <v>0</v>
      </c>
      <c r="BG649">
        <v>1</v>
      </c>
      <c r="BH649">
        <v>0</v>
      </c>
      <c r="BI649">
        <v>0</v>
      </c>
      <c r="BJ649">
        <v>0</v>
      </c>
      <c r="BK649" s="132">
        <v>0</v>
      </c>
      <c r="BL649">
        <v>1</v>
      </c>
      <c r="BM649">
        <v>0</v>
      </c>
      <c r="BN649" s="132">
        <v>0</v>
      </c>
      <c r="BQ649" s="118">
        <v>39.1</v>
      </c>
      <c r="BR649" s="117">
        <v>0</v>
      </c>
      <c r="BS649" s="117">
        <v>0</v>
      </c>
      <c r="BT649" s="117">
        <v>0</v>
      </c>
      <c r="BU649" s="117">
        <v>0</v>
      </c>
      <c r="BV649" s="117">
        <v>0</v>
      </c>
      <c r="BW649" s="117">
        <v>0</v>
      </c>
      <c r="BX649" s="117">
        <v>0</v>
      </c>
      <c r="BY649" s="132">
        <v>1</v>
      </c>
      <c r="BZ649" s="117">
        <v>0</v>
      </c>
      <c r="CA649" s="117">
        <v>0</v>
      </c>
      <c r="CB649" s="117">
        <v>1</v>
      </c>
      <c r="CC649" s="132">
        <v>0</v>
      </c>
      <c r="CD649" s="117">
        <v>0</v>
      </c>
      <c r="CE649" s="117">
        <v>0</v>
      </c>
      <c r="CF649" s="117">
        <v>0</v>
      </c>
      <c r="CG649" s="117">
        <v>0</v>
      </c>
      <c r="CH649" s="132">
        <v>1</v>
      </c>
      <c r="CI649" s="117">
        <v>1</v>
      </c>
      <c r="CJ649" s="117">
        <v>1</v>
      </c>
      <c r="CK649" s="117">
        <v>0</v>
      </c>
      <c r="CL649" s="117">
        <v>0</v>
      </c>
      <c r="CM649" s="117">
        <v>0</v>
      </c>
      <c r="CN649" s="117">
        <v>1</v>
      </c>
      <c r="CO649" s="117">
        <v>0</v>
      </c>
      <c r="CP649" s="117">
        <v>0</v>
      </c>
      <c r="CQ649" s="117">
        <v>0</v>
      </c>
      <c r="CR649" s="117">
        <v>0</v>
      </c>
      <c r="CS649" s="132">
        <v>1</v>
      </c>
      <c r="CU649">
        <v>43</v>
      </c>
      <c r="CW649" s="153"/>
      <c r="CX649" s="153"/>
      <c r="CY649" s="171"/>
      <c r="DD649" s="134" t="s">
        <v>110</v>
      </c>
    </row>
    <row r="650" spans="1:108" x14ac:dyDescent="0.25">
      <c r="A650">
        <v>649</v>
      </c>
      <c r="B650">
        <v>40</v>
      </c>
      <c r="C650" s="25" t="s">
        <v>175</v>
      </c>
      <c r="D650" s="12">
        <v>5.6</v>
      </c>
      <c r="E650" s="14">
        <v>0.08</v>
      </c>
      <c r="F650" s="7">
        <f t="shared" si="210"/>
        <v>70</v>
      </c>
      <c r="G650" s="7">
        <f t="shared" si="201"/>
        <v>5.52</v>
      </c>
      <c r="H650" s="16">
        <f t="shared" si="202"/>
        <v>5.68</v>
      </c>
      <c r="I650" s="11">
        <f t="shared" si="203"/>
        <v>0.45067594598575533</v>
      </c>
      <c r="J650" s="33">
        <f t="shared" si="204"/>
        <v>6.4382277997965046E-3</v>
      </c>
      <c r="K650" s="33">
        <f t="shared" si="205"/>
        <v>155.32224567009067</v>
      </c>
      <c r="L650" s="33">
        <f t="shared" si="206"/>
        <v>0.44423771818595881</v>
      </c>
      <c r="M650" s="33">
        <f t="shared" si="207"/>
        <v>0.45711417378555186</v>
      </c>
      <c r="N650" s="8">
        <v>0</v>
      </c>
      <c r="O650" s="9">
        <v>1</v>
      </c>
      <c r="P650" s="8">
        <v>0</v>
      </c>
      <c r="Q650" s="9">
        <v>0</v>
      </c>
      <c r="R650" s="9">
        <v>1</v>
      </c>
      <c r="S650" s="9">
        <v>0</v>
      </c>
      <c r="T650" s="9">
        <v>0</v>
      </c>
      <c r="U650" s="8">
        <v>19234</v>
      </c>
      <c r="V650" s="9">
        <v>8</v>
      </c>
      <c r="W650" s="9">
        <f t="shared" si="197"/>
        <v>19225</v>
      </c>
      <c r="X650" s="9">
        <f t="shared" si="208"/>
        <v>10</v>
      </c>
      <c r="Y650" s="7">
        <f>AVERAGE($Y$652:$Y$659)</f>
        <v>9.5600000000000023</v>
      </c>
      <c r="Z650" s="7">
        <v>17.440000000000001</v>
      </c>
      <c r="AA650" s="9">
        <v>1</v>
      </c>
      <c r="AB650" s="9">
        <v>0</v>
      </c>
      <c r="AC650" s="9">
        <v>0</v>
      </c>
      <c r="AD650" s="9">
        <v>0</v>
      </c>
      <c r="AE650" s="9">
        <v>0</v>
      </c>
      <c r="AF650" s="9">
        <v>1</v>
      </c>
      <c r="AG650" s="8">
        <v>0</v>
      </c>
      <c r="AH650" s="9">
        <v>1</v>
      </c>
      <c r="AI650" s="30">
        <v>0</v>
      </c>
      <c r="AJ650" s="9">
        <v>0</v>
      </c>
      <c r="AK650" s="30">
        <v>1</v>
      </c>
      <c r="AL650" s="21">
        <v>2001</v>
      </c>
      <c r="AM650" s="23">
        <f t="shared" si="209"/>
        <v>7.6014023345837334</v>
      </c>
      <c r="AN650" s="33" t="s">
        <v>108</v>
      </c>
      <c r="AO650" s="33" t="s">
        <v>108</v>
      </c>
      <c r="AP650" s="33" t="s">
        <v>108</v>
      </c>
      <c r="AQ650" s="43" t="s">
        <v>108</v>
      </c>
      <c r="AR650" s="33" t="s">
        <v>108</v>
      </c>
      <c r="AS650" s="43" t="s">
        <v>108</v>
      </c>
      <c r="AT650" s="42">
        <v>1</v>
      </c>
      <c r="AU650" s="18">
        <v>0</v>
      </c>
      <c r="AV650">
        <v>0.64219999999999999</v>
      </c>
      <c r="AW650" s="40">
        <f t="shared" ref="AW650:AW655" si="211">1-AV650</f>
        <v>0.35780000000000001</v>
      </c>
      <c r="AX650">
        <v>0</v>
      </c>
      <c r="AY650" s="40">
        <v>1</v>
      </c>
      <c r="AZ650">
        <v>1</v>
      </c>
      <c r="BA650" s="18">
        <v>0</v>
      </c>
      <c r="BB650" t="s">
        <v>108</v>
      </c>
      <c r="BC650" s="18" t="s">
        <v>108</v>
      </c>
      <c r="BD650" s="18" t="s">
        <v>114</v>
      </c>
      <c r="BE650">
        <v>1</v>
      </c>
      <c r="BF650">
        <v>0</v>
      </c>
      <c r="BG650">
        <v>0</v>
      </c>
      <c r="BH650">
        <v>0</v>
      </c>
      <c r="BI650">
        <v>0</v>
      </c>
      <c r="BJ650">
        <v>0</v>
      </c>
      <c r="BK650" s="18">
        <v>0</v>
      </c>
      <c r="BL650">
        <v>1</v>
      </c>
      <c r="BM650">
        <v>0</v>
      </c>
      <c r="BN650" s="18">
        <v>0</v>
      </c>
      <c r="BQ650" s="96">
        <f t="shared" ref="BQ650:BQ676" si="212">6+Y650+Z650</f>
        <v>33</v>
      </c>
      <c r="BR650">
        <v>1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 s="18">
        <v>0</v>
      </c>
      <c r="BZ650">
        <v>0</v>
      </c>
      <c r="CA650">
        <v>0</v>
      </c>
      <c r="CB650">
        <v>0</v>
      </c>
      <c r="CC650" s="18">
        <v>1</v>
      </c>
      <c r="CD650">
        <v>0</v>
      </c>
      <c r="CE650">
        <v>0</v>
      </c>
      <c r="CF650">
        <v>0</v>
      </c>
      <c r="CG650">
        <v>0</v>
      </c>
      <c r="CH650" s="18">
        <v>1</v>
      </c>
      <c r="CI650">
        <v>0</v>
      </c>
      <c r="CJ650">
        <v>0</v>
      </c>
      <c r="CK650">
        <v>1</v>
      </c>
      <c r="CL650">
        <v>1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 s="18">
        <v>0</v>
      </c>
      <c r="CU650">
        <v>0</v>
      </c>
      <c r="DD650" s="34" t="s">
        <v>110</v>
      </c>
    </row>
    <row r="651" spans="1:108" x14ac:dyDescent="0.25">
      <c r="A651">
        <v>650</v>
      </c>
      <c r="B651">
        <v>40</v>
      </c>
      <c r="C651" s="25" t="s">
        <v>175</v>
      </c>
      <c r="D651" s="12">
        <v>6.8</v>
      </c>
      <c r="E651" s="14">
        <v>0.18</v>
      </c>
      <c r="F651" s="7">
        <f t="shared" si="210"/>
        <v>37.777777777777779</v>
      </c>
      <c r="G651" s="7">
        <f t="shared" si="201"/>
        <v>6.62</v>
      </c>
      <c r="H651" s="16">
        <f t="shared" si="202"/>
        <v>6.9799999999999995</v>
      </c>
      <c r="I651" s="11">
        <f t="shared" si="203"/>
        <v>0.26685477272919289</v>
      </c>
      <c r="J651" s="33">
        <f t="shared" si="204"/>
        <v>7.0638028075374589E-3</v>
      </c>
      <c r="K651" s="33">
        <f t="shared" si="205"/>
        <v>141.5668057626051</v>
      </c>
      <c r="L651" s="33">
        <f t="shared" si="206"/>
        <v>0.25979096992165546</v>
      </c>
      <c r="M651" s="33">
        <f t="shared" si="207"/>
        <v>0.27391857553673032</v>
      </c>
      <c r="N651" s="8">
        <v>0</v>
      </c>
      <c r="O651" s="9">
        <v>1</v>
      </c>
      <c r="P651" s="8">
        <v>0</v>
      </c>
      <c r="Q651" s="9">
        <v>0</v>
      </c>
      <c r="R651" s="9">
        <v>1</v>
      </c>
      <c r="S651" s="9">
        <v>0</v>
      </c>
      <c r="T651" s="9">
        <v>0</v>
      </c>
      <c r="U651" s="8">
        <v>18623</v>
      </c>
      <c r="V651" s="9">
        <v>8</v>
      </c>
      <c r="W651" s="9">
        <f t="shared" si="197"/>
        <v>18614</v>
      </c>
      <c r="X651" s="9">
        <f t="shared" si="208"/>
        <v>10</v>
      </c>
      <c r="Y651" s="7">
        <f>AVERAGE($Y$652:$Y$659)</f>
        <v>9.5600000000000023</v>
      </c>
      <c r="Z651" s="7">
        <v>17.440000000000001</v>
      </c>
      <c r="AA651" s="9">
        <v>1</v>
      </c>
      <c r="AB651" s="9">
        <v>0</v>
      </c>
      <c r="AC651" s="9">
        <v>0</v>
      </c>
      <c r="AD651" s="9">
        <v>0</v>
      </c>
      <c r="AE651" s="9">
        <v>0</v>
      </c>
      <c r="AF651" s="9">
        <v>1</v>
      </c>
      <c r="AG651" s="8">
        <v>0</v>
      </c>
      <c r="AH651" s="9">
        <v>1</v>
      </c>
      <c r="AI651" s="30">
        <v>0</v>
      </c>
      <c r="AJ651" s="9">
        <v>0</v>
      </c>
      <c r="AK651" s="30">
        <v>1</v>
      </c>
      <c r="AL651" s="21">
        <v>2001</v>
      </c>
      <c r="AM651" s="23">
        <f t="shared" si="209"/>
        <v>7.6014023345837334</v>
      </c>
      <c r="AN651" s="33" t="s">
        <v>108</v>
      </c>
      <c r="AO651" s="33" t="s">
        <v>108</v>
      </c>
      <c r="AP651" s="33" t="s">
        <v>108</v>
      </c>
      <c r="AQ651" s="43" t="s">
        <v>108</v>
      </c>
      <c r="AR651" s="33" t="s">
        <v>108</v>
      </c>
      <c r="AS651" s="43" t="s">
        <v>108</v>
      </c>
      <c r="AT651" s="42">
        <v>1</v>
      </c>
      <c r="AU651" s="18">
        <v>0</v>
      </c>
      <c r="AV651">
        <v>0.64219999999999999</v>
      </c>
      <c r="AW651" s="40">
        <f t="shared" si="211"/>
        <v>0.35780000000000001</v>
      </c>
      <c r="AX651">
        <v>0</v>
      </c>
      <c r="AY651" s="40">
        <v>1</v>
      </c>
      <c r="AZ651">
        <v>1</v>
      </c>
      <c r="BA651" s="18">
        <v>0</v>
      </c>
      <c r="BB651" t="s">
        <v>108</v>
      </c>
      <c r="BC651" s="18" t="s">
        <v>108</v>
      </c>
      <c r="BD651" s="18" t="s">
        <v>114</v>
      </c>
      <c r="BE651">
        <v>1</v>
      </c>
      <c r="BF651">
        <v>0</v>
      </c>
      <c r="BG651">
        <v>0</v>
      </c>
      <c r="BH651">
        <v>0</v>
      </c>
      <c r="BI651">
        <v>0</v>
      </c>
      <c r="BJ651">
        <v>0</v>
      </c>
      <c r="BK651" s="18">
        <v>0</v>
      </c>
      <c r="BL651">
        <v>1</v>
      </c>
      <c r="BM651">
        <v>0</v>
      </c>
      <c r="BN651" s="18">
        <v>0</v>
      </c>
      <c r="BQ651" s="96">
        <f t="shared" si="212"/>
        <v>33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 s="18">
        <v>1</v>
      </c>
      <c r="BZ651">
        <v>0</v>
      </c>
      <c r="CA651">
        <v>0</v>
      </c>
      <c r="CB651">
        <v>0</v>
      </c>
      <c r="CC651" s="18">
        <v>1</v>
      </c>
      <c r="CD651">
        <v>0</v>
      </c>
      <c r="CE651">
        <v>0</v>
      </c>
      <c r="CF651">
        <v>0</v>
      </c>
      <c r="CG651">
        <v>0</v>
      </c>
      <c r="CH651" s="18">
        <v>1</v>
      </c>
      <c r="CI651">
        <v>0</v>
      </c>
      <c r="CJ651">
        <v>0</v>
      </c>
      <c r="CK651">
        <v>1</v>
      </c>
      <c r="CL651">
        <v>1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 s="18">
        <v>0</v>
      </c>
      <c r="CU651">
        <v>0</v>
      </c>
      <c r="DD651" s="34" t="s">
        <v>110</v>
      </c>
    </row>
    <row r="652" spans="1:108" x14ac:dyDescent="0.25">
      <c r="A652">
        <v>651</v>
      </c>
      <c r="B652">
        <v>40</v>
      </c>
      <c r="C652" s="25" t="s">
        <v>175</v>
      </c>
      <c r="D652" s="12">
        <v>4.54</v>
      </c>
      <c r="E652" s="14">
        <v>0.45</v>
      </c>
      <c r="F652" s="7">
        <f t="shared" si="210"/>
        <v>10.088888888888889</v>
      </c>
      <c r="G652" s="7">
        <f t="shared" si="201"/>
        <v>4.09</v>
      </c>
      <c r="H652" s="16">
        <f t="shared" si="202"/>
        <v>4.99</v>
      </c>
      <c r="I652" s="11">
        <f t="shared" si="203"/>
        <v>0.31287540391824742</v>
      </c>
      <c r="J652" s="33">
        <f t="shared" si="204"/>
        <v>3.101187924299809E-2</v>
      </c>
      <c r="K652" s="33">
        <f t="shared" si="205"/>
        <v>32.245707916129639</v>
      </c>
      <c r="L652" s="33">
        <f t="shared" si="206"/>
        <v>0.28186352467524933</v>
      </c>
      <c r="M652" s="33">
        <f t="shared" si="207"/>
        <v>0.3438872831612455</v>
      </c>
      <c r="N652" s="8">
        <v>0</v>
      </c>
      <c r="O652" s="9">
        <v>1</v>
      </c>
      <c r="P652" s="8">
        <v>0</v>
      </c>
      <c r="Q652" s="9">
        <v>0</v>
      </c>
      <c r="R652" s="9">
        <v>1</v>
      </c>
      <c r="S652" s="9">
        <v>0</v>
      </c>
      <c r="T652" s="9">
        <v>0</v>
      </c>
      <c r="U652" s="8">
        <v>947</v>
      </c>
      <c r="V652" s="9">
        <v>8</v>
      </c>
      <c r="W652" s="9">
        <f t="shared" si="197"/>
        <v>938</v>
      </c>
      <c r="X652" s="9">
        <f t="shared" si="208"/>
        <v>10</v>
      </c>
      <c r="Y652" s="7">
        <v>8.49</v>
      </c>
      <c r="Z652" s="7">
        <v>29.26</v>
      </c>
      <c r="AA652" s="9">
        <v>1</v>
      </c>
      <c r="AB652" s="9">
        <v>0</v>
      </c>
      <c r="AC652" s="9">
        <v>0</v>
      </c>
      <c r="AD652" s="9">
        <v>0</v>
      </c>
      <c r="AE652" s="9">
        <v>0</v>
      </c>
      <c r="AF652" s="9">
        <v>1</v>
      </c>
      <c r="AG652" s="8">
        <v>0</v>
      </c>
      <c r="AH652" s="9">
        <v>1</v>
      </c>
      <c r="AI652" s="30">
        <v>0</v>
      </c>
      <c r="AJ652" s="9">
        <v>0</v>
      </c>
      <c r="AK652" s="30">
        <v>1</v>
      </c>
      <c r="AL652" s="21">
        <v>2001</v>
      </c>
      <c r="AM652" s="23">
        <f t="shared" si="209"/>
        <v>7.6014023345837334</v>
      </c>
      <c r="AN652" s="33" t="s">
        <v>108</v>
      </c>
      <c r="AO652" s="33" t="s">
        <v>108</v>
      </c>
      <c r="AP652" s="33" t="s">
        <v>108</v>
      </c>
      <c r="AQ652" s="43" t="s">
        <v>108</v>
      </c>
      <c r="AR652" s="33" t="s">
        <v>108</v>
      </c>
      <c r="AS652" s="43" t="s">
        <v>108</v>
      </c>
      <c r="AT652" s="42">
        <v>1</v>
      </c>
      <c r="AU652" s="18">
        <v>0</v>
      </c>
      <c r="AV652">
        <v>0.64219999999999999</v>
      </c>
      <c r="AW652" s="40">
        <f t="shared" si="211"/>
        <v>0.35780000000000001</v>
      </c>
      <c r="AX652">
        <v>0</v>
      </c>
      <c r="AY652" s="40">
        <v>1</v>
      </c>
      <c r="AZ652">
        <v>1</v>
      </c>
      <c r="BA652" s="18">
        <v>0</v>
      </c>
      <c r="BB652" t="s">
        <v>108</v>
      </c>
      <c r="BC652" s="18" t="s">
        <v>108</v>
      </c>
      <c r="BD652" s="18" t="s">
        <v>114</v>
      </c>
      <c r="BE652">
        <v>1</v>
      </c>
      <c r="BF652">
        <v>0</v>
      </c>
      <c r="BG652">
        <v>0</v>
      </c>
      <c r="BH652">
        <v>0</v>
      </c>
      <c r="BI652">
        <v>0</v>
      </c>
      <c r="BJ652">
        <v>0</v>
      </c>
      <c r="BK652" s="18">
        <v>0</v>
      </c>
      <c r="BL652">
        <v>1</v>
      </c>
      <c r="BM652">
        <v>0</v>
      </c>
      <c r="BN652" s="18">
        <v>0</v>
      </c>
      <c r="BQ652" s="96">
        <f t="shared" si="212"/>
        <v>43.75</v>
      </c>
      <c r="BR652">
        <v>1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 s="18">
        <v>0</v>
      </c>
      <c r="BZ652">
        <v>0</v>
      </c>
      <c r="CA652">
        <v>0</v>
      </c>
      <c r="CB652">
        <v>0</v>
      </c>
      <c r="CC652" s="18">
        <v>1</v>
      </c>
      <c r="CD652">
        <v>0</v>
      </c>
      <c r="CE652">
        <v>0</v>
      </c>
      <c r="CF652">
        <v>0</v>
      </c>
      <c r="CG652">
        <v>0</v>
      </c>
      <c r="CH652" s="18">
        <v>1</v>
      </c>
      <c r="CI652">
        <v>0</v>
      </c>
      <c r="CJ652">
        <v>0</v>
      </c>
      <c r="CK652">
        <v>1</v>
      </c>
      <c r="CL652">
        <v>1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 s="18">
        <v>0</v>
      </c>
      <c r="CU652">
        <v>0</v>
      </c>
      <c r="DD652" s="34" t="s">
        <v>110</v>
      </c>
    </row>
    <row r="653" spans="1:108" x14ac:dyDescent="0.25">
      <c r="A653">
        <v>652</v>
      </c>
      <c r="B653">
        <v>40</v>
      </c>
      <c r="C653" s="25" t="s">
        <v>175</v>
      </c>
      <c r="D653" s="12">
        <v>7.51</v>
      </c>
      <c r="E653" s="14">
        <v>1.1399999999999999</v>
      </c>
      <c r="F653" s="7">
        <f t="shared" si="210"/>
        <v>6.5877192982456148</v>
      </c>
      <c r="G653" s="7">
        <f t="shared" si="201"/>
        <v>6.37</v>
      </c>
      <c r="H653" s="16">
        <f t="shared" si="202"/>
        <v>8.65</v>
      </c>
      <c r="I653" s="11">
        <f t="shared" si="203"/>
        <v>0.21346458722465919</v>
      </c>
      <c r="J653" s="33">
        <f t="shared" si="204"/>
        <v>3.2403412707871032E-2</v>
      </c>
      <c r="K653" s="33">
        <f t="shared" si="205"/>
        <v>30.860946932206698</v>
      </c>
      <c r="L653" s="33">
        <f t="shared" si="206"/>
        <v>0.18106117451678816</v>
      </c>
      <c r="M653" s="33">
        <f t="shared" si="207"/>
        <v>0.24586799993253022</v>
      </c>
      <c r="N653" s="8">
        <v>0</v>
      </c>
      <c r="O653" s="9">
        <v>1</v>
      </c>
      <c r="P653" s="8">
        <v>0</v>
      </c>
      <c r="Q653" s="9">
        <v>0</v>
      </c>
      <c r="R653" s="9">
        <v>1</v>
      </c>
      <c r="S653" s="9">
        <v>0</v>
      </c>
      <c r="T653" s="9">
        <v>0</v>
      </c>
      <c r="U653" s="8">
        <v>918</v>
      </c>
      <c r="V653" s="9">
        <v>8</v>
      </c>
      <c r="W653" s="9">
        <f t="shared" si="197"/>
        <v>909</v>
      </c>
      <c r="X653" s="9">
        <f t="shared" si="208"/>
        <v>10</v>
      </c>
      <c r="Y653" s="7">
        <v>8.49</v>
      </c>
      <c r="Z653" s="7">
        <v>29.26</v>
      </c>
      <c r="AA653" s="9">
        <v>1</v>
      </c>
      <c r="AB653" s="9">
        <v>0</v>
      </c>
      <c r="AC653" s="9">
        <v>0</v>
      </c>
      <c r="AD653" s="9">
        <v>0</v>
      </c>
      <c r="AE653" s="9">
        <v>0</v>
      </c>
      <c r="AF653" s="9">
        <v>1</v>
      </c>
      <c r="AG653" s="8">
        <v>0</v>
      </c>
      <c r="AH653" s="9">
        <v>1</v>
      </c>
      <c r="AI653" s="30">
        <v>0</v>
      </c>
      <c r="AJ653" s="9">
        <v>0</v>
      </c>
      <c r="AK653" s="30">
        <v>1</v>
      </c>
      <c r="AL653" s="21">
        <v>2001</v>
      </c>
      <c r="AM653" s="23">
        <f t="shared" si="209"/>
        <v>7.6014023345837334</v>
      </c>
      <c r="AN653" s="33" t="s">
        <v>108</v>
      </c>
      <c r="AO653" s="33" t="s">
        <v>108</v>
      </c>
      <c r="AP653" s="33" t="s">
        <v>108</v>
      </c>
      <c r="AQ653" s="43" t="s">
        <v>108</v>
      </c>
      <c r="AR653" s="33" t="s">
        <v>108</v>
      </c>
      <c r="AS653" s="43" t="s">
        <v>108</v>
      </c>
      <c r="AT653" s="42">
        <v>1</v>
      </c>
      <c r="AU653" s="18">
        <v>0</v>
      </c>
      <c r="AV653">
        <v>0.64219999999999999</v>
      </c>
      <c r="AW653" s="40">
        <f t="shared" si="211"/>
        <v>0.35780000000000001</v>
      </c>
      <c r="AX653">
        <v>0</v>
      </c>
      <c r="AY653" s="40">
        <v>1</v>
      </c>
      <c r="AZ653">
        <v>1</v>
      </c>
      <c r="BA653" s="18">
        <v>0</v>
      </c>
      <c r="BB653" t="s">
        <v>108</v>
      </c>
      <c r="BC653" s="18" t="s">
        <v>108</v>
      </c>
      <c r="BD653" s="18" t="s">
        <v>114</v>
      </c>
      <c r="BE653">
        <v>1</v>
      </c>
      <c r="BF653">
        <v>0</v>
      </c>
      <c r="BG653">
        <v>0</v>
      </c>
      <c r="BH653">
        <v>0</v>
      </c>
      <c r="BI653">
        <v>0</v>
      </c>
      <c r="BJ653">
        <v>0</v>
      </c>
      <c r="BK653" s="18">
        <v>0</v>
      </c>
      <c r="BL653">
        <v>1</v>
      </c>
      <c r="BM653">
        <v>0</v>
      </c>
      <c r="BN653" s="18">
        <v>0</v>
      </c>
      <c r="BQ653" s="96">
        <f t="shared" si="212"/>
        <v>43.75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 s="18">
        <v>1</v>
      </c>
      <c r="BZ653">
        <v>0</v>
      </c>
      <c r="CA653">
        <v>0</v>
      </c>
      <c r="CB653">
        <v>0</v>
      </c>
      <c r="CC653" s="18">
        <v>1</v>
      </c>
      <c r="CD653">
        <v>0</v>
      </c>
      <c r="CE653">
        <v>0</v>
      </c>
      <c r="CF653">
        <v>0</v>
      </c>
      <c r="CG653">
        <v>0</v>
      </c>
      <c r="CH653" s="18">
        <v>1</v>
      </c>
      <c r="CI653">
        <v>0</v>
      </c>
      <c r="CJ653">
        <v>0</v>
      </c>
      <c r="CK653">
        <v>1</v>
      </c>
      <c r="CL653">
        <v>1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 s="18">
        <v>0</v>
      </c>
      <c r="CU653">
        <v>0</v>
      </c>
      <c r="DD653" s="34" t="s">
        <v>110</v>
      </c>
    </row>
    <row r="654" spans="1:108" x14ac:dyDescent="0.25">
      <c r="A654">
        <v>653</v>
      </c>
      <c r="B654">
        <v>40</v>
      </c>
      <c r="C654" s="25" t="s">
        <v>175</v>
      </c>
      <c r="D654" s="12">
        <v>3.05</v>
      </c>
      <c r="E654" s="14">
        <v>3.6</v>
      </c>
      <c r="F654" s="7">
        <f t="shared" si="210"/>
        <v>0.8472222222222221</v>
      </c>
      <c r="G654" s="7">
        <f t="shared" si="201"/>
        <v>-0.55000000000000027</v>
      </c>
      <c r="H654" s="16">
        <f t="shared" si="202"/>
        <v>6.65</v>
      </c>
      <c r="I654" s="11">
        <f t="shared" si="203"/>
        <v>2.3582057357347679E-2</v>
      </c>
      <c r="J654" s="33">
        <f t="shared" si="204"/>
        <v>2.7834559503754644E-2</v>
      </c>
      <c r="K654" s="33">
        <f t="shared" si="205"/>
        <v>35.926561002882352</v>
      </c>
      <c r="L654" s="33">
        <f t="shared" si="206"/>
        <v>-4.2525021464069647E-3</v>
      </c>
      <c r="M654" s="33">
        <f t="shared" si="207"/>
        <v>5.1416616861102327E-2</v>
      </c>
      <c r="N654" s="8">
        <v>0</v>
      </c>
      <c r="O654" s="9">
        <v>1</v>
      </c>
      <c r="P654" s="8">
        <v>0</v>
      </c>
      <c r="Q654" s="9">
        <v>0</v>
      </c>
      <c r="R654" s="9">
        <v>1</v>
      </c>
      <c r="S654" s="9">
        <v>0</v>
      </c>
      <c r="T654" s="9">
        <v>0</v>
      </c>
      <c r="U654" s="8">
        <v>1299</v>
      </c>
      <c r="V654" s="9">
        <v>8</v>
      </c>
      <c r="W654" s="9">
        <f t="shared" si="197"/>
        <v>1290</v>
      </c>
      <c r="X654" s="9">
        <f t="shared" si="208"/>
        <v>10</v>
      </c>
      <c r="Y654" s="7">
        <v>10.44</v>
      </c>
      <c r="Z654" s="7">
        <v>8.36</v>
      </c>
      <c r="AA654" s="9">
        <v>1</v>
      </c>
      <c r="AB654" s="9">
        <v>0</v>
      </c>
      <c r="AC654" s="9">
        <v>0</v>
      </c>
      <c r="AD654" s="9">
        <v>0</v>
      </c>
      <c r="AE654" s="9">
        <v>0</v>
      </c>
      <c r="AF654" s="9">
        <v>1</v>
      </c>
      <c r="AG654" s="8">
        <v>0</v>
      </c>
      <c r="AH654" s="9">
        <v>1</v>
      </c>
      <c r="AI654" s="30">
        <v>0</v>
      </c>
      <c r="AJ654" s="9">
        <v>0</v>
      </c>
      <c r="AK654" s="30">
        <v>1</v>
      </c>
      <c r="AL654" s="21">
        <v>2001</v>
      </c>
      <c r="AM654" s="23">
        <f t="shared" si="209"/>
        <v>7.6014023345837334</v>
      </c>
      <c r="AN654" s="33" t="s">
        <v>108</v>
      </c>
      <c r="AO654" s="33" t="s">
        <v>108</v>
      </c>
      <c r="AP654" s="33" t="s">
        <v>108</v>
      </c>
      <c r="AQ654" s="43" t="s">
        <v>108</v>
      </c>
      <c r="AR654" s="33" t="s">
        <v>108</v>
      </c>
      <c r="AS654" s="43" t="s">
        <v>108</v>
      </c>
      <c r="AT654" s="42">
        <v>1</v>
      </c>
      <c r="AU654" s="18">
        <v>0</v>
      </c>
      <c r="AV654">
        <v>0.64219999999999999</v>
      </c>
      <c r="AW654" s="40">
        <f t="shared" si="211"/>
        <v>0.35780000000000001</v>
      </c>
      <c r="AX654">
        <v>0</v>
      </c>
      <c r="AY654" s="40">
        <v>1</v>
      </c>
      <c r="AZ654">
        <v>1</v>
      </c>
      <c r="BA654" s="18">
        <v>0</v>
      </c>
      <c r="BB654" t="s">
        <v>108</v>
      </c>
      <c r="BC654" s="18" t="s">
        <v>108</v>
      </c>
      <c r="BD654" s="18" t="s">
        <v>114</v>
      </c>
      <c r="BE654">
        <v>1</v>
      </c>
      <c r="BF654">
        <v>0</v>
      </c>
      <c r="BG654">
        <v>0</v>
      </c>
      <c r="BH654">
        <v>0</v>
      </c>
      <c r="BI654">
        <v>0</v>
      </c>
      <c r="BJ654">
        <v>0</v>
      </c>
      <c r="BK654" s="18">
        <v>0</v>
      </c>
      <c r="BL654">
        <v>1</v>
      </c>
      <c r="BM654">
        <v>0</v>
      </c>
      <c r="BN654" s="18">
        <v>0</v>
      </c>
      <c r="BQ654" s="96">
        <f t="shared" si="212"/>
        <v>24.799999999999997</v>
      </c>
      <c r="BR654">
        <v>1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 s="18">
        <v>0</v>
      </c>
      <c r="BZ654">
        <v>0</v>
      </c>
      <c r="CA654">
        <v>0</v>
      </c>
      <c r="CB654">
        <v>0</v>
      </c>
      <c r="CC654" s="18">
        <v>1</v>
      </c>
      <c r="CD654">
        <v>0</v>
      </c>
      <c r="CE654">
        <v>0</v>
      </c>
      <c r="CF654">
        <v>0</v>
      </c>
      <c r="CG654">
        <v>0</v>
      </c>
      <c r="CH654" s="18">
        <v>1</v>
      </c>
      <c r="CI654">
        <v>0</v>
      </c>
      <c r="CJ654">
        <v>0</v>
      </c>
      <c r="CK654">
        <v>1</v>
      </c>
      <c r="CL654">
        <v>1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 s="18">
        <v>0</v>
      </c>
      <c r="CU654">
        <v>0</v>
      </c>
      <c r="DD654" s="34" t="s">
        <v>110</v>
      </c>
    </row>
    <row r="655" spans="1:108" x14ac:dyDescent="0.25">
      <c r="A655">
        <v>654</v>
      </c>
      <c r="B655">
        <v>40</v>
      </c>
      <c r="C655" s="25" t="s">
        <v>175</v>
      </c>
      <c r="D655" s="12">
        <v>5.65</v>
      </c>
      <c r="E655" s="14">
        <v>1.1000000000000001</v>
      </c>
      <c r="F655" s="7">
        <f t="shared" si="210"/>
        <v>5.1363636363636367</v>
      </c>
      <c r="G655" s="7">
        <f t="shared" si="201"/>
        <v>4.5500000000000007</v>
      </c>
      <c r="H655" s="16">
        <f t="shared" si="202"/>
        <v>6.75</v>
      </c>
      <c r="I655" s="11">
        <f t="shared" si="203"/>
        <v>0.1445068320716868</v>
      </c>
      <c r="J655" s="33">
        <f t="shared" si="204"/>
        <v>2.8134073500682387E-2</v>
      </c>
      <c r="K655" s="33">
        <f t="shared" si="205"/>
        <v>35.544088557803235</v>
      </c>
      <c r="L655" s="33">
        <f t="shared" si="206"/>
        <v>0.1163727585710044</v>
      </c>
      <c r="M655" s="33">
        <f t="shared" si="207"/>
        <v>0.17264090557236919</v>
      </c>
      <c r="N655" s="8">
        <v>0</v>
      </c>
      <c r="O655" s="9">
        <v>1</v>
      </c>
      <c r="P655" s="8">
        <v>0</v>
      </c>
      <c r="Q655" s="9">
        <v>0</v>
      </c>
      <c r="R655" s="9">
        <v>1</v>
      </c>
      <c r="S655" s="9">
        <v>0</v>
      </c>
      <c r="T655" s="9">
        <v>0</v>
      </c>
      <c r="U655" s="8">
        <v>1246</v>
      </c>
      <c r="V655" s="9">
        <v>8</v>
      </c>
      <c r="W655" s="9">
        <f t="shared" si="197"/>
        <v>1237</v>
      </c>
      <c r="X655" s="9">
        <f t="shared" si="208"/>
        <v>10</v>
      </c>
      <c r="Y655" s="7">
        <v>10.44</v>
      </c>
      <c r="Z655" s="7">
        <v>8.36</v>
      </c>
      <c r="AA655" s="9">
        <v>1</v>
      </c>
      <c r="AB655" s="9">
        <v>0</v>
      </c>
      <c r="AC655" s="9">
        <v>0</v>
      </c>
      <c r="AD655" s="9">
        <v>0</v>
      </c>
      <c r="AE655" s="9">
        <v>0</v>
      </c>
      <c r="AF655" s="9">
        <v>1</v>
      </c>
      <c r="AG655" s="8">
        <v>0</v>
      </c>
      <c r="AH655" s="9">
        <v>1</v>
      </c>
      <c r="AI655" s="30">
        <v>0</v>
      </c>
      <c r="AJ655" s="9">
        <v>0</v>
      </c>
      <c r="AK655" s="30">
        <v>1</v>
      </c>
      <c r="AL655" s="21">
        <v>2001</v>
      </c>
      <c r="AM655" s="23">
        <f t="shared" si="209"/>
        <v>7.6014023345837334</v>
      </c>
      <c r="AN655" s="33" t="s">
        <v>108</v>
      </c>
      <c r="AO655" s="33" t="s">
        <v>108</v>
      </c>
      <c r="AP655" s="33" t="s">
        <v>108</v>
      </c>
      <c r="AQ655" s="43" t="s">
        <v>108</v>
      </c>
      <c r="AR655" s="33" t="s">
        <v>108</v>
      </c>
      <c r="AS655" s="43" t="s">
        <v>108</v>
      </c>
      <c r="AT655" s="42">
        <v>1</v>
      </c>
      <c r="AU655" s="18">
        <v>0</v>
      </c>
      <c r="AV655">
        <v>0.64219999999999999</v>
      </c>
      <c r="AW655" s="40">
        <f t="shared" si="211"/>
        <v>0.35780000000000001</v>
      </c>
      <c r="AX655">
        <v>0</v>
      </c>
      <c r="AY655" s="40">
        <v>1</v>
      </c>
      <c r="AZ655">
        <v>1</v>
      </c>
      <c r="BA655" s="18">
        <v>0</v>
      </c>
      <c r="BB655" t="s">
        <v>108</v>
      </c>
      <c r="BC655" s="18" t="s">
        <v>108</v>
      </c>
      <c r="BD655" s="18" t="s">
        <v>114</v>
      </c>
      <c r="BE655">
        <v>1</v>
      </c>
      <c r="BF655">
        <v>0</v>
      </c>
      <c r="BG655">
        <v>0</v>
      </c>
      <c r="BH655">
        <v>0</v>
      </c>
      <c r="BI655">
        <v>0</v>
      </c>
      <c r="BJ655">
        <v>0</v>
      </c>
      <c r="BK655" s="18">
        <v>0</v>
      </c>
      <c r="BL655">
        <v>1</v>
      </c>
      <c r="BM655">
        <v>0</v>
      </c>
      <c r="BN655" s="18">
        <v>0</v>
      </c>
      <c r="BQ655" s="96">
        <f t="shared" si="212"/>
        <v>24.799999999999997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 s="18">
        <v>1</v>
      </c>
      <c r="BZ655">
        <v>0</v>
      </c>
      <c r="CA655">
        <v>0</v>
      </c>
      <c r="CB655">
        <v>0</v>
      </c>
      <c r="CC655" s="18">
        <v>1</v>
      </c>
      <c r="CD655">
        <v>0</v>
      </c>
      <c r="CE655">
        <v>0</v>
      </c>
      <c r="CF655">
        <v>0</v>
      </c>
      <c r="CG655">
        <v>0</v>
      </c>
      <c r="CH655" s="18">
        <v>1</v>
      </c>
      <c r="CI655">
        <v>0</v>
      </c>
      <c r="CJ655">
        <v>0</v>
      </c>
      <c r="CK655">
        <v>1</v>
      </c>
      <c r="CL655">
        <v>1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 s="18">
        <v>0</v>
      </c>
      <c r="CU655">
        <v>0</v>
      </c>
      <c r="DD655" s="34" t="s">
        <v>110</v>
      </c>
    </row>
    <row r="656" spans="1:108" x14ac:dyDescent="0.25">
      <c r="A656">
        <v>655</v>
      </c>
      <c r="B656">
        <v>40</v>
      </c>
      <c r="C656" s="25" t="s">
        <v>175</v>
      </c>
      <c r="D656" s="12">
        <v>4.4000000000000004</v>
      </c>
      <c r="E656" s="14">
        <v>0.37</v>
      </c>
      <c r="F656" s="7">
        <f t="shared" si="210"/>
        <v>11.891891891891893</v>
      </c>
      <c r="G656" s="7">
        <f t="shared" si="201"/>
        <v>4.03</v>
      </c>
      <c r="H656" s="16">
        <f t="shared" si="202"/>
        <v>4.7700000000000005</v>
      </c>
      <c r="I656" s="11">
        <f t="shared" si="203"/>
        <v>0.30417954748127174</v>
      </c>
      <c r="J656" s="33">
        <f t="shared" si="204"/>
        <v>2.5578734674561485E-2</v>
      </c>
      <c r="K656" s="33">
        <f t="shared" si="205"/>
        <v>39.09497528798866</v>
      </c>
      <c r="L656" s="33">
        <f t="shared" si="206"/>
        <v>0.27860081280671023</v>
      </c>
      <c r="M656" s="33">
        <f t="shared" si="207"/>
        <v>0.32975828215583325</v>
      </c>
      <c r="N656" s="8">
        <v>0</v>
      </c>
      <c r="O656" s="9">
        <v>1</v>
      </c>
      <c r="P656" s="8">
        <v>0</v>
      </c>
      <c r="Q656" s="9">
        <v>0</v>
      </c>
      <c r="R656" s="9">
        <v>1</v>
      </c>
      <c r="S656" s="9">
        <v>0</v>
      </c>
      <c r="T656" s="9">
        <v>0</v>
      </c>
      <c r="U656" s="8">
        <v>1396</v>
      </c>
      <c r="V656" s="9">
        <v>8</v>
      </c>
      <c r="W656" s="9">
        <f t="shared" si="197"/>
        <v>1387</v>
      </c>
      <c r="X656" s="9">
        <f t="shared" si="208"/>
        <v>10</v>
      </c>
      <c r="Y656" s="7">
        <v>9.35</v>
      </c>
      <c r="Z656" s="7">
        <v>19.510000000000002</v>
      </c>
      <c r="AA656" s="9">
        <v>1</v>
      </c>
      <c r="AB656" s="9">
        <v>0</v>
      </c>
      <c r="AC656" s="9">
        <v>0</v>
      </c>
      <c r="AD656" s="9">
        <v>0</v>
      </c>
      <c r="AE656" s="9">
        <v>0</v>
      </c>
      <c r="AF656" s="9">
        <v>1</v>
      </c>
      <c r="AG656" s="8">
        <v>0</v>
      </c>
      <c r="AH656" s="9">
        <v>1</v>
      </c>
      <c r="AI656" s="30">
        <v>0</v>
      </c>
      <c r="AJ656" s="9">
        <v>0</v>
      </c>
      <c r="AK656" s="30">
        <v>1</v>
      </c>
      <c r="AL656" s="21">
        <v>2001</v>
      </c>
      <c r="AM656" s="23">
        <f t="shared" si="209"/>
        <v>7.6014023345837334</v>
      </c>
      <c r="AN656" s="33" t="s">
        <v>108</v>
      </c>
      <c r="AO656" s="33" t="s">
        <v>108</v>
      </c>
      <c r="AP656" s="33" t="s">
        <v>108</v>
      </c>
      <c r="AQ656" s="43" t="s">
        <v>108</v>
      </c>
      <c r="AR656" s="33" t="s">
        <v>108</v>
      </c>
      <c r="AS656" s="43" t="s">
        <v>108</v>
      </c>
      <c r="AT656" s="42">
        <v>1</v>
      </c>
      <c r="AU656" s="18">
        <v>0</v>
      </c>
      <c r="AV656">
        <v>1</v>
      </c>
      <c r="AW656" s="40">
        <v>0</v>
      </c>
      <c r="AX656">
        <v>0</v>
      </c>
      <c r="AY656" s="40">
        <v>1</v>
      </c>
      <c r="AZ656">
        <v>1</v>
      </c>
      <c r="BA656" s="18">
        <v>0</v>
      </c>
      <c r="BB656" t="s">
        <v>108</v>
      </c>
      <c r="BC656" s="18" t="s">
        <v>108</v>
      </c>
      <c r="BD656" s="18" t="s">
        <v>114</v>
      </c>
      <c r="BE656">
        <v>1</v>
      </c>
      <c r="BF656">
        <v>0</v>
      </c>
      <c r="BG656">
        <v>0</v>
      </c>
      <c r="BH656">
        <v>0</v>
      </c>
      <c r="BI656">
        <v>0</v>
      </c>
      <c r="BJ656">
        <v>0</v>
      </c>
      <c r="BK656" s="18">
        <v>0</v>
      </c>
      <c r="BL656">
        <v>1</v>
      </c>
      <c r="BM656">
        <v>0</v>
      </c>
      <c r="BN656" s="18">
        <v>0</v>
      </c>
      <c r="BQ656" s="96">
        <f t="shared" si="212"/>
        <v>34.86</v>
      </c>
      <c r="BR656">
        <v>1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 s="18">
        <v>0</v>
      </c>
      <c r="BZ656">
        <v>0</v>
      </c>
      <c r="CA656">
        <v>0</v>
      </c>
      <c r="CB656">
        <v>0</v>
      </c>
      <c r="CC656" s="18">
        <v>1</v>
      </c>
      <c r="CD656">
        <v>0</v>
      </c>
      <c r="CE656">
        <v>0</v>
      </c>
      <c r="CF656">
        <v>0</v>
      </c>
      <c r="CG656">
        <v>0</v>
      </c>
      <c r="CH656" s="18">
        <v>1</v>
      </c>
      <c r="CI656">
        <v>0</v>
      </c>
      <c r="CJ656">
        <v>0</v>
      </c>
      <c r="CK656">
        <v>1</v>
      </c>
      <c r="CL656">
        <v>1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 s="18">
        <v>0</v>
      </c>
      <c r="CU656">
        <v>0</v>
      </c>
      <c r="DD656" s="34" t="s">
        <v>110</v>
      </c>
    </row>
    <row r="657" spans="1:108" x14ac:dyDescent="0.25">
      <c r="A657">
        <v>656</v>
      </c>
      <c r="B657">
        <v>40</v>
      </c>
      <c r="C657" s="25" t="s">
        <v>175</v>
      </c>
      <c r="D657" s="12">
        <v>8.39</v>
      </c>
      <c r="E657" s="14">
        <v>1.0900000000000001</v>
      </c>
      <c r="F657" s="7">
        <f t="shared" si="210"/>
        <v>7.6972477064220186</v>
      </c>
      <c r="G657" s="7">
        <f t="shared" si="201"/>
        <v>7.3000000000000007</v>
      </c>
      <c r="H657" s="16">
        <f t="shared" si="202"/>
        <v>9.48</v>
      </c>
      <c r="I657" s="11">
        <f t="shared" si="203"/>
        <v>0.20547940779494051</v>
      </c>
      <c r="J657" s="33">
        <f t="shared" si="204"/>
        <v>2.6695179320200848E-2</v>
      </c>
      <c r="K657" s="33">
        <f t="shared" si="205"/>
        <v>37.459946906716496</v>
      </c>
      <c r="L657" s="33">
        <f t="shared" si="206"/>
        <v>0.17878422847473965</v>
      </c>
      <c r="M657" s="33">
        <f t="shared" si="207"/>
        <v>0.23217458711514136</v>
      </c>
      <c r="N657" s="8">
        <v>0</v>
      </c>
      <c r="O657" s="9">
        <v>1</v>
      </c>
      <c r="P657" s="8">
        <v>0</v>
      </c>
      <c r="Q657" s="9">
        <v>0</v>
      </c>
      <c r="R657" s="9">
        <v>1</v>
      </c>
      <c r="S657" s="9">
        <v>0</v>
      </c>
      <c r="T657" s="9">
        <v>0</v>
      </c>
      <c r="U657" s="8">
        <v>1353</v>
      </c>
      <c r="V657" s="9">
        <v>8</v>
      </c>
      <c r="W657" s="9">
        <f t="shared" si="197"/>
        <v>1344</v>
      </c>
      <c r="X657" s="9">
        <f t="shared" si="208"/>
        <v>10</v>
      </c>
      <c r="Y657" s="7">
        <v>9.35</v>
      </c>
      <c r="Z657" s="7">
        <v>19.510000000000002</v>
      </c>
      <c r="AA657" s="9">
        <v>1</v>
      </c>
      <c r="AB657" s="9">
        <v>0</v>
      </c>
      <c r="AC657" s="9">
        <v>0</v>
      </c>
      <c r="AD657" s="9">
        <v>0</v>
      </c>
      <c r="AE657" s="9">
        <v>0</v>
      </c>
      <c r="AF657" s="9">
        <v>1</v>
      </c>
      <c r="AG657" s="8">
        <v>0</v>
      </c>
      <c r="AH657" s="9">
        <v>1</v>
      </c>
      <c r="AI657" s="30">
        <v>0</v>
      </c>
      <c r="AJ657" s="9">
        <v>0</v>
      </c>
      <c r="AK657" s="30">
        <v>1</v>
      </c>
      <c r="AL657" s="21">
        <v>2001</v>
      </c>
      <c r="AM657" s="23">
        <f t="shared" si="209"/>
        <v>7.6014023345837334</v>
      </c>
      <c r="AN657" s="33" t="s">
        <v>108</v>
      </c>
      <c r="AO657" s="33" t="s">
        <v>108</v>
      </c>
      <c r="AP657" s="33" t="s">
        <v>108</v>
      </c>
      <c r="AQ657" s="43" t="s">
        <v>108</v>
      </c>
      <c r="AR657" s="33" t="s">
        <v>108</v>
      </c>
      <c r="AS657" s="43" t="s">
        <v>108</v>
      </c>
      <c r="AT657" s="42">
        <v>1</v>
      </c>
      <c r="AU657" s="18">
        <v>0</v>
      </c>
      <c r="AV657">
        <v>1</v>
      </c>
      <c r="AW657" s="40">
        <v>0</v>
      </c>
      <c r="AX657">
        <v>0</v>
      </c>
      <c r="AY657" s="40">
        <v>1</v>
      </c>
      <c r="AZ657">
        <v>1</v>
      </c>
      <c r="BA657" s="18">
        <v>0</v>
      </c>
      <c r="BB657" t="s">
        <v>108</v>
      </c>
      <c r="BC657" s="18" t="s">
        <v>108</v>
      </c>
      <c r="BD657" s="18" t="s">
        <v>114</v>
      </c>
      <c r="BE657">
        <v>1</v>
      </c>
      <c r="BF657">
        <v>0</v>
      </c>
      <c r="BG657">
        <v>0</v>
      </c>
      <c r="BH657">
        <v>0</v>
      </c>
      <c r="BI657">
        <v>0</v>
      </c>
      <c r="BJ657">
        <v>0</v>
      </c>
      <c r="BK657" s="18">
        <v>0</v>
      </c>
      <c r="BL657">
        <v>1</v>
      </c>
      <c r="BM657">
        <v>0</v>
      </c>
      <c r="BN657" s="18">
        <v>0</v>
      </c>
      <c r="BQ657" s="96">
        <f t="shared" si="212"/>
        <v>34.86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 s="18">
        <v>1</v>
      </c>
      <c r="BZ657">
        <v>0</v>
      </c>
      <c r="CA657">
        <v>0</v>
      </c>
      <c r="CB657">
        <v>0</v>
      </c>
      <c r="CC657" s="18">
        <v>1</v>
      </c>
      <c r="CD657">
        <v>0</v>
      </c>
      <c r="CE657">
        <v>0</v>
      </c>
      <c r="CF657">
        <v>0</v>
      </c>
      <c r="CG657">
        <v>0</v>
      </c>
      <c r="CH657" s="18">
        <v>1</v>
      </c>
      <c r="CI657">
        <v>0</v>
      </c>
      <c r="CJ657">
        <v>0</v>
      </c>
      <c r="CK657">
        <v>1</v>
      </c>
      <c r="CL657">
        <v>1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 s="18">
        <v>0</v>
      </c>
      <c r="CU657">
        <v>0</v>
      </c>
      <c r="DD657" s="34" t="s">
        <v>110</v>
      </c>
    </row>
    <row r="658" spans="1:108" x14ac:dyDescent="0.25">
      <c r="A658">
        <v>657</v>
      </c>
      <c r="B658">
        <v>40</v>
      </c>
      <c r="C658" s="25" t="s">
        <v>175</v>
      </c>
      <c r="D658" s="12">
        <v>2.58</v>
      </c>
      <c r="E658" s="14">
        <v>0.39</v>
      </c>
      <c r="F658" s="7">
        <f t="shared" si="210"/>
        <v>6.615384615384615</v>
      </c>
      <c r="G658" s="7">
        <f t="shared" si="201"/>
        <v>2.19</v>
      </c>
      <c r="H658" s="16">
        <f t="shared" si="202"/>
        <v>2.97</v>
      </c>
      <c r="I658" s="11">
        <f t="shared" si="203"/>
        <v>0.21637359917513771</v>
      </c>
      <c r="J658" s="33">
        <f t="shared" si="204"/>
        <v>3.2707637084613848E-2</v>
      </c>
      <c r="K658" s="33">
        <f t="shared" si="205"/>
        <v>30.573899221549535</v>
      </c>
      <c r="L658" s="33">
        <f t="shared" si="206"/>
        <v>0.18366596209052385</v>
      </c>
      <c r="M658" s="33">
        <f t="shared" si="207"/>
        <v>0.24908123625975157</v>
      </c>
      <c r="N658" s="8">
        <v>0</v>
      </c>
      <c r="O658" s="9">
        <v>1</v>
      </c>
      <c r="P658" s="8">
        <v>0</v>
      </c>
      <c r="Q658" s="9">
        <v>0</v>
      </c>
      <c r="R658" s="9">
        <v>1</v>
      </c>
      <c r="S658" s="9">
        <v>0</v>
      </c>
      <c r="T658" s="9">
        <v>0</v>
      </c>
      <c r="U658" s="8">
        <v>900</v>
      </c>
      <c r="V658" s="9">
        <v>8</v>
      </c>
      <c r="W658" s="9">
        <f t="shared" si="197"/>
        <v>891</v>
      </c>
      <c r="X658" s="9">
        <f t="shared" si="208"/>
        <v>10</v>
      </c>
      <c r="Y658" s="7">
        <v>9.9600000000000009</v>
      </c>
      <c r="Z658" s="7">
        <v>14.21</v>
      </c>
      <c r="AA658" s="9">
        <v>1</v>
      </c>
      <c r="AB658" s="9">
        <v>0</v>
      </c>
      <c r="AC658" s="9">
        <v>0</v>
      </c>
      <c r="AD658" s="9">
        <v>0</v>
      </c>
      <c r="AE658" s="9">
        <v>0</v>
      </c>
      <c r="AF658" s="9">
        <v>1</v>
      </c>
      <c r="AG658" s="8">
        <v>0</v>
      </c>
      <c r="AH658" s="9">
        <v>1</v>
      </c>
      <c r="AI658" s="30">
        <v>0</v>
      </c>
      <c r="AJ658" s="9">
        <v>0</v>
      </c>
      <c r="AK658" s="30">
        <v>1</v>
      </c>
      <c r="AL658" s="21">
        <v>2001</v>
      </c>
      <c r="AM658" s="23">
        <f t="shared" si="209"/>
        <v>7.6014023345837334</v>
      </c>
      <c r="AN658" s="33" t="s">
        <v>108</v>
      </c>
      <c r="AO658" s="33" t="s">
        <v>108</v>
      </c>
      <c r="AP658" s="33" t="s">
        <v>108</v>
      </c>
      <c r="AQ658" s="43" t="s">
        <v>108</v>
      </c>
      <c r="AR658" s="33" t="s">
        <v>108</v>
      </c>
      <c r="AS658" s="43" t="s">
        <v>108</v>
      </c>
      <c r="AT658" s="42">
        <v>1</v>
      </c>
      <c r="AU658" s="18">
        <v>0</v>
      </c>
      <c r="AV658">
        <v>0</v>
      </c>
      <c r="AW658" s="40">
        <v>1</v>
      </c>
      <c r="AX658">
        <v>0</v>
      </c>
      <c r="AY658" s="40">
        <v>1</v>
      </c>
      <c r="AZ658">
        <v>1</v>
      </c>
      <c r="BA658" s="18">
        <v>0</v>
      </c>
      <c r="BB658" t="s">
        <v>108</v>
      </c>
      <c r="BC658" s="18" t="s">
        <v>108</v>
      </c>
      <c r="BD658" s="18" t="s">
        <v>114</v>
      </c>
      <c r="BE658">
        <v>1</v>
      </c>
      <c r="BF658">
        <v>0</v>
      </c>
      <c r="BG658">
        <v>0</v>
      </c>
      <c r="BH658">
        <v>0</v>
      </c>
      <c r="BI658">
        <v>0</v>
      </c>
      <c r="BJ658">
        <v>0</v>
      </c>
      <c r="BK658" s="18">
        <v>0</v>
      </c>
      <c r="BL658">
        <v>1</v>
      </c>
      <c r="BM658">
        <v>0</v>
      </c>
      <c r="BN658" s="18">
        <v>0</v>
      </c>
      <c r="BQ658" s="96">
        <f t="shared" si="212"/>
        <v>30.17</v>
      </c>
      <c r="BR658">
        <v>1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 s="18">
        <v>0</v>
      </c>
      <c r="BZ658">
        <v>0</v>
      </c>
      <c r="CA658">
        <v>0</v>
      </c>
      <c r="CB658">
        <v>0</v>
      </c>
      <c r="CC658" s="18">
        <v>1</v>
      </c>
      <c r="CD658">
        <v>0</v>
      </c>
      <c r="CE658">
        <v>0</v>
      </c>
      <c r="CF658">
        <v>0</v>
      </c>
      <c r="CG658">
        <v>0</v>
      </c>
      <c r="CH658" s="18">
        <v>1</v>
      </c>
      <c r="CI658">
        <v>0</v>
      </c>
      <c r="CJ658">
        <v>0</v>
      </c>
      <c r="CK658">
        <v>1</v>
      </c>
      <c r="CL658">
        <v>1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 s="18">
        <v>0</v>
      </c>
      <c r="CU658">
        <v>0</v>
      </c>
      <c r="DD658" s="34" t="s">
        <v>110</v>
      </c>
    </row>
    <row r="659" spans="1:108" s="153" customFormat="1" x14ac:dyDescent="0.25">
      <c r="A659" s="153">
        <v>658</v>
      </c>
      <c r="B659" s="153">
        <v>40</v>
      </c>
      <c r="C659" s="154" t="s">
        <v>175</v>
      </c>
      <c r="D659" s="155">
        <v>3.13</v>
      </c>
      <c r="E659" s="156">
        <v>1.03</v>
      </c>
      <c r="F659" s="157">
        <f t="shared" si="210"/>
        <v>3.0388349514563107</v>
      </c>
      <c r="G659" s="157">
        <f t="shared" si="201"/>
        <v>2.0999999999999996</v>
      </c>
      <c r="H659" s="158">
        <f t="shared" si="202"/>
        <v>4.16</v>
      </c>
      <c r="I659" s="159">
        <f t="shared" si="203"/>
        <v>0.10366955995013886</v>
      </c>
      <c r="J659" s="160">
        <f t="shared" si="204"/>
        <v>3.4114903114582436E-2</v>
      </c>
      <c r="K659" s="160">
        <f t="shared" si="205"/>
        <v>29.312702329573654</v>
      </c>
      <c r="L659" s="160">
        <f t="shared" si="206"/>
        <v>6.9554656835556422E-2</v>
      </c>
      <c r="M659" s="160">
        <f t="shared" si="207"/>
        <v>0.13778446306472131</v>
      </c>
      <c r="N659" s="161">
        <v>0</v>
      </c>
      <c r="O659" s="162">
        <v>1</v>
      </c>
      <c r="P659" s="161">
        <v>0</v>
      </c>
      <c r="Q659" s="162">
        <v>0</v>
      </c>
      <c r="R659" s="162">
        <v>1</v>
      </c>
      <c r="S659" s="162">
        <v>0</v>
      </c>
      <c r="T659" s="162">
        <v>0</v>
      </c>
      <c r="U659" s="161">
        <v>859</v>
      </c>
      <c r="V659" s="162">
        <v>8</v>
      </c>
      <c r="W659" s="162">
        <f t="shared" si="197"/>
        <v>850</v>
      </c>
      <c r="X659" s="162">
        <f t="shared" si="208"/>
        <v>10</v>
      </c>
      <c r="Y659" s="157">
        <v>9.9600000000000009</v>
      </c>
      <c r="Z659" s="157">
        <v>14.21</v>
      </c>
      <c r="AA659" s="162">
        <v>1</v>
      </c>
      <c r="AB659" s="162">
        <v>0</v>
      </c>
      <c r="AC659" s="162">
        <v>0</v>
      </c>
      <c r="AD659" s="162">
        <v>0</v>
      </c>
      <c r="AE659" s="162">
        <v>0</v>
      </c>
      <c r="AF659" s="162">
        <v>1</v>
      </c>
      <c r="AG659" s="161">
        <v>0</v>
      </c>
      <c r="AH659" s="162">
        <v>1</v>
      </c>
      <c r="AI659" s="163">
        <v>0</v>
      </c>
      <c r="AJ659" s="162">
        <v>0</v>
      </c>
      <c r="AK659" s="163">
        <v>1</v>
      </c>
      <c r="AL659" s="164">
        <v>2001</v>
      </c>
      <c r="AM659" s="165">
        <f t="shared" si="209"/>
        <v>7.6014023345837334</v>
      </c>
      <c r="AN659" s="160" t="s">
        <v>108</v>
      </c>
      <c r="AO659" s="160" t="s">
        <v>108</v>
      </c>
      <c r="AP659" s="160" t="s">
        <v>108</v>
      </c>
      <c r="AQ659" s="166" t="s">
        <v>108</v>
      </c>
      <c r="AR659" s="160" t="s">
        <v>108</v>
      </c>
      <c r="AS659" s="166" t="s">
        <v>108</v>
      </c>
      <c r="AT659" s="167">
        <v>1</v>
      </c>
      <c r="AU659" s="168">
        <v>0</v>
      </c>
      <c r="AV659" s="153">
        <v>0</v>
      </c>
      <c r="AW659" s="169">
        <v>1</v>
      </c>
      <c r="AX659" s="153">
        <v>0</v>
      </c>
      <c r="AY659" s="169">
        <v>1</v>
      </c>
      <c r="AZ659">
        <v>1</v>
      </c>
      <c r="BA659" s="168">
        <v>0</v>
      </c>
      <c r="BB659" s="153" t="s">
        <v>108</v>
      </c>
      <c r="BC659" s="168" t="s">
        <v>108</v>
      </c>
      <c r="BD659" s="168" t="s">
        <v>114</v>
      </c>
      <c r="BE659">
        <v>1</v>
      </c>
      <c r="BF659">
        <v>0</v>
      </c>
      <c r="BG659">
        <v>0</v>
      </c>
      <c r="BH659">
        <v>0</v>
      </c>
      <c r="BI659">
        <v>0</v>
      </c>
      <c r="BJ659">
        <v>0</v>
      </c>
      <c r="BK659" s="168">
        <v>0</v>
      </c>
      <c r="BL659">
        <v>1</v>
      </c>
      <c r="BM659">
        <v>0</v>
      </c>
      <c r="BN659" s="168">
        <v>0</v>
      </c>
      <c r="BQ659" s="170">
        <f t="shared" si="212"/>
        <v>30.17</v>
      </c>
      <c r="BR659" s="153">
        <v>0</v>
      </c>
      <c r="BS659" s="153">
        <v>0</v>
      </c>
      <c r="BT659" s="153">
        <v>0</v>
      </c>
      <c r="BU659" s="153">
        <v>0</v>
      </c>
      <c r="BV659" s="153">
        <v>0</v>
      </c>
      <c r="BW659" s="153">
        <v>0</v>
      </c>
      <c r="BX659" s="153">
        <v>0</v>
      </c>
      <c r="BY659" s="168">
        <v>1</v>
      </c>
      <c r="BZ659" s="153">
        <v>0</v>
      </c>
      <c r="CA659" s="153">
        <v>0</v>
      </c>
      <c r="CB659" s="153">
        <v>0</v>
      </c>
      <c r="CC659" s="168">
        <v>1</v>
      </c>
      <c r="CD659" s="153">
        <v>0</v>
      </c>
      <c r="CE659" s="153">
        <v>0</v>
      </c>
      <c r="CF659" s="153">
        <v>0</v>
      </c>
      <c r="CG659" s="153">
        <v>0</v>
      </c>
      <c r="CH659" s="168">
        <v>1</v>
      </c>
      <c r="CI659" s="153">
        <v>0</v>
      </c>
      <c r="CJ659" s="153">
        <v>0</v>
      </c>
      <c r="CK659" s="153">
        <v>1</v>
      </c>
      <c r="CL659" s="153">
        <v>1</v>
      </c>
      <c r="CM659" s="153">
        <v>0</v>
      </c>
      <c r="CN659" s="153">
        <v>0</v>
      </c>
      <c r="CO659" s="153">
        <v>0</v>
      </c>
      <c r="CP659" s="153">
        <v>0</v>
      </c>
      <c r="CQ659" s="153">
        <v>0</v>
      </c>
      <c r="CR659" s="153">
        <v>0</v>
      </c>
      <c r="CS659" s="168">
        <v>0</v>
      </c>
      <c r="CU659">
        <v>0</v>
      </c>
      <c r="CY659" s="171"/>
      <c r="DD659" s="171" t="s">
        <v>110</v>
      </c>
    </row>
    <row r="660" spans="1:108" x14ac:dyDescent="0.25">
      <c r="A660">
        <v>659</v>
      </c>
      <c r="B660">
        <v>41</v>
      </c>
      <c r="C660" s="25" t="s">
        <v>176</v>
      </c>
      <c r="D660" s="12">
        <v>8.6</v>
      </c>
      <c r="E660" s="14">
        <v>0.3</v>
      </c>
      <c r="F660" s="7">
        <f t="shared" si="210"/>
        <v>28.666666666666668</v>
      </c>
      <c r="G660" s="7">
        <f t="shared" si="201"/>
        <v>8.2999999999999989</v>
      </c>
      <c r="H660" s="16">
        <f t="shared" si="202"/>
        <v>8.9</v>
      </c>
      <c r="I660" s="11">
        <f t="shared" si="203"/>
        <v>0.30072687606952542</v>
      </c>
      <c r="J660" s="33">
        <f t="shared" si="204"/>
        <v>1.0490472421029956E-2</v>
      </c>
      <c r="K660" s="33">
        <f t="shared" si="205"/>
        <v>95.324591673805656</v>
      </c>
      <c r="L660" s="33">
        <f t="shared" si="206"/>
        <v>0.29023640364849546</v>
      </c>
      <c r="M660" s="33">
        <f t="shared" si="207"/>
        <v>0.31121734849055538</v>
      </c>
      <c r="N660" s="8">
        <v>1</v>
      </c>
      <c r="O660" s="9">
        <v>0</v>
      </c>
      <c r="P660" s="8">
        <v>0</v>
      </c>
      <c r="Q660" s="9">
        <v>0</v>
      </c>
      <c r="R660" s="9">
        <v>1</v>
      </c>
      <c r="S660" s="9">
        <v>0</v>
      </c>
      <c r="T660" s="9">
        <v>0</v>
      </c>
      <c r="U660" s="8">
        <v>8270</v>
      </c>
      <c r="V660" s="9">
        <v>4</v>
      </c>
      <c r="W660" s="9">
        <f t="shared" si="197"/>
        <v>8265</v>
      </c>
      <c r="X660" s="9">
        <f t="shared" si="208"/>
        <v>17</v>
      </c>
      <c r="Y660" s="7">
        <v>11.13</v>
      </c>
      <c r="Z660" s="7">
        <v>20.260000000000002</v>
      </c>
      <c r="AA660" s="9">
        <v>1</v>
      </c>
      <c r="AB660" s="9">
        <v>0</v>
      </c>
      <c r="AC660" s="9">
        <v>0</v>
      </c>
      <c r="AD660" s="9">
        <v>1</v>
      </c>
      <c r="AE660" s="9">
        <v>0</v>
      </c>
      <c r="AF660" s="9">
        <v>0</v>
      </c>
      <c r="AG660" s="8">
        <v>1</v>
      </c>
      <c r="AH660" s="9">
        <v>0</v>
      </c>
      <c r="AI660" s="30">
        <v>0</v>
      </c>
      <c r="AJ660" s="9">
        <v>1</v>
      </c>
      <c r="AK660" s="30">
        <v>0</v>
      </c>
      <c r="AL660" s="21">
        <v>2002</v>
      </c>
      <c r="AM660" s="23">
        <f t="shared" si="209"/>
        <v>7.6019019598751658</v>
      </c>
      <c r="AN660" s="33">
        <f t="shared" ref="AN660:AN676" si="213">1-SUM(AO660:AQ660)</f>
        <v>3.0000000000000027E-2</v>
      </c>
      <c r="AO660" s="33">
        <v>0.26100000000000001</v>
      </c>
      <c r="AP660" s="33">
        <v>0.45100000000000001</v>
      </c>
      <c r="AQ660" s="43">
        <v>0.25800000000000001</v>
      </c>
      <c r="AR660" s="33">
        <v>1</v>
      </c>
      <c r="AS660" s="43">
        <v>0</v>
      </c>
      <c r="AT660" s="42">
        <v>1</v>
      </c>
      <c r="AU660" s="18">
        <v>0</v>
      </c>
      <c r="AV660">
        <v>0.55100000000000005</v>
      </c>
      <c r="AW660" s="40">
        <v>0.44900000000000001</v>
      </c>
      <c r="AX660" t="s">
        <v>108</v>
      </c>
      <c r="AY660" s="40" t="s">
        <v>108</v>
      </c>
      <c r="AZ660">
        <v>0</v>
      </c>
      <c r="BA660" s="18">
        <v>1</v>
      </c>
      <c r="BB660">
        <v>0</v>
      </c>
      <c r="BC660" s="18">
        <v>1</v>
      </c>
      <c r="BD660" s="18" t="s">
        <v>143</v>
      </c>
      <c r="BE660">
        <v>0</v>
      </c>
      <c r="BF660">
        <v>1</v>
      </c>
      <c r="BG660">
        <v>0</v>
      </c>
      <c r="BH660">
        <v>0</v>
      </c>
      <c r="BI660">
        <v>0</v>
      </c>
      <c r="BJ660">
        <v>0</v>
      </c>
      <c r="BK660" s="18">
        <v>0</v>
      </c>
      <c r="BL660">
        <v>0</v>
      </c>
      <c r="BM660">
        <v>1</v>
      </c>
      <c r="BN660" s="18">
        <v>0</v>
      </c>
      <c r="BQ660" s="25">
        <f t="shared" si="212"/>
        <v>37.39</v>
      </c>
      <c r="BR660">
        <v>1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 s="18">
        <v>0</v>
      </c>
      <c r="BZ660">
        <v>0</v>
      </c>
      <c r="CA660">
        <v>0</v>
      </c>
      <c r="CB660">
        <v>1</v>
      </c>
      <c r="CC660" s="18">
        <v>0</v>
      </c>
      <c r="CD660">
        <v>0</v>
      </c>
      <c r="CE660">
        <v>0</v>
      </c>
      <c r="CF660">
        <v>0</v>
      </c>
      <c r="CG660">
        <v>0</v>
      </c>
      <c r="CH660" s="18">
        <v>0</v>
      </c>
      <c r="CI660">
        <v>0</v>
      </c>
      <c r="CJ660">
        <v>0</v>
      </c>
      <c r="CK660">
        <v>1</v>
      </c>
      <c r="CL660">
        <v>1</v>
      </c>
      <c r="CM660">
        <v>0</v>
      </c>
      <c r="CN660">
        <v>0</v>
      </c>
      <c r="CO660">
        <v>1</v>
      </c>
      <c r="CP660">
        <v>0</v>
      </c>
      <c r="CQ660">
        <v>0</v>
      </c>
      <c r="CR660">
        <v>0</v>
      </c>
      <c r="CS660" s="18">
        <v>0</v>
      </c>
      <c r="CU660">
        <v>66</v>
      </c>
      <c r="DD660" s="34" t="s">
        <v>110</v>
      </c>
    </row>
    <row r="661" spans="1:108" x14ac:dyDescent="0.25">
      <c r="A661">
        <v>660</v>
      </c>
      <c r="B661">
        <v>41</v>
      </c>
      <c r="C661" s="25" t="s">
        <v>176</v>
      </c>
      <c r="D661" s="12">
        <v>8.3000000000000007</v>
      </c>
      <c r="E661" s="14">
        <v>0.2</v>
      </c>
      <c r="F661" s="7">
        <f t="shared" si="210"/>
        <v>41.5</v>
      </c>
      <c r="G661" s="7">
        <f t="shared" si="201"/>
        <v>8.1000000000000014</v>
      </c>
      <c r="H661" s="16">
        <f t="shared" si="202"/>
        <v>8.5</v>
      </c>
      <c r="I661" s="11">
        <f t="shared" si="203"/>
        <v>0.41530640149835174</v>
      </c>
      <c r="J661" s="33">
        <f t="shared" si="204"/>
        <v>1.0007383168634981E-2</v>
      </c>
      <c r="K661" s="33">
        <f t="shared" si="205"/>
        <v>99.926222784612449</v>
      </c>
      <c r="L661" s="33">
        <f t="shared" si="206"/>
        <v>0.40529901832971676</v>
      </c>
      <c r="M661" s="33">
        <f t="shared" si="207"/>
        <v>0.42531378466698672</v>
      </c>
      <c r="N661" s="8">
        <v>1</v>
      </c>
      <c r="O661" s="9">
        <v>0</v>
      </c>
      <c r="P661" s="8">
        <v>0</v>
      </c>
      <c r="Q661" s="9">
        <v>0</v>
      </c>
      <c r="R661" s="9">
        <v>1</v>
      </c>
      <c r="S661" s="9">
        <v>0</v>
      </c>
      <c r="T661" s="9">
        <v>0</v>
      </c>
      <c r="U661" s="8">
        <v>8270</v>
      </c>
      <c r="V661" s="9">
        <v>6</v>
      </c>
      <c r="W661" s="9">
        <f t="shared" si="197"/>
        <v>8263</v>
      </c>
      <c r="X661" s="9">
        <f t="shared" si="208"/>
        <v>17</v>
      </c>
      <c r="Y661" s="7">
        <v>11.13</v>
      </c>
      <c r="Z661" s="7">
        <v>20.260000000000002</v>
      </c>
      <c r="AA661" s="9">
        <v>1</v>
      </c>
      <c r="AB661" s="9">
        <v>0</v>
      </c>
      <c r="AC661" s="9">
        <v>0</v>
      </c>
      <c r="AD661" s="9">
        <v>1</v>
      </c>
      <c r="AE661" s="9">
        <v>0</v>
      </c>
      <c r="AF661" s="9">
        <v>0</v>
      </c>
      <c r="AG661" s="8">
        <v>1</v>
      </c>
      <c r="AH661" s="9">
        <v>0</v>
      </c>
      <c r="AI661" s="30">
        <v>0</v>
      </c>
      <c r="AJ661" s="9">
        <v>1</v>
      </c>
      <c r="AK661" s="30">
        <v>0</v>
      </c>
      <c r="AL661" s="21">
        <v>2002</v>
      </c>
      <c r="AM661" s="23">
        <f t="shared" si="209"/>
        <v>7.6019019598751658</v>
      </c>
      <c r="AN661" s="33">
        <f t="shared" si="213"/>
        <v>3.0000000000000027E-2</v>
      </c>
      <c r="AO661" s="33">
        <v>0.26100000000000001</v>
      </c>
      <c r="AP661" s="33">
        <v>0.45100000000000001</v>
      </c>
      <c r="AQ661" s="43">
        <v>0.25800000000000001</v>
      </c>
      <c r="AR661" s="33">
        <v>1</v>
      </c>
      <c r="AS661" s="43">
        <v>0</v>
      </c>
      <c r="AT661" s="42">
        <v>1</v>
      </c>
      <c r="AU661" s="18">
        <v>0</v>
      </c>
      <c r="AV661">
        <v>0.55100000000000005</v>
      </c>
      <c r="AW661" s="40">
        <v>0.44900000000000001</v>
      </c>
      <c r="AX661" t="s">
        <v>108</v>
      </c>
      <c r="AY661" s="40" t="s">
        <v>108</v>
      </c>
      <c r="AZ661">
        <v>0</v>
      </c>
      <c r="BA661" s="18">
        <v>1</v>
      </c>
      <c r="BB661">
        <v>0</v>
      </c>
      <c r="BC661" s="18">
        <v>1</v>
      </c>
      <c r="BD661" s="18" t="s">
        <v>143</v>
      </c>
      <c r="BE661">
        <v>0</v>
      </c>
      <c r="BF661">
        <v>1</v>
      </c>
      <c r="BG661">
        <v>0</v>
      </c>
      <c r="BH661">
        <v>0</v>
      </c>
      <c r="BI661">
        <v>0</v>
      </c>
      <c r="BJ661">
        <v>0</v>
      </c>
      <c r="BK661" s="18">
        <v>0</v>
      </c>
      <c r="BL661">
        <v>0</v>
      </c>
      <c r="BM661">
        <v>1</v>
      </c>
      <c r="BN661" s="18">
        <v>0</v>
      </c>
      <c r="BQ661" s="25">
        <f t="shared" si="212"/>
        <v>37.39</v>
      </c>
      <c r="BR661">
        <v>1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 s="18">
        <v>0</v>
      </c>
      <c r="BZ661">
        <v>0</v>
      </c>
      <c r="CA661">
        <v>0</v>
      </c>
      <c r="CB661">
        <v>1</v>
      </c>
      <c r="CC661" s="18">
        <v>0</v>
      </c>
      <c r="CD661">
        <v>0</v>
      </c>
      <c r="CE661">
        <v>0</v>
      </c>
      <c r="CF661">
        <v>0</v>
      </c>
      <c r="CG661">
        <v>0</v>
      </c>
      <c r="CH661" s="18">
        <v>0</v>
      </c>
      <c r="CI661">
        <v>0</v>
      </c>
      <c r="CJ661">
        <v>0</v>
      </c>
      <c r="CK661">
        <v>1</v>
      </c>
      <c r="CL661">
        <v>1</v>
      </c>
      <c r="CM661">
        <v>1</v>
      </c>
      <c r="CN661">
        <v>0</v>
      </c>
      <c r="CO661">
        <v>1</v>
      </c>
      <c r="CP661">
        <v>0</v>
      </c>
      <c r="CQ661">
        <v>0</v>
      </c>
      <c r="CR661">
        <v>0</v>
      </c>
      <c r="CS661" s="18">
        <v>1</v>
      </c>
      <c r="CU661">
        <v>66</v>
      </c>
      <c r="DD661" s="34" t="s">
        <v>110</v>
      </c>
    </row>
    <row r="662" spans="1:108" x14ac:dyDescent="0.25">
      <c r="A662">
        <v>661</v>
      </c>
      <c r="B662">
        <v>41</v>
      </c>
      <c r="C662" s="25" t="s">
        <v>176</v>
      </c>
      <c r="D662" s="12">
        <v>6.6</v>
      </c>
      <c r="E662" s="14">
        <v>0.2</v>
      </c>
      <c r="F662" s="7">
        <f t="shared" si="210"/>
        <v>32.999999999999993</v>
      </c>
      <c r="G662" s="7">
        <f t="shared" si="201"/>
        <v>6.3999999999999995</v>
      </c>
      <c r="H662" s="16">
        <f t="shared" si="202"/>
        <v>6.8</v>
      </c>
      <c r="I662" s="11">
        <f t="shared" si="203"/>
        <v>0.34124138094380424</v>
      </c>
      <c r="J662" s="33">
        <f t="shared" si="204"/>
        <v>1.034064790738801E-2</v>
      </c>
      <c r="K662" s="33">
        <f t="shared" si="205"/>
        <v>96.705739229892643</v>
      </c>
      <c r="L662" s="33">
        <f t="shared" si="206"/>
        <v>0.33090073303641621</v>
      </c>
      <c r="M662" s="33">
        <f t="shared" si="207"/>
        <v>0.35158202885119227</v>
      </c>
      <c r="N662" s="8">
        <v>1</v>
      </c>
      <c r="O662" s="9">
        <v>0</v>
      </c>
      <c r="P662" s="8">
        <v>0</v>
      </c>
      <c r="Q662" s="9">
        <v>0</v>
      </c>
      <c r="R662" s="9">
        <v>1</v>
      </c>
      <c r="S662" s="9">
        <v>0</v>
      </c>
      <c r="T662" s="9">
        <v>0</v>
      </c>
      <c r="U662" s="8">
        <v>8270</v>
      </c>
      <c r="V662" s="9">
        <v>6</v>
      </c>
      <c r="W662" s="9">
        <f t="shared" si="197"/>
        <v>8263</v>
      </c>
      <c r="X662" s="9">
        <f t="shared" si="208"/>
        <v>17</v>
      </c>
      <c r="Y662" s="7">
        <v>11.13</v>
      </c>
      <c r="Z662" s="7">
        <v>20.260000000000002</v>
      </c>
      <c r="AA662" s="9">
        <v>1</v>
      </c>
      <c r="AB662" s="9">
        <v>0</v>
      </c>
      <c r="AC662" s="9">
        <v>0</v>
      </c>
      <c r="AD662" s="9">
        <v>1</v>
      </c>
      <c r="AE662" s="9">
        <v>0</v>
      </c>
      <c r="AF662" s="9">
        <v>0</v>
      </c>
      <c r="AG662" s="8">
        <v>1</v>
      </c>
      <c r="AH662" s="9">
        <v>0</v>
      </c>
      <c r="AI662" s="30">
        <v>0</v>
      </c>
      <c r="AJ662" s="9">
        <v>1</v>
      </c>
      <c r="AK662" s="30">
        <v>0</v>
      </c>
      <c r="AL662" s="21">
        <v>2002</v>
      </c>
      <c r="AM662" s="23">
        <f t="shared" si="209"/>
        <v>7.6019019598751658</v>
      </c>
      <c r="AN662" s="33">
        <f t="shared" si="213"/>
        <v>3.0000000000000027E-2</v>
      </c>
      <c r="AO662" s="33">
        <v>0.26100000000000001</v>
      </c>
      <c r="AP662" s="33">
        <v>0.45100000000000001</v>
      </c>
      <c r="AQ662" s="43">
        <v>0.25800000000000001</v>
      </c>
      <c r="AR662" s="33">
        <v>1</v>
      </c>
      <c r="AS662" s="43">
        <v>0</v>
      </c>
      <c r="AT662" s="42">
        <v>1</v>
      </c>
      <c r="AU662" s="18">
        <v>0</v>
      </c>
      <c r="AV662">
        <v>0.55100000000000005</v>
      </c>
      <c r="AW662" s="40">
        <v>0.44900000000000001</v>
      </c>
      <c r="AX662" t="s">
        <v>108</v>
      </c>
      <c r="AY662" s="40" t="s">
        <v>108</v>
      </c>
      <c r="AZ662">
        <v>0</v>
      </c>
      <c r="BA662" s="18">
        <v>1</v>
      </c>
      <c r="BB662">
        <v>0</v>
      </c>
      <c r="BC662" s="18">
        <v>1</v>
      </c>
      <c r="BD662" s="18" t="s">
        <v>143</v>
      </c>
      <c r="BE662">
        <v>0</v>
      </c>
      <c r="BF662">
        <v>1</v>
      </c>
      <c r="BG662">
        <v>0</v>
      </c>
      <c r="BH662">
        <v>0</v>
      </c>
      <c r="BI662">
        <v>0</v>
      </c>
      <c r="BJ662">
        <v>0</v>
      </c>
      <c r="BK662" s="18">
        <v>0</v>
      </c>
      <c r="BL662">
        <v>0</v>
      </c>
      <c r="BM662">
        <v>1</v>
      </c>
      <c r="BN662" s="18">
        <v>0</v>
      </c>
      <c r="BQ662" s="25">
        <f t="shared" si="212"/>
        <v>37.39</v>
      </c>
      <c r="BR662">
        <v>1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 s="18">
        <v>0</v>
      </c>
      <c r="BZ662">
        <v>0</v>
      </c>
      <c r="CA662">
        <v>0</v>
      </c>
      <c r="CB662">
        <v>1</v>
      </c>
      <c r="CC662" s="18">
        <v>0</v>
      </c>
      <c r="CD662">
        <v>0</v>
      </c>
      <c r="CE662">
        <v>0</v>
      </c>
      <c r="CF662">
        <v>0</v>
      </c>
      <c r="CG662">
        <v>0</v>
      </c>
      <c r="CH662" s="18">
        <v>0</v>
      </c>
      <c r="CI662">
        <v>0</v>
      </c>
      <c r="CJ662">
        <v>0</v>
      </c>
      <c r="CK662">
        <v>1</v>
      </c>
      <c r="CL662">
        <v>1</v>
      </c>
      <c r="CM662">
        <v>0</v>
      </c>
      <c r="CN662">
        <v>0</v>
      </c>
      <c r="CO662">
        <v>1</v>
      </c>
      <c r="CP662">
        <v>0</v>
      </c>
      <c r="CQ662">
        <v>1</v>
      </c>
      <c r="CR662">
        <v>0</v>
      </c>
      <c r="CS662" s="18">
        <v>0</v>
      </c>
      <c r="CU662">
        <v>66</v>
      </c>
      <c r="DD662" s="34" t="s">
        <v>110</v>
      </c>
    </row>
    <row r="663" spans="1:108" x14ac:dyDescent="0.25">
      <c r="A663">
        <v>662</v>
      </c>
      <c r="B663">
        <v>41</v>
      </c>
      <c r="C663" s="25" t="s">
        <v>176</v>
      </c>
      <c r="D663" s="12">
        <v>6.8</v>
      </c>
      <c r="E663" s="14">
        <v>0.3</v>
      </c>
      <c r="F663" s="7">
        <f t="shared" si="210"/>
        <v>22.666666666666668</v>
      </c>
      <c r="G663" s="7">
        <f t="shared" si="201"/>
        <v>6.5</v>
      </c>
      <c r="H663" s="16">
        <f t="shared" si="202"/>
        <v>7.1</v>
      </c>
      <c r="I663" s="11">
        <f t="shared" si="203"/>
        <v>0.24202966751607363</v>
      </c>
      <c r="J663" s="33">
        <f t="shared" si="204"/>
        <v>1.0677779449238542E-2</v>
      </c>
      <c r="K663" s="33">
        <f t="shared" si="205"/>
        <v>93.652430709393641</v>
      </c>
      <c r="L663" s="33">
        <f t="shared" si="206"/>
        <v>0.2313518880668351</v>
      </c>
      <c r="M663" s="33">
        <f t="shared" si="207"/>
        <v>0.25270744696531217</v>
      </c>
      <c r="N663" s="8">
        <v>1</v>
      </c>
      <c r="O663" s="9">
        <v>0</v>
      </c>
      <c r="P663" s="8">
        <v>0</v>
      </c>
      <c r="Q663" s="9">
        <v>0</v>
      </c>
      <c r="R663" s="9">
        <v>1</v>
      </c>
      <c r="S663" s="9">
        <v>0</v>
      </c>
      <c r="T663" s="9">
        <v>0</v>
      </c>
      <c r="U663" s="8">
        <v>8270</v>
      </c>
      <c r="V663" s="9">
        <v>12</v>
      </c>
      <c r="W663" s="9">
        <f t="shared" si="197"/>
        <v>8257</v>
      </c>
      <c r="X663" s="9">
        <f t="shared" si="208"/>
        <v>17</v>
      </c>
      <c r="Y663" s="7">
        <v>11.13</v>
      </c>
      <c r="Z663" s="7">
        <v>20.260000000000002</v>
      </c>
      <c r="AA663" s="9">
        <v>1</v>
      </c>
      <c r="AB663" s="9">
        <v>0</v>
      </c>
      <c r="AC663" s="9">
        <v>0</v>
      </c>
      <c r="AD663" s="9">
        <v>1</v>
      </c>
      <c r="AE663" s="9">
        <v>0</v>
      </c>
      <c r="AF663" s="9">
        <v>0</v>
      </c>
      <c r="AG663" s="8">
        <v>1</v>
      </c>
      <c r="AH663" s="9">
        <v>0</v>
      </c>
      <c r="AI663" s="30">
        <v>0</v>
      </c>
      <c r="AJ663" s="9">
        <v>1</v>
      </c>
      <c r="AK663" s="30">
        <v>0</v>
      </c>
      <c r="AL663" s="21">
        <v>2002</v>
      </c>
      <c r="AM663" s="23">
        <f t="shared" si="209"/>
        <v>7.6019019598751658</v>
      </c>
      <c r="AN663" s="33">
        <f t="shared" si="213"/>
        <v>3.0000000000000027E-2</v>
      </c>
      <c r="AO663" s="33">
        <v>0.26100000000000001</v>
      </c>
      <c r="AP663" s="33">
        <v>0.45100000000000001</v>
      </c>
      <c r="AQ663" s="43">
        <v>0.25800000000000001</v>
      </c>
      <c r="AR663" s="33">
        <v>1</v>
      </c>
      <c r="AS663" s="43">
        <v>0</v>
      </c>
      <c r="AT663" s="42">
        <v>1</v>
      </c>
      <c r="AU663" s="18">
        <v>0</v>
      </c>
      <c r="AV663">
        <v>0.55100000000000005</v>
      </c>
      <c r="AW663" s="40">
        <v>0.44900000000000001</v>
      </c>
      <c r="AX663" t="s">
        <v>108</v>
      </c>
      <c r="AY663" s="40" t="s">
        <v>108</v>
      </c>
      <c r="AZ663">
        <v>0</v>
      </c>
      <c r="BA663" s="18">
        <v>1</v>
      </c>
      <c r="BB663">
        <v>0</v>
      </c>
      <c r="BC663" s="18">
        <v>1</v>
      </c>
      <c r="BD663" s="18" t="s">
        <v>143</v>
      </c>
      <c r="BE663">
        <v>0</v>
      </c>
      <c r="BF663">
        <v>1</v>
      </c>
      <c r="BG663">
        <v>0</v>
      </c>
      <c r="BH663">
        <v>0</v>
      </c>
      <c r="BI663">
        <v>0</v>
      </c>
      <c r="BJ663">
        <v>0</v>
      </c>
      <c r="BK663" s="18">
        <v>0</v>
      </c>
      <c r="BL663">
        <v>0</v>
      </c>
      <c r="BM663">
        <v>1</v>
      </c>
      <c r="BN663" s="18">
        <v>0</v>
      </c>
      <c r="BQ663" s="25">
        <f t="shared" si="212"/>
        <v>37.39</v>
      </c>
      <c r="BR663">
        <v>1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 s="18">
        <v>0</v>
      </c>
      <c r="BZ663">
        <v>0</v>
      </c>
      <c r="CA663">
        <v>0</v>
      </c>
      <c r="CB663">
        <v>1</v>
      </c>
      <c r="CC663" s="18">
        <v>0</v>
      </c>
      <c r="CD663">
        <v>0</v>
      </c>
      <c r="CE663">
        <v>0</v>
      </c>
      <c r="CF663">
        <v>0</v>
      </c>
      <c r="CG663">
        <v>0</v>
      </c>
      <c r="CH663" s="18">
        <v>0</v>
      </c>
      <c r="CI663">
        <v>0</v>
      </c>
      <c r="CJ663">
        <v>0</v>
      </c>
      <c r="CK663">
        <v>1</v>
      </c>
      <c r="CL663">
        <v>1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 s="18">
        <v>0</v>
      </c>
      <c r="CU663">
        <v>66</v>
      </c>
      <c r="DD663" s="34" t="s">
        <v>110</v>
      </c>
    </row>
    <row r="664" spans="1:108" x14ac:dyDescent="0.25">
      <c r="A664">
        <v>663</v>
      </c>
      <c r="B664">
        <v>41</v>
      </c>
      <c r="C664" s="25" t="s">
        <v>176</v>
      </c>
      <c r="D664" s="12">
        <v>6.8</v>
      </c>
      <c r="E664" s="14">
        <v>0.3</v>
      </c>
      <c r="F664" s="7">
        <f t="shared" si="210"/>
        <v>22.666666666666668</v>
      </c>
      <c r="G664" s="7">
        <f t="shared" si="201"/>
        <v>6.5</v>
      </c>
      <c r="H664" s="16">
        <f t="shared" si="202"/>
        <v>7.1</v>
      </c>
      <c r="I664" s="11">
        <f t="shared" si="203"/>
        <v>0.24202966751607363</v>
      </c>
      <c r="J664" s="33">
        <f t="shared" si="204"/>
        <v>1.0677779449238542E-2</v>
      </c>
      <c r="K664" s="33">
        <f t="shared" si="205"/>
        <v>93.652430709393641</v>
      </c>
      <c r="L664" s="33">
        <f t="shared" si="206"/>
        <v>0.2313518880668351</v>
      </c>
      <c r="M664" s="33">
        <f t="shared" si="207"/>
        <v>0.25270744696531217</v>
      </c>
      <c r="N664" s="8">
        <v>1</v>
      </c>
      <c r="O664" s="9">
        <v>0</v>
      </c>
      <c r="P664" s="8">
        <v>0</v>
      </c>
      <c r="Q664" s="9">
        <v>0</v>
      </c>
      <c r="R664" s="9">
        <v>1</v>
      </c>
      <c r="S664" s="9">
        <v>0</v>
      </c>
      <c r="T664" s="9">
        <v>0</v>
      </c>
      <c r="U664" s="8">
        <v>8270</v>
      </c>
      <c r="V664" s="9">
        <v>12</v>
      </c>
      <c r="W664" s="9">
        <f t="shared" si="197"/>
        <v>8257</v>
      </c>
      <c r="X664" s="9">
        <f t="shared" si="208"/>
        <v>17</v>
      </c>
      <c r="Y664" s="7">
        <v>11.13</v>
      </c>
      <c r="Z664" s="7">
        <v>20.260000000000002</v>
      </c>
      <c r="AA664" s="9">
        <v>1</v>
      </c>
      <c r="AB664" s="9">
        <v>0</v>
      </c>
      <c r="AC664" s="9">
        <v>0</v>
      </c>
      <c r="AD664" s="9">
        <v>1</v>
      </c>
      <c r="AE664" s="9">
        <v>0</v>
      </c>
      <c r="AF664" s="9">
        <v>0</v>
      </c>
      <c r="AG664" s="8">
        <v>1</v>
      </c>
      <c r="AH664" s="9">
        <v>0</v>
      </c>
      <c r="AI664" s="30">
        <v>0</v>
      </c>
      <c r="AJ664" s="9">
        <v>1</v>
      </c>
      <c r="AK664" s="30">
        <v>0</v>
      </c>
      <c r="AL664" s="21">
        <v>2002</v>
      </c>
      <c r="AM664" s="23">
        <f t="shared" si="209"/>
        <v>7.6019019598751658</v>
      </c>
      <c r="AN664" s="33">
        <f t="shared" si="213"/>
        <v>3.0000000000000027E-2</v>
      </c>
      <c r="AO664" s="33">
        <v>0.26100000000000001</v>
      </c>
      <c r="AP664" s="33">
        <v>0.45100000000000001</v>
      </c>
      <c r="AQ664" s="43">
        <v>0.25800000000000001</v>
      </c>
      <c r="AR664" s="33">
        <v>1</v>
      </c>
      <c r="AS664" s="43">
        <v>0</v>
      </c>
      <c r="AT664" s="42">
        <v>1</v>
      </c>
      <c r="AU664" s="18">
        <v>0</v>
      </c>
      <c r="AV664">
        <v>0.55100000000000005</v>
      </c>
      <c r="AW664" s="40">
        <v>0.44900000000000001</v>
      </c>
      <c r="AX664" t="s">
        <v>108</v>
      </c>
      <c r="AY664" s="40" t="s">
        <v>108</v>
      </c>
      <c r="AZ664">
        <v>0</v>
      </c>
      <c r="BA664" s="18">
        <v>1</v>
      </c>
      <c r="BB664">
        <v>0</v>
      </c>
      <c r="BC664" s="18">
        <v>1</v>
      </c>
      <c r="BD664" s="18" t="s">
        <v>143</v>
      </c>
      <c r="BE664">
        <v>0</v>
      </c>
      <c r="BF664">
        <v>1</v>
      </c>
      <c r="BG664">
        <v>0</v>
      </c>
      <c r="BH664">
        <v>0</v>
      </c>
      <c r="BI664">
        <v>0</v>
      </c>
      <c r="BJ664">
        <v>0</v>
      </c>
      <c r="BK664" s="18">
        <v>0</v>
      </c>
      <c r="BL664">
        <v>0</v>
      </c>
      <c r="BM664">
        <v>1</v>
      </c>
      <c r="BN664" s="18">
        <v>0</v>
      </c>
      <c r="BQ664" s="25">
        <f t="shared" si="212"/>
        <v>37.39</v>
      </c>
      <c r="BR664">
        <v>1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 s="18">
        <v>0</v>
      </c>
      <c r="BZ664">
        <v>0</v>
      </c>
      <c r="CA664">
        <v>0</v>
      </c>
      <c r="CB664">
        <v>1</v>
      </c>
      <c r="CC664" s="18">
        <v>0</v>
      </c>
      <c r="CD664">
        <v>0</v>
      </c>
      <c r="CE664">
        <v>0</v>
      </c>
      <c r="CF664">
        <v>0</v>
      </c>
      <c r="CG664">
        <v>0</v>
      </c>
      <c r="CH664" s="18">
        <v>0</v>
      </c>
      <c r="CI664">
        <v>0</v>
      </c>
      <c r="CJ664">
        <v>0</v>
      </c>
      <c r="CK664">
        <v>1</v>
      </c>
      <c r="CL664">
        <v>1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 s="18">
        <v>0</v>
      </c>
      <c r="CU664">
        <v>66</v>
      </c>
      <c r="DD664" s="34" t="s">
        <v>110</v>
      </c>
    </row>
    <row r="665" spans="1:108" x14ac:dyDescent="0.25">
      <c r="A665">
        <v>664</v>
      </c>
      <c r="B665">
        <v>41</v>
      </c>
      <c r="C665" s="25" t="s">
        <v>176</v>
      </c>
      <c r="D665" s="12">
        <v>6</v>
      </c>
      <c r="E665" s="14">
        <v>0.4</v>
      </c>
      <c r="F665" s="7">
        <f t="shared" si="210"/>
        <v>15</v>
      </c>
      <c r="G665" s="7">
        <f t="shared" si="201"/>
        <v>5.6</v>
      </c>
      <c r="H665" s="16">
        <f t="shared" si="202"/>
        <v>6.4</v>
      </c>
      <c r="I665" s="11">
        <f t="shared" si="203"/>
        <v>0.16287038575505658</v>
      </c>
      <c r="J665" s="33">
        <f t="shared" si="204"/>
        <v>1.0858025717003773E-2</v>
      </c>
      <c r="K665" s="33">
        <f t="shared" si="205"/>
        <v>92.097774131626011</v>
      </c>
      <c r="L665" s="33">
        <f t="shared" si="206"/>
        <v>0.1520123600380528</v>
      </c>
      <c r="M665" s="33">
        <f t="shared" si="207"/>
        <v>0.17372841147206036</v>
      </c>
      <c r="N665" s="8">
        <v>1</v>
      </c>
      <c r="O665" s="9">
        <v>0</v>
      </c>
      <c r="P665" s="8">
        <v>0</v>
      </c>
      <c r="Q665" s="9">
        <v>0</v>
      </c>
      <c r="R665" s="9">
        <v>1</v>
      </c>
      <c r="S665" s="9">
        <v>0</v>
      </c>
      <c r="T665" s="9">
        <v>0</v>
      </c>
      <c r="U665" s="8">
        <v>8270</v>
      </c>
      <c r="V665" s="9">
        <v>12</v>
      </c>
      <c r="W665" s="9">
        <f t="shared" si="197"/>
        <v>8257</v>
      </c>
      <c r="X665" s="9">
        <f t="shared" si="208"/>
        <v>17</v>
      </c>
      <c r="Y665" s="7">
        <v>11.13</v>
      </c>
      <c r="Z665" s="7">
        <v>20.260000000000002</v>
      </c>
      <c r="AA665" s="9">
        <v>1</v>
      </c>
      <c r="AB665" s="9">
        <v>0</v>
      </c>
      <c r="AC665" s="9">
        <v>1</v>
      </c>
      <c r="AD665" s="9">
        <v>0</v>
      </c>
      <c r="AE665" s="9">
        <v>0</v>
      </c>
      <c r="AF665" s="9">
        <v>0</v>
      </c>
      <c r="AG665" s="8">
        <v>1</v>
      </c>
      <c r="AH665" s="9">
        <v>0</v>
      </c>
      <c r="AI665" s="30">
        <v>0</v>
      </c>
      <c r="AJ665" s="9">
        <v>1</v>
      </c>
      <c r="AK665" s="30">
        <v>0</v>
      </c>
      <c r="AL665" s="21">
        <v>2002</v>
      </c>
      <c r="AM665" s="23">
        <f t="shared" si="209"/>
        <v>7.6019019598751658</v>
      </c>
      <c r="AN665" s="33">
        <f t="shared" si="213"/>
        <v>3.0000000000000027E-2</v>
      </c>
      <c r="AO665" s="33">
        <v>0.26100000000000001</v>
      </c>
      <c r="AP665" s="33">
        <v>0.45100000000000001</v>
      </c>
      <c r="AQ665" s="43">
        <v>0.25800000000000001</v>
      </c>
      <c r="AR665" s="33">
        <v>1</v>
      </c>
      <c r="AS665" s="43">
        <v>0</v>
      </c>
      <c r="AT665" s="42">
        <v>1</v>
      </c>
      <c r="AU665" s="18">
        <v>0</v>
      </c>
      <c r="AV665">
        <v>0.55100000000000005</v>
      </c>
      <c r="AW665" s="40">
        <v>0.44900000000000001</v>
      </c>
      <c r="AX665" t="s">
        <v>108</v>
      </c>
      <c r="AY665" s="40" t="s">
        <v>108</v>
      </c>
      <c r="AZ665">
        <v>0</v>
      </c>
      <c r="BA665" s="18">
        <v>1</v>
      </c>
      <c r="BB665">
        <v>0</v>
      </c>
      <c r="BC665" s="18">
        <v>1</v>
      </c>
      <c r="BD665" s="18" t="s">
        <v>143</v>
      </c>
      <c r="BE665">
        <v>0</v>
      </c>
      <c r="BF665">
        <v>1</v>
      </c>
      <c r="BG665">
        <v>0</v>
      </c>
      <c r="BH665">
        <v>0</v>
      </c>
      <c r="BI665">
        <v>0</v>
      </c>
      <c r="BJ665">
        <v>0</v>
      </c>
      <c r="BK665" s="18">
        <v>0</v>
      </c>
      <c r="BL665">
        <v>0</v>
      </c>
      <c r="BM665">
        <v>1</v>
      </c>
      <c r="BN665" s="18">
        <v>0</v>
      </c>
      <c r="BQ665" s="25">
        <f t="shared" si="212"/>
        <v>37.39</v>
      </c>
      <c r="BR665">
        <v>1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 s="18">
        <v>0</v>
      </c>
      <c r="BZ665">
        <v>0</v>
      </c>
      <c r="CA665">
        <v>0</v>
      </c>
      <c r="CB665">
        <v>1</v>
      </c>
      <c r="CC665" s="18">
        <v>0</v>
      </c>
      <c r="CD665">
        <v>0</v>
      </c>
      <c r="CE665">
        <v>0</v>
      </c>
      <c r="CF665">
        <v>0</v>
      </c>
      <c r="CG665">
        <v>0</v>
      </c>
      <c r="CH665" s="18">
        <v>0</v>
      </c>
      <c r="CI665">
        <v>0</v>
      </c>
      <c r="CJ665">
        <v>0</v>
      </c>
      <c r="CK665">
        <v>1</v>
      </c>
      <c r="CL665">
        <v>1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 s="18">
        <v>0</v>
      </c>
      <c r="CU665">
        <v>66</v>
      </c>
      <c r="DD665" s="34" t="s">
        <v>110</v>
      </c>
    </row>
    <row r="666" spans="1:108" x14ac:dyDescent="0.25">
      <c r="A666">
        <v>665</v>
      </c>
      <c r="B666">
        <v>41</v>
      </c>
      <c r="C666" s="25" t="s">
        <v>176</v>
      </c>
      <c r="D666" s="12">
        <v>6</v>
      </c>
      <c r="E666" s="14">
        <v>0.4</v>
      </c>
      <c r="F666" s="7">
        <f t="shared" si="210"/>
        <v>15</v>
      </c>
      <c r="G666" s="7">
        <f t="shared" si="201"/>
        <v>5.6</v>
      </c>
      <c r="H666" s="16">
        <f t="shared" si="202"/>
        <v>6.4</v>
      </c>
      <c r="I666" s="11">
        <f t="shared" si="203"/>
        <v>0.16287038575505658</v>
      </c>
      <c r="J666" s="33">
        <f t="shared" si="204"/>
        <v>1.0858025717003773E-2</v>
      </c>
      <c r="K666" s="33">
        <f t="shared" si="205"/>
        <v>92.097774131626011</v>
      </c>
      <c r="L666" s="33">
        <f t="shared" si="206"/>
        <v>0.1520123600380528</v>
      </c>
      <c r="M666" s="33">
        <f t="shared" si="207"/>
        <v>0.17372841147206036</v>
      </c>
      <c r="N666" s="8">
        <v>1</v>
      </c>
      <c r="O666" s="9">
        <v>0</v>
      </c>
      <c r="P666" s="8">
        <v>0</v>
      </c>
      <c r="Q666" s="9">
        <v>0</v>
      </c>
      <c r="R666" s="9">
        <v>1</v>
      </c>
      <c r="S666" s="9">
        <v>0</v>
      </c>
      <c r="T666" s="9">
        <v>0</v>
      </c>
      <c r="U666" s="8">
        <v>8270</v>
      </c>
      <c r="V666" s="9">
        <v>12</v>
      </c>
      <c r="W666" s="9">
        <f t="shared" si="197"/>
        <v>8257</v>
      </c>
      <c r="X666" s="9">
        <f t="shared" si="208"/>
        <v>17</v>
      </c>
      <c r="Y666" s="7">
        <v>11.13</v>
      </c>
      <c r="Z666" s="7">
        <v>20.260000000000002</v>
      </c>
      <c r="AA666" s="9">
        <v>1</v>
      </c>
      <c r="AB666" s="9">
        <v>0</v>
      </c>
      <c r="AC666" s="9">
        <v>1</v>
      </c>
      <c r="AD666" s="9">
        <v>0</v>
      </c>
      <c r="AE666" s="9">
        <v>0</v>
      </c>
      <c r="AF666" s="9">
        <v>0</v>
      </c>
      <c r="AG666" s="8">
        <v>1</v>
      </c>
      <c r="AH666" s="9">
        <v>0</v>
      </c>
      <c r="AI666" s="30">
        <v>0</v>
      </c>
      <c r="AJ666" s="9">
        <v>1</v>
      </c>
      <c r="AK666" s="30">
        <v>0</v>
      </c>
      <c r="AL666" s="21">
        <v>2002</v>
      </c>
      <c r="AM666" s="23">
        <f t="shared" si="209"/>
        <v>7.6019019598751658</v>
      </c>
      <c r="AN666" s="33">
        <f t="shared" si="213"/>
        <v>3.0000000000000027E-2</v>
      </c>
      <c r="AO666" s="33">
        <v>0.26100000000000001</v>
      </c>
      <c r="AP666" s="33">
        <v>0.45100000000000001</v>
      </c>
      <c r="AQ666" s="43">
        <v>0.25800000000000001</v>
      </c>
      <c r="AR666" s="33">
        <v>1</v>
      </c>
      <c r="AS666" s="43">
        <v>0</v>
      </c>
      <c r="AT666" s="42">
        <v>1</v>
      </c>
      <c r="AU666" s="18">
        <v>0</v>
      </c>
      <c r="AV666">
        <v>0.55100000000000005</v>
      </c>
      <c r="AW666" s="40">
        <v>0.44900000000000001</v>
      </c>
      <c r="AX666" t="s">
        <v>108</v>
      </c>
      <c r="AY666" s="40" t="s">
        <v>108</v>
      </c>
      <c r="AZ666">
        <v>0</v>
      </c>
      <c r="BA666" s="18">
        <v>1</v>
      </c>
      <c r="BB666">
        <v>0</v>
      </c>
      <c r="BC666" s="18">
        <v>1</v>
      </c>
      <c r="BD666" s="18" t="s">
        <v>143</v>
      </c>
      <c r="BE666">
        <v>0</v>
      </c>
      <c r="BF666">
        <v>1</v>
      </c>
      <c r="BG666">
        <v>0</v>
      </c>
      <c r="BH666">
        <v>0</v>
      </c>
      <c r="BI666">
        <v>0</v>
      </c>
      <c r="BJ666">
        <v>0</v>
      </c>
      <c r="BK666" s="18">
        <v>0</v>
      </c>
      <c r="BL666">
        <v>0</v>
      </c>
      <c r="BM666">
        <v>1</v>
      </c>
      <c r="BN666" s="18">
        <v>0</v>
      </c>
      <c r="BQ666" s="25">
        <f t="shared" si="212"/>
        <v>37.39</v>
      </c>
      <c r="BR666">
        <v>1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 s="18">
        <v>0</v>
      </c>
      <c r="BZ666">
        <v>0</v>
      </c>
      <c r="CA666">
        <v>0</v>
      </c>
      <c r="CB666">
        <v>1</v>
      </c>
      <c r="CC666" s="18">
        <v>0</v>
      </c>
      <c r="CD666">
        <v>0</v>
      </c>
      <c r="CE666">
        <v>0</v>
      </c>
      <c r="CF666">
        <v>0</v>
      </c>
      <c r="CG666">
        <v>0</v>
      </c>
      <c r="CH666" s="18">
        <v>0</v>
      </c>
      <c r="CI666">
        <v>0</v>
      </c>
      <c r="CJ666">
        <v>0</v>
      </c>
      <c r="CK666">
        <v>1</v>
      </c>
      <c r="CL666">
        <v>1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 s="18">
        <v>0</v>
      </c>
      <c r="CU666">
        <v>66</v>
      </c>
      <c r="DD666" s="34" t="s">
        <v>110</v>
      </c>
    </row>
    <row r="667" spans="1:108" x14ac:dyDescent="0.25">
      <c r="A667">
        <v>666</v>
      </c>
      <c r="B667">
        <v>41</v>
      </c>
      <c r="C667" s="25" t="s">
        <v>176</v>
      </c>
      <c r="D667" s="12">
        <v>7.2</v>
      </c>
      <c r="E667" s="14">
        <v>0.4</v>
      </c>
      <c r="F667" s="7">
        <f t="shared" si="210"/>
        <v>18</v>
      </c>
      <c r="G667" s="7">
        <f t="shared" si="201"/>
        <v>6.8</v>
      </c>
      <c r="H667" s="16">
        <f t="shared" si="202"/>
        <v>7.6000000000000005</v>
      </c>
      <c r="I667" s="11">
        <f t="shared" si="203"/>
        <v>0.19431375937366141</v>
      </c>
      <c r="J667" s="33">
        <f t="shared" si="204"/>
        <v>1.0795208854092301E-2</v>
      </c>
      <c r="K667" s="33">
        <f t="shared" si="205"/>
        <v>92.633687176966021</v>
      </c>
      <c r="L667" s="33">
        <f t="shared" si="206"/>
        <v>0.18351855051956911</v>
      </c>
      <c r="M667" s="33">
        <f t="shared" si="207"/>
        <v>0.20510896822775371</v>
      </c>
      <c r="N667" s="8">
        <v>1</v>
      </c>
      <c r="O667" s="9">
        <v>0</v>
      </c>
      <c r="P667" s="8">
        <v>0</v>
      </c>
      <c r="Q667" s="9">
        <v>0</v>
      </c>
      <c r="R667" s="9">
        <v>1</v>
      </c>
      <c r="S667" s="9">
        <v>0</v>
      </c>
      <c r="T667" s="9">
        <v>0</v>
      </c>
      <c r="U667" s="8">
        <v>8270</v>
      </c>
      <c r="V667" s="9">
        <v>12</v>
      </c>
      <c r="W667" s="9">
        <f t="shared" si="197"/>
        <v>8257</v>
      </c>
      <c r="X667" s="9">
        <f t="shared" si="208"/>
        <v>17</v>
      </c>
      <c r="Y667" s="7">
        <v>11.13</v>
      </c>
      <c r="Z667" s="7">
        <v>20.260000000000002</v>
      </c>
      <c r="AA667" s="9">
        <v>1</v>
      </c>
      <c r="AB667" s="9">
        <v>0</v>
      </c>
      <c r="AC667" s="9">
        <v>0</v>
      </c>
      <c r="AD667" s="9">
        <v>1</v>
      </c>
      <c r="AE667" s="9">
        <v>0</v>
      </c>
      <c r="AF667" s="9">
        <v>0</v>
      </c>
      <c r="AG667" s="8">
        <v>1</v>
      </c>
      <c r="AH667" s="9">
        <v>0</v>
      </c>
      <c r="AI667" s="30">
        <v>0</v>
      </c>
      <c r="AJ667" s="9">
        <v>1</v>
      </c>
      <c r="AK667" s="30">
        <v>0</v>
      </c>
      <c r="AL667" s="21">
        <v>2002</v>
      </c>
      <c r="AM667" s="23">
        <f t="shared" si="209"/>
        <v>7.6019019598751658</v>
      </c>
      <c r="AN667" s="33">
        <f t="shared" si="213"/>
        <v>3.0000000000000027E-2</v>
      </c>
      <c r="AO667" s="33">
        <v>0.26100000000000001</v>
      </c>
      <c r="AP667" s="33">
        <v>0.45100000000000001</v>
      </c>
      <c r="AQ667" s="43">
        <v>0.25800000000000001</v>
      </c>
      <c r="AR667" s="33">
        <v>1</v>
      </c>
      <c r="AS667" s="43">
        <v>0</v>
      </c>
      <c r="AT667" s="42">
        <v>1</v>
      </c>
      <c r="AU667" s="18">
        <v>0</v>
      </c>
      <c r="AV667">
        <v>0.55100000000000005</v>
      </c>
      <c r="AW667" s="40">
        <v>0.44900000000000001</v>
      </c>
      <c r="AX667" t="s">
        <v>108</v>
      </c>
      <c r="AY667" s="40" t="s">
        <v>108</v>
      </c>
      <c r="AZ667">
        <v>0</v>
      </c>
      <c r="BA667" s="18">
        <v>1</v>
      </c>
      <c r="BB667">
        <v>0</v>
      </c>
      <c r="BC667" s="18">
        <v>1</v>
      </c>
      <c r="BD667" s="18" t="s">
        <v>143</v>
      </c>
      <c r="BE667">
        <v>0</v>
      </c>
      <c r="BF667">
        <v>1</v>
      </c>
      <c r="BG667">
        <v>0</v>
      </c>
      <c r="BH667">
        <v>0</v>
      </c>
      <c r="BI667">
        <v>0</v>
      </c>
      <c r="BJ667">
        <v>0</v>
      </c>
      <c r="BK667" s="18">
        <v>0</v>
      </c>
      <c r="BL667">
        <v>0</v>
      </c>
      <c r="BM667">
        <v>1</v>
      </c>
      <c r="BN667" s="18">
        <v>0</v>
      </c>
      <c r="BQ667" s="25">
        <f t="shared" si="212"/>
        <v>37.39</v>
      </c>
      <c r="BR667">
        <v>0</v>
      </c>
      <c r="BS667">
        <v>0</v>
      </c>
      <c r="BT667">
        <v>1</v>
      </c>
      <c r="BU667">
        <v>0</v>
      </c>
      <c r="BV667">
        <v>0</v>
      </c>
      <c r="BW667">
        <v>0</v>
      </c>
      <c r="BX667">
        <v>0</v>
      </c>
      <c r="BY667" s="18">
        <v>0</v>
      </c>
      <c r="BZ667">
        <v>0</v>
      </c>
      <c r="CA667">
        <v>0</v>
      </c>
      <c r="CB667">
        <v>1</v>
      </c>
      <c r="CC667" s="18">
        <v>0</v>
      </c>
      <c r="CD667">
        <v>0</v>
      </c>
      <c r="CE667">
        <v>0</v>
      </c>
      <c r="CF667">
        <v>0</v>
      </c>
      <c r="CG667">
        <v>0</v>
      </c>
      <c r="CH667" s="18">
        <v>0</v>
      </c>
      <c r="CI667">
        <v>0</v>
      </c>
      <c r="CJ667">
        <v>0</v>
      </c>
      <c r="CK667">
        <v>1</v>
      </c>
      <c r="CL667">
        <v>1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 s="18">
        <v>0</v>
      </c>
      <c r="CU667">
        <v>66</v>
      </c>
      <c r="DD667" s="34" t="s">
        <v>110</v>
      </c>
    </row>
    <row r="668" spans="1:108" x14ac:dyDescent="0.25">
      <c r="A668">
        <v>667</v>
      </c>
      <c r="B668">
        <v>41</v>
      </c>
      <c r="C668" s="25" t="s">
        <v>176</v>
      </c>
      <c r="D668" s="12">
        <v>7.2</v>
      </c>
      <c r="E668" s="14">
        <v>0.4</v>
      </c>
      <c r="F668" s="7">
        <f t="shared" si="210"/>
        <v>18</v>
      </c>
      <c r="G668" s="7">
        <f t="shared" si="201"/>
        <v>6.8</v>
      </c>
      <c r="H668" s="16">
        <f t="shared" si="202"/>
        <v>7.6000000000000005</v>
      </c>
      <c r="I668" s="11">
        <f t="shared" si="203"/>
        <v>0.19431375937366141</v>
      </c>
      <c r="J668" s="33">
        <f t="shared" si="204"/>
        <v>1.0795208854092301E-2</v>
      </c>
      <c r="K668" s="33">
        <f t="shared" si="205"/>
        <v>92.633687176966021</v>
      </c>
      <c r="L668" s="33">
        <f t="shared" si="206"/>
        <v>0.18351855051956911</v>
      </c>
      <c r="M668" s="33">
        <f t="shared" si="207"/>
        <v>0.20510896822775371</v>
      </c>
      <c r="N668" s="8">
        <v>1</v>
      </c>
      <c r="O668" s="9">
        <v>0</v>
      </c>
      <c r="P668" s="8">
        <v>0</v>
      </c>
      <c r="Q668" s="9">
        <v>0</v>
      </c>
      <c r="R668" s="9">
        <v>1</v>
      </c>
      <c r="S668" s="9">
        <v>0</v>
      </c>
      <c r="T668" s="9">
        <v>0</v>
      </c>
      <c r="U668" s="8">
        <v>8270</v>
      </c>
      <c r="V668" s="9">
        <v>12</v>
      </c>
      <c r="W668" s="9">
        <f t="shared" si="197"/>
        <v>8257</v>
      </c>
      <c r="X668" s="9">
        <f t="shared" si="208"/>
        <v>17</v>
      </c>
      <c r="Y668" s="7">
        <v>11.13</v>
      </c>
      <c r="Z668" s="7">
        <v>20.260000000000002</v>
      </c>
      <c r="AA668" s="9">
        <v>1</v>
      </c>
      <c r="AB668" s="9">
        <v>0</v>
      </c>
      <c r="AC668" s="9">
        <v>0</v>
      </c>
      <c r="AD668" s="9">
        <v>1</v>
      </c>
      <c r="AE668" s="9">
        <v>0</v>
      </c>
      <c r="AF668" s="9">
        <v>0</v>
      </c>
      <c r="AG668" s="8">
        <v>1</v>
      </c>
      <c r="AH668" s="9">
        <v>0</v>
      </c>
      <c r="AI668" s="30">
        <v>0</v>
      </c>
      <c r="AJ668" s="9">
        <v>1</v>
      </c>
      <c r="AK668" s="30">
        <v>0</v>
      </c>
      <c r="AL668" s="21">
        <v>2002</v>
      </c>
      <c r="AM668" s="23">
        <f t="shared" si="209"/>
        <v>7.6019019598751658</v>
      </c>
      <c r="AN668" s="33">
        <f t="shared" si="213"/>
        <v>3.0000000000000027E-2</v>
      </c>
      <c r="AO668" s="33">
        <v>0.26100000000000001</v>
      </c>
      <c r="AP668" s="33">
        <v>0.45100000000000001</v>
      </c>
      <c r="AQ668" s="43">
        <v>0.25800000000000001</v>
      </c>
      <c r="AR668" s="33">
        <v>1</v>
      </c>
      <c r="AS668" s="43">
        <v>0</v>
      </c>
      <c r="AT668" s="42">
        <v>1</v>
      </c>
      <c r="AU668" s="18">
        <v>0</v>
      </c>
      <c r="AV668">
        <v>0.55100000000000005</v>
      </c>
      <c r="AW668" s="40">
        <v>0.44900000000000001</v>
      </c>
      <c r="AX668" t="s">
        <v>108</v>
      </c>
      <c r="AY668" s="40" t="s">
        <v>108</v>
      </c>
      <c r="AZ668">
        <v>0</v>
      </c>
      <c r="BA668" s="18">
        <v>1</v>
      </c>
      <c r="BB668">
        <v>0</v>
      </c>
      <c r="BC668" s="18">
        <v>1</v>
      </c>
      <c r="BD668" s="18" t="s">
        <v>143</v>
      </c>
      <c r="BE668">
        <v>0</v>
      </c>
      <c r="BF668">
        <v>1</v>
      </c>
      <c r="BG668">
        <v>0</v>
      </c>
      <c r="BH668">
        <v>0</v>
      </c>
      <c r="BI668">
        <v>0</v>
      </c>
      <c r="BJ668">
        <v>0</v>
      </c>
      <c r="BK668" s="18">
        <v>0</v>
      </c>
      <c r="BL668">
        <v>0</v>
      </c>
      <c r="BM668">
        <v>1</v>
      </c>
      <c r="BN668" s="18">
        <v>0</v>
      </c>
      <c r="BQ668" s="25">
        <f t="shared" si="212"/>
        <v>37.39</v>
      </c>
      <c r="BR668">
        <v>0</v>
      </c>
      <c r="BS668">
        <v>0</v>
      </c>
      <c r="BT668">
        <v>1</v>
      </c>
      <c r="BU668">
        <v>0</v>
      </c>
      <c r="BV668">
        <v>0</v>
      </c>
      <c r="BW668">
        <v>0</v>
      </c>
      <c r="BX668">
        <v>0</v>
      </c>
      <c r="BY668" s="18">
        <v>0</v>
      </c>
      <c r="BZ668">
        <v>0</v>
      </c>
      <c r="CA668">
        <v>0</v>
      </c>
      <c r="CB668">
        <v>1</v>
      </c>
      <c r="CC668" s="18">
        <v>0</v>
      </c>
      <c r="CD668">
        <v>0</v>
      </c>
      <c r="CE668">
        <v>0</v>
      </c>
      <c r="CF668">
        <v>0</v>
      </c>
      <c r="CG668">
        <v>0</v>
      </c>
      <c r="CH668" s="18">
        <v>0</v>
      </c>
      <c r="CI668">
        <v>0</v>
      </c>
      <c r="CJ668">
        <v>0</v>
      </c>
      <c r="CK668">
        <v>1</v>
      </c>
      <c r="CL668">
        <v>1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 s="18">
        <v>0</v>
      </c>
      <c r="CU668">
        <v>66</v>
      </c>
      <c r="DD668" s="34" t="s">
        <v>110</v>
      </c>
    </row>
    <row r="669" spans="1:108" x14ac:dyDescent="0.25">
      <c r="A669">
        <v>668</v>
      </c>
      <c r="B669">
        <v>41</v>
      </c>
      <c r="C669" s="25" t="s">
        <v>176</v>
      </c>
      <c r="D669" s="12">
        <v>7.4</v>
      </c>
      <c r="E669" s="14">
        <v>0.5</v>
      </c>
      <c r="F669" s="7">
        <f t="shared" si="210"/>
        <v>14.8</v>
      </c>
      <c r="G669" s="7">
        <f t="shared" si="201"/>
        <v>6.9</v>
      </c>
      <c r="H669" s="16">
        <f t="shared" si="202"/>
        <v>7.9</v>
      </c>
      <c r="I669" s="11">
        <f t="shared" si="203"/>
        <v>0.16075526904413717</v>
      </c>
      <c r="J669" s="33">
        <f t="shared" si="204"/>
        <v>1.0861842502982241E-2</v>
      </c>
      <c r="K669" s="33">
        <f t="shared" si="205"/>
        <v>92.065411528977592</v>
      </c>
      <c r="L669" s="33">
        <f t="shared" si="206"/>
        <v>0.14989342654115492</v>
      </c>
      <c r="M669" s="33">
        <f t="shared" si="207"/>
        <v>0.17161711154711942</v>
      </c>
      <c r="N669" s="8">
        <v>1</v>
      </c>
      <c r="O669" s="9">
        <v>0</v>
      </c>
      <c r="P669" s="8">
        <v>0</v>
      </c>
      <c r="Q669" s="9">
        <v>0</v>
      </c>
      <c r="R669" s="9">
        <v>1</v>
      </c>
      <c r="S669" s="9">
        <v>0</v>
      </c>
      <c r="T669" s="9">
        <v>0</v>
      </c>
      <c r="U669" s="8">
        <v>8270</v>
      </c>
      <c r="V669" s="9">
        <v>12</v>
      </c>
      <c r="W669" s="9">
        <f t="shared" si="197"/>
        <v>8257</v>
      </c>
      <c r="X669" s="9">
        <f t="shared" si="208"/>
        <v>17</v>
      </c>
      <c r="Y669" s="7">
        <v>11.13</v>
      </c>
      <c r="Z669" s="7">
        <v>20.260000000000002</v>
      </c>
      <c r="AA669" s="9">
        <v>1</v>
      </c>
      <c r="AB669" s="9">
        <v>0</v>
      </c>
      <c r="AC669" s="9">
        <v>0</v>
      </c>
      <c r="AD669" s="9">
        <v>1</v>
      </c>
      <c r="AE669" s="9">
        <v>0</v>
      </c>
      <c r="AF669" s="9">
        <v>0</v>
      </c>
      <c r="AG669" s="8">
        <v>1</v>
      </c>
      <c r="AH669" s="9">
        <v>0</v>
      </c>
      <c r="AI669" s="30">
        <v>0</v>
      </c>
      <c r="AJ669" s="9">
        <v>1</v>
      </c>
      <c r="AK669" s="30">
        <v>0</v>
      </c>
      <c r="AL669" s="21">
        <v>2002</v>
      </c>
      <c r="AM669" s="23">
        <f t="shared" si="209"/>
        <v>7.6019019598751658</v>
      </c>
      <c r="AN669" s="33">
        <f t="shared" si="213"/>
        <v>3.0000000000000027E-2</v>
      </c>
      <c r="AO669" s="33">
        <v>0.26100000000000001</v>
      </c>
      <c r="AP669" s="33">
        <v>0.45100000000000001</v>
      </c>
      <c r="AQ669" s="43">
        <v>0.25800000000000001</v>
      </c>
      <c r="AR669" s="33">
        <v>1</v>
      </c>
      <c r="AS669" s="43">
        <v>0</v>
      </c>
      <c r="AT669" s="42">
        <v>1</v>
      </c>
      <c r="AU669" s="18">
        <v>0</v>
      </c>
      <c r="AV669">
        <v>0.55100000000000005</v>
      </c>
      <c r="AW669" s="40">
        <v>0.44900000000000001</v>
      </c>
      <c r="AX669" t="s">
        <v>108</v>
      </c>
      <c r="AY669" s="40" t="s">
        <v>108</v>
      </c>
      <c r="AZ669">
        <v>0</v>
      </c>
      <c r="BA669" s="18">
        <v>1</v>
      </c>
      <c r="BB669">
        <v>0</v>
      </c>
      <c r="BC669" s="18">
        <v>1</v>
      </c>
      <c r="BD669" s="18" t="s">
        <v>143</v>
      </c>
      <c r="BE669">
        <v>0</v>
      </c>
      <c r="BF669">
        <v>1</v>
      </c>
      <c r="BG669">
        <v>0</v>
      </c>
      <c r="BH669">
        <v>0</v>
      </c>
      <c r="BI669">
        <v>0</v>
      </c>
      <c r="BJ669">
        <v>0</v>
      </c>
      <c r="BK669" s="18">
        <v>0</v>
      </c>
      <c r="BL669">
        <v>0</v>
      </c>
      <c r="BM669">
        <v>1</v>
      </c>
      <c r="BN669" s="18">
        <v>0</v>
      </c>
      <c r="BQ669" s="25">
        <f t="shared" si="212"/>
        <v>37.39</v>
      </c>
      <c r="BR669">
        <v>0</v>
      </c>
      <c r="BS669">
        <v>0</v>
      </c>
      <c r="BT669">
        <v>1</v>
      </c>
      <c r="BU669">
        <v>0</v>
      </c>
      <c r="BV669">
        <v>0</v>
      </c>
      <c r="BW669">
        <v>0</v>
      </c>
      <c r="BX669">
        <v>0</v>
      </c>
      <c r="BY669" s="18">
        <v>0</v>
      </c>
      <c r="BZ669">
        <v>0</v>
      </c>
      <c r="CA669">
        <v>0</v>
      </c>
      <c r="CB669">
        <v>1</v>
      </c>
      <c r="CC669" s="18">
        <v>0</v>
      </c>
      <c r="CD669">
        <v>0</v>
      </c>
      <c r="CE669">
        <v>0</v>
      </c>
      <c r="CF669">
        <v>0</v>
      </c>
      <c r="CG669">
        <v>0</v>
      </c>
      <c r="CH669" s="18">
        <v>0</v>
      </c>
      <c r="CI669">
        <v>0</v>
      </c>
      <c r="CJ669">
        <v>0</v>
      </c>
      <c r="CK669">
        <v>1</v>
      </c>
      <c r="CL669">
        <v>1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 s="18">
        <v>0</v>
      </c>
      <c r="CU669">
        <v>66</v>
      </c>
      <c r="DD669" s="34" t="s">
        <v>110</v>
      </c>
    </row>
    <row r="670" spans="1:108" x14ac:dyDescent="0.25">
      <c r="A670">
        <v>669</v>
      </c>
      <c r="B670">
        <v>41</v>
      </c>
      <c r="C670" s="25" t="s">
        <v>176</v>
      </c>
      <c r="D670" s="12">
        <v>7.3</v>
      </c>
      <c r="E670" s="14">
        <v>0.5</v>
      </c>
      <c r="F670" s="7">
        <f t="shared" si="210"/>
        <v>14.6</v>
      </c>
      <c r="G670" s="7">
        <f t="shared" si="201"/>
        <v>6.8</v>
      </c>
      <c r="H670" s="16">
        <f t="shared" si="202"/>
        <v>7.8</v>
      </c>
      <c r="I670" s="11">
        <f t="shared" si="203"/>
        <v>0.15863793525842246</v>
      </c>
      <c r="J670" s="33">
        <f t="shared" si="204"/>
        <v>1.0865612004001537E-2</v>
      </c>
      <c r="K670" s="33">
        <f t="shared" si="205"/>
        <v>92.033472171813671</v>
      </c>
      <c r="L670" s="33">
        <f t="shared" si="206"/>
        <v>0.14777232325442091</v>
      </c>
      <c r="M670" s="33">
        <f t="shared" si="207"/>
        <v>0.169503547262424</v>
      </c>
      <c r="N670" s="8">
        <v>1</v>
      </c>
      <c r="O670" s="9">
        <v>0</v>
      </c>
      <c r="P670" s="8">
        <v>0</v>
      </c>
      <c r="Q670" s="9">
        <v>0</v>
      </c>
      <c r="R670" s="9">
        <v>1</v>
      </c>
      <c r="S670" s="9">
        <v>0</v>
      </c>
      <c r="T670" s="9">
        <v>0</v>
      </c>
      <c r="U670" s="8">
        <v>8270</v>
      </c>
      <c r="V670" s="9">
        <v>12</v>
      </c>
      <c r="W670" s="9">
        <f t="shared" si="197"/>
        <v>8257</v>
      </c>
      <c r="X670" s="9">
        <f t="shared" si="208"/>
        <v>17</v>
      </c>
      <c r="Y670" s="7">
        <v>11.13</v>
      </c>
      <c r="Z670" s="7">
        <v>20.260000000000002</v>
      </c>
      <c r="AA670" s="9">
        <v>1</v>
      </c>
      <c r="AB670" s="9">
        <v>0</v>
      </c>
      <c r="AC670" s="9">
        <v>0</v>
      </c>
      <c r="AD670" s="9">
        <v>1</v>
      </c>
      <c r="AE670" s="9">
        <v>0</v>
      </c>
      <c r="AF670" s="9">
        <v>0</v>
      </c>
      <c r="AG670" s="8">
        <v>1</v>
      </c>
      <c r="AH670" s="9">
        <v>0</v>
      </c>
      <c r="AI670" s="30">
        <v>0</v>
      </c>
      <c r="AJ670" s="9">
        <v>1</v>
      </c>
      <c r="AK670" s="30">
        <v>0</v>
      </c>
      <c r="AL670" s="21">
        <v>2002</v>
      </c>
      <c r="AM670" s="23">
        <f t="shared" si="209"/>
        <v>7.6019019598751658</v>
      </c>
      <c r="AN670" s="33">
        <f t="shared" si="213"/>
        <v>3.0000000000000027E-2</v>
      </c>
      <c r="AO670" s="33">
        <v>0.26100000000000001</v>
      </c>
      <c r="AP670" s="33">
        <v>0.45100000000000001</v>
      </c>
      <c r="AQ670" s="43">
        <v>0.25800000000000001</v>
      </c>
      <c r="AR670" s="33">
        <v>1</v>
      </c>
      <c r="AS670" s="43">
        <v>0</v>
      </c>
      <c r="AT670" s="42">
        <v>1</v>
      </c>
      <c r="AU670" s="18">
        <v>0</v>
      </c>
      <c r="AV670">
        <v>0.55100000000000005</v>
      </c>
      <c r="AW670" s="40">
        <v>0.44900000000000001</v>
      </c>
      <c r="AX670" t="s">
        <v>108</v>
      </c>
      <c r="AY670" s="40" t="s">
        <v>108</v>
      </c>
      <c r="AZ670">
        <v>0</v>
      </c>
      <c r="BA670" s="18">
        <v>1</v>
      </c>
      <c r="BB670">
        <v>0</v>
      </c>
      <c r="BC670" s="18">
        <v>1</v>
      </c>
      <c r="BD670" s="18" t="s">
        <v>143</v>
      </c>
      <c r="BE670">
        <v>0</v>
      </c>
      <c r="BF670">
        <v>1</v>
      </c>
      <c r="BG670">
        <v>0</v>
      </c>
      <c r="BH670">
        <v>0</v>
      </c>
      <c r="BI670">
        <v>0</v>
      </c>
      <c r="BJ670">
        <v>0</v>
      </c>
      <c r="BK670" s="18">
        <v>0</v>
      </c>
      <c r="BL670">
        <v>0</v>
      </c>
      <c r="BM670">
        <v>1</v>
      </c>
      <c r="BN670" s="18">
        <v>0</v>
      </c>
      <c r="BQ670" s="25">
        <f t="shared" si="212"/>
        <v>37.39</v>
      </c>
      <c r="BR670">
        <v>0</v>
      </c>
      <c r="BS670">
        <v>0</v>
      </c>
      <c r="BT670">
        <v>1</v>
      </c>
      <c r="BU670">
        <v>0</v>
      </c>
      <c r="BV670">
        <v>0</v>
      </c>
      <c r="BW670">
        <v>0</v>
      </c>
      <c r="BX670">
        <v>0</v>
      </c>
      <c r="BY670" s="18">
        <v>0</v>
      </c>
      <c r="BZ670">
        <v>0</v>
      </c>
      <c r="CA670">
        <v>0</v>
      </c>
      <c r="CB670">
        <v>1</v>
      </c>
      <c r="CC670" s="18">
        <v>0</v>
      </c>
      <c r="CD670">
        <v>0</v>
      </c>
      <c r="CE670">
        <v>0</v>
      </c>
      <c r="CF670">
        <v>0</v>
      </c>
      <c r="CG670">
        <v>0</v>
      </c>
      <c r="CH670" s="18">
        <v>0</v>
      </c>
      <c r="CI670">
        <v>0</v>
      </c>
      <c r="CJ670">
        <v>0</v>
      </c>
      <c r="CK670">
        <v>1</v>
      </c>
      <c r="CL670">
        <v>1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 s="18">
        <v>0</v>
      </c>
      <c r="CU670">
        <v>66</v>
      </c>
      <c r="DD670" s="34" t="s">
        <v>110</v>
      </c>
    </row>
    <row r="671" spans="1:108" x14ac:dyDescent="0.25">
      <c r="A671">
        <v>670</v>
      </c>
      <c r="B671">
        <v>41</v>
      </c>
      <c r="C671" s="25" t="s">
        <v>176</v>
      </c>
      <c r="D671" s="12">
        <v>7.6</v>
      </c>
      <c r="E671" s="14">
        <v>0.8</v>
      </c>
      <c r="F671" s="7">
        <f t="shared" si="210"/>
        <v>9.4999999999999982</v>
      </c>
      <c r="G671" s="7">
        <f t="shared" si="201"/>
        <v>6.8</v>
      </c>
      <c r="H671" s="16">
        <f t="shared" si="202"/>
        <v>8.4</v>
      </c>
      <c r="I671" s="11">
        <f t="shared" si="203"/>
        <v>0.10398049842845901</v>
      </c>
      <c r="J671" s="33">
        <f t="shared" si="204"/>
        <v>1.0945315624048319E-2</v>
      </c>
      <c r="K671" s="33">
        <f t="shared" si="205"/>
        <v>91.363285842837328</v>
      </c>
      <c r="L671" s="33">
        <f t="shared" si="206"/>
        <v>9.3035182804410685E-2</v>
      </c>
      <c r="M671" s="33">
        <f t="shared" si="207"/>
        <v>0.11492581405250733</v>
      </c>
      <c r="N671" s="8">
        <v>1</v>
      </c>
      <c r="O671" s="9">
        <v>0</v>
      </c>
      <c r="P671" s="8">
        <v>0</v>
      </c>
      <c r="Q671" s="9">
        <v>0</v>
      </c>
      <c r="R671" s="9">
        <v>1</v>
      </c>
      <c r="S671" s="9">
        <v>0</v>
      </c>
      <c r="T671" s="9">
        <v>0</v>
      </c>
      <c r="U671" s="8">
        <v>8270</v>
      </c>
      <c r="V671" s="9">
        <v>12</v>
      </c>
      <c r="W671" s="9">
        <f t="shared" si="197"/>
        <v>8257</v>
      </c>
      <c r="X671" s="9">
        <f t="shared" si="208"/>
        <v>17</v>
      </c>
      <c r="Y671" s="7">
        <v>11.13</v>
      </c>
      <c r="Z671" s="7">
        <v>20.260000000000002</v>
      </c>
      <c r="AA671" s="9">
        <v>1</v>
      </c>
      <c r="AB671" s="9">
        <v>0</v>
      </c>
      <c r="AC671" s="9">
        <v>0</v>
      </c>
      <c r="AD671" s="9">
        <v>1</v>
      </c>
      <c r="AE671" s="9">
        <v>0</v>
      </c>
      <c r="AF671" s="9">
        <v>0</v>
      </c>
      <c r="AG671" s="8">
        <v>1</v>
      </c>
      <c r="AH671" s="9">
        <v>0</v>
      </c>
      <c r="AI671" s="30">
        <v>0</v>
      </c>
      <c r="AJ671" s="9">
        <v>1</v>
      </c>
      <c r="AK671" s="30">
        <v>0</v>
      </c>
      <c r="AL671" s="21">
        <v>2002</v>
      </c>
      <c r="AM671" s="23">
        <f t="shared" si="209"/>
        <v>7.6019019598751658</v>
      </c>
      <c r="AN671" s="33">
        <f t="shared" si="213"/>
        <v>3.0000000000000027E-2</v>
      </c>
      <c r="AO671" s="33">
        <v>0.26100000000000001</v>
      </c>
      <c r="AP671" s="33">
        <v>0.45100000000000001</v>
      </c>
      <c r="AQ671" s="43">
        <v>0.25800000000000001</v>
      </c>
      <c r="AR671" s="33">
        <v>1</v>
      </c>
      <c r="AS671" s="43">
        <v>0</v>
      </c>
      <c r="AT671" s="42">
        <v>1</v>
      </c>
      <c r="AU671" s="18">
        <v>0</v>
      </c>
      <c r="AV671">
        <v>0.55100000000000005</v>
      </c>
      <c r="AW671" s="40">
        <v>0.44900000000000001</v>
      </c>
      <c r="AX671" t="s">
        <v>108</v>
      </c>
      <c r="AY671" s="40" t="s">
        <v>108</v>
      </c>
      <c r="AZ671">
        <v>0</v>
      </c>
      <c r="BA671" s="18">
        <v>1</v>
      </c>
      <c r="BB671">
        <v>0</v>
      </c>
      <c r="BC671" s="18">
        <v>1</v>
      </c>
      <c r="BD671" s="18" t="s">
        <v>143</v>
      </c>
      <c r="BE671">
        <v>0</v>
      </c>
      <c r="BF671">
        <v>1</v>
      </c>
      <c r="BG671">
        <v>0</v>
      </c>
      <c r="BH671">
        <v>0</v>
      </c>
      <c r="BI671">
        <v>0</v>
      </c>
      <c r="BJ671">
        <v>0</v>
      </c>
      <c r="BK671" s="18">
        <v>0</v>
      </c>
      <c r="BL671">
        <v>0</v>
      </c>
      <c r="BM671">
        <v>1</v>
      </c>
      <c r="BN671" s="18">
        <v>0</v>
      </c>
      <c r="BQ671" s="25">
        <f t="shared" si="212"/>
        <v>37.39</v>
      </c>
      <c r="BR671">
        <v>0</v>
      </c>
      <c r="BS671">
        <v>0</v>
      </c>
      <c r="BT671">
        <v>1</v>
      </c>
      <c r="BU671">
        <v>0</v>
      </c>
      <c r="BV671">
        <v>0</v>
      </c>
      <c r="BW671">
        <v>0</v>
      </c>
      <c r="BX671">
        <v>0</v>
      </c>
      <c r="BY671" s="18">
        <v>0</v>
      </c>
      <c r="BZ671">
        <v>0</v>
      </c>
      <c r="CA671">
        <v>0</v>
      </c>
      <c r="CB671">
        <v>1</v>
      </c>
      <c r="CC671" s="18">
        <v>0</v>
      </c>
      <c r="CD671">
        <v>0</v>
      </c>
      <c r="CE671">
        <v>0</v>
      </c>
      <c r="CF671">
        <v>0</v>
      </c>
      <c r="CG671">
        <v>0</v>
      </c>
      <c r="CH671" s="18">
        <v>0</v>
      </c>
      <c r="CI671">
        <v>0</v>
      </c>
      <c r="CJ671">
        <v>0</v>
      </c>
      <c r="CK671">
        <v>1</v>
      </c>
      <c r="CL671">
        <v>1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 s="18">
        <v>0</v>
      </c>
      <c r="CU671">
        <v>66</v>
      </c>
      <c r="DD671" s="34" t="s">
        <v>110</v>
      </c>
    </row>
    <row r="672" spans="1:108" x14ac:dyDescent="0.25">
      <c r="A672">
        <v>671</v>
      </c>
      <c r="B672">
        <v>41</v>
      </c>
      <c r="C672" s="25" t="s">
        <v>176</v>
      </c>
      <c r="D672" s="12">
        <v>7.5</v>
      </c>
      <c r="E672" s="14">
        <v>0.8</v>
      </c>
      <c r="F672" s="7">
        <f t="shared" si="210"/>
        <v>9.375</v>
      </c>
      <c r="G672" s="7">
        <f t="shared" si="201"/>
        <v>6.7</v>
      </c>
      <c r="H672" s="16">
        <f t="shared" si="202"/>
        <v>8.3000000000000007</v>
      </c>
      <c r="I672" s="11">
        <f t="shared" si="203"/>
        <v>0.10262683889087333</v>
      </c>
      <c r="J672" s="33">
        <f t="shared" si="204"/>
        <v>1.0946862815026489E-2</v>
      </c>
      <c r="K672" s="33">
        <f t="shared" si="205"/>
        <v>91.35037287827565</v>
      </c>
      <c r="L672" s="33">
        <f t="shared" si="206"/>
        <v>9.1679976075846839E-2</v>
      </c>
      <c r="M672" s="33">
        <f t="shared" si="207"/>
        <v>0.11357370170589982</v>
      </c>
      <c r="N672" s="8">
        <v>1</v>
      </c>
      <c r="O672" s="9">
        <v>0</v>
      </c>
      <c r="P672" s="8">
        <v>0</v>
      </c>
      <c r="Q672" s="9">
        <v>0</v>
      </c>
      <c r="R672" s="9">
        <v>1</v>
      </c>
      <c r="S672" s="9">
        <v>0</v>
      </c>
      <c r="T672" s="9">
        <v>0</v>
      </c>
      <c r="U672" s="8">
        <v>8270</v>
      </c>
      <c r="V672" s="9">
        <v>12</v>
      </c>
      <c r="W672" s="9">
        <f t="shared" si="197"/>
        <v>8257</v>
      </c>
      <c r="X672" s="9">
        <f t="shared" si="208"/>
        <v>17</v>
      </c>
      <c r="Y672" s="7">
        <v>11.13</v>
      </c>
      <c r="Z672" s="7">
        <v>20.260000000000002</v>
      </c>
      <c r="AA672" s="9">
        <v>1</v>
      </c>
      <c r="AB672" s="9">
        <v>0</v>
      </c>
      <c r="AC672" s="9">
        <v>0</v>
      </c>
      <c r="AD672" s="9">
        <v>1</v>
      </c>
      <c r="AE672" s="9">
        <v>0</v>
      </c>
      <c r="AF672" s="9">
        <v>0</v>
      </c>
      <c r="AG672" s="8">
        <v>1</v>
      </c>
      <c r="AH672" s="9">
        <v>0</v>
      </c>
      <c r="AI672" s="30">
        <v>0</v>
      </c>
      <c r="AJ672" s="9">
        <v>1</v>
      </c>
      <c r="AK672" s="30">
        <v>0</v>
      </c>
      <c r="AL672" s="21">
        <v>2002</v>
      </c>
      <c r="AM672" s="23">
        <f t="shared" si="209"/>
        <v>7.6019019598751658</v>
      </c>
      <c r="AN672" s="33">
        <f t="shared" si="213"/>
        <v>3.0000000000000027E-2</v>
      </c>
      <c r="AO672" s="33">
        <v>0.26100000000000001</v>
      </c>
      <c r="AP672" s="33">
        <v>0.45100000000000001</v>
      </c>
      <c r="AQ672" s="43">
        <v>0.25800000000000001</v>
      </c>
      <c r="AR672" s="33">
        <v>1</v>
      </c>
      <c r="AS672" s="43">
        <v>0</v>
      </c>
      <c r="AT672" s="42">
        <v>1</v>
      </c>
      <c r="AU672" s="18">
        <v>0</v>
      </c>
      <c r="AV672">
        <v>0.55100000000000005</v>
      </c>
      <c r="AW672" s="40">
        <v>0.44900000000000001</v>
      </c>
      <c r="AX672" t="s">
        <v>108</v>
      </c>
      <c r="AY672" s="40" t="s">
        <v>108</v>
      </c>
      <c r="AZ672">
        <v>0</v>
      </c>
      <c r="BA672" s="18">
        <v>1</v>
      </c>
      <c r="BB672">
        <v>0</v>
      </c>
      <c r="BC672" s="18">
        <v>1</v>
      </c>
      <c r="BD672" s="18" t="s">
        <v>143</v>
      </c>
      <c r="BE672">
        <v>0</v>
      </c>
      <c r="BF672">
        <v>1</v>
      </c>
      <c r="BG672">
        <v>0</v>
      </c>
      <c r="BH672">
        <v>0</v>
      </c>
      <c r="BI672">
        <v>0</v>
      </c>
      <c r="BJ672">
        <v>0</v>
      </c>
      <c r="BK672" s="18">
        <v>0</v>
      </c>
      <c r="BL672">
        <v>0</v>
      </c>
      <c r="BM672">
        <v>1</v>
      </c>
      <c r="BN672" s="18">
        <v>0</v>
      </c>
      <c r="BQ672" s="25">
        <f t="shared" si="212"/>
        <v>37.39</v>
      </c>
      <c r="BR672">
        <v>0</v>
      </c>
      <c r="BS672">
        <v>0</v>
      </c>
      <c r="BT672">
        <v>1</v>
      </c>
      <c r="BU672">
        <v>0</v>
      </c>
      <c r="BV672">
        <v>0</v>
      </c>
      <c r="BW672">
        <v>0</v>
      </c>
      <c r="BX672">
        <v>0</v>
      </c>
      <c r="BY672" s="18">
        <v>0</v>
      </c>
      <c r="BZ672">
        <v>0</v>
      </c>
      <c r="CA672">
        <v>0</v>
      </c>
      <c r="CB672">
        <v>1</v>
      </c>
      <c r="CC672" s="18">
        <v>0</v>
      </c>
      <c r="CD672">
        <v>0</v>
      </c>
      <c r="CE672">
        <v>0</v>
      </c>
      <c r="CF672">
        <v>0</v>
      </c>
      <c r="CG672">
        <v>0</v>
      </c>
      <c r="CH672" s="18">
        <v>0</v>
      </c>
      <c r="CI672">
        <v>0</v>
      </c>
      <c r="CJ672">
        <v>0</v>
      </c>
      <c r="CK672">
        <v>1</v>
      </c>
      <c r="CL672">
        <v>1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 s="18">
        <v>0</v>
      </c>
      <c r="CU672">
        <v>66</v>
      </c>
      <c r="DD672" s="34" t="s">
        <v>110</v>
      </c>
    </row>
    <row r="673" spans="1:108" x14ac:dyDescent="0.25">
      <c r="A673">
        <v>672</v>
      </c>
      <c r="B673">
        <v>41</v>
      </c>
      <c r="C673" s="25" t="s">
        <v>176</v>
      </c>
      <c r="D673" s="12">
        <v>6.5</v>
      </c>
      <c r="E673" s="14">
        <v>0.3</v>
      </c>
      <c r="F673" s="7">
        <f t="shared" si="210"/>
        <v>21.666666666666668</v>
      </c>
      <c r="G673" s="7">
        <f t="shared" si="201"/>
        <v>6.2</v>
      </c>
      <c r="H673" s="16">
        <f t="shared" si="202"/>
        <v>6.8</v>
      </c>
      <c r="I673" s="11">
        <f t="shared" si="203"/>
        <v>0.23193881706518138</v>
      </c>
      <c r="J673" s="33">
        <f t="shared" si="204"/>
        <v>1.0704868479931448E-2</v>
      </c>
      <c r="K673" s="33">
        <f t="shared" si="205"/>
        <v>93.415440075206206</v>
      </c>
      <c r="L673" s="33">
        <f t="shared" si="206"/>
        <v>0.22123394858524992</v>
      </c>
      <c r="M673" s="33">
        <f t="shared" si="207"/>
        <v>0.24264368554511284</v>
      </c>
      <c r="N673" s="8">
        <v>1</v>
      </c>
      <c r="O673" s="9">
        <v>0</v>
      </c>
      <c r="P673" s="8">
        <v>0</v>
      </c>
      <c r="Q673" s="9">
        <v>0</v>
      </c>
      <c r="R673" s="9">
        <v>1</v>
      </c>
      <c r="S673" s="9">
        <v>0</v>
      </c>
      <c r="T673" s="9">
        <v>0</v>
      </c>
      <c r="U673" s="8">
        <v>8270</v>
      </c>
      <c r="V673" s="9">
        <v>12</v>
      </c>
      <c r="W673" s="9">
        <f t="shared" si="197"/>
        <v>8257</v>
      </c>
      <c r="X673" s="9">
        <f t="shared" si="208"/>
        <v>17</v>
      </c>
      <c r="Y673" s="7">
        <v>11.13</v>
      </c>
      <c r="Z673" s="7">
        <v>20.260000000000002</v>
      </c>
      <c r="AA673" s="9">
        <v>1</v>
      </c>
      <c r="AB673" s="9">
        <v>0</v>
      </c>
      <c r="AC673" s="9">
        <v>0</v>
      </c>
      <c r="AD673" s="9">
        <v>1</v>
      </c>
      <c r="AE673" s="9">
        <v>0</v>
      </c>
      <c r="AF673" s="9">
        <v>0</v>
      </c>
      <c r="AG673" s="8">
        <v>1</v>
      </c>
      <c r="AH673" s="9">
        <v>0</v>
      </c>
      <c r="AI673" s="30">
        <v>0</v>
      </c>
      <c r="AJ673" s="9">
        <v>1</v>
      </c>
      <c r="AK673" s="30">
        <v>0</v>
      </c>
      <c r="AL673" s="21">
        <v>2002</v>
      </c>
      <c r="AM673" s="23">
        <f t="shared" si="209"/>
        <v>7.6019019598751658</v>
      </c>
      <c r="AN673" s="33">
        <f t="shared" si="213"/>
        <v>3.0000000000000027E-2</v>
      </c>
      <c r="AO673" s="33">
        <v>0.26100000000000001</v>
      </c>
      <c r="AP673" s="33">
        <v>0.45100000000000001</v>
      </c>
      <c r="AQ673" s="43">
        <v>0.25800000000000001</v>
      </c>
      <c r="AR673" s="33">
        <v>1</v>
      </c>
      <c r="AS673" s="43">
        <v>0</v>
      </c>
      <c r="AT673" s="42">
        <v>1</v>
      </c>
      <c r="AU673" s="18">
        <v>0</v>
      </c>
      <c r="AV673">
        <v>0.55100000000000005</v>
      </c>
      <c r="AW673" s="40">
        <v>0.44900000000000001</v>
      </c>
      <c r="AX673" t="s">
        <v>108</v>
      </c>
      <c r="AY673" s="40" t="s">
        <v>108</v>
      </c>
      <c r="AZ673">
        <v>0</v>
      </c>
      <c r="BA673" s="18">
        <v>1</v>
      </c>
      <c r="BB673">
        <v>0</v>
      </c>
      <c r="BC673" s="18">
        <v>1</v>
      </c>
      <c r="BD673" s="18" t="s">
        <v>143</v>
      </c>
      <c r="BE673">
        <v>0</v>
      </c>
      <c r="BF673">
        <v>1</v>
      </c>
      <c r="BG673">
        <v>0</v>
      </c>
      <c r="BH673">
        <v>0</v>
      </c>
      <c r="BI673">
        <v>0</v>
      </c>
      <c r="BJ673">
        <v>0</v>
      </c>
      <c r="BK673" s="18">
        <v>0</v>
      </c>
      <c r="BL673">
        <v>0</v>
      </c>
      <c r="BM673">
        <v>1</v>
      </c>
      <c r="BN673" s="18">
        <v>0</v>
      </c>
      <c r="BQ673" s="25">
        <f t="shared" si="212"/>
        <v>37.39</v>
      </c>
      <c r="BR673">
        <v>0</v>
      </c>
      <c r="BS673">
        <v>0</v>
      </c>
      <c r="BT673">
        <v>1</v>
      </c>
      <c r="BU673">
        <v>0</v>
      </c>
      <c r="BV673">
        <v>0</v>
      </c>
      <c r="BW673">
        <v>0</v>
      </c>
      <c r="BX673">
        <v>0</v>
      </c>
      <c r="BY673" s="18">
        <v>0</v>
      </c>
      <c r="BZ673">
        <v>0</v>
      </c>
      <c r="CA673">
        <v>0</v>
      </c>
      <c r="CB673">
        <v>1</v>
      </c>
      <c r="CC673" s="18">
        <v>0</v>
      </c>
      <c r="CD673">
        <v>0</v>
      </c>
      <c r="CE673">
        <v>0</v>
      </c>
      <c r="CF673">
        <v>0</v>
      </c>
      <c r="CG673">
        <v>0</v>
      </c>
      <c r="CH673" s="18">
        <v>0</v>
      </c>
      <c r="CI673">
        <v>0</v>
      </c>
      <c r="CJ673">
        <v>0</v>
      </c>
      <c r="CK673">
        <v>1</v>
      </c>
      <c r="CL673">
        <v>1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 s="18">
        <v>0</v>
      </c>
      <c r="CU673">
        <v>66</v>
      </c>
      <c r="DD673" s="34" t="s">
        <v>110</v>
      </c>
    </row>
    <row r="674" spans="1:108" x14ac:dyDescent="0.25">
      <c r="A674">
        <v>673</v>
      </c>
      <c r="B674">
        <v>41</v>
      </c>
      <c r="C674" s="25" t="s">
        <v>176</v>
      </c>
      <c r="D674" s="12">
        <v>6.5</v>
      </c>
      <c r="E674" s="14">
        <v>0.3</v>
      </c>
      <c r="F674" s="7">
        <f t="shared" si="210"/>
        <v>21.666666666666668</v>
      </c>
      <c r="G674" s="7">
        <f t="shared" si="201"/>
        <v>6.2</v>
      </c>
      <c r="H674" s="16">
        <f t="shared" si="202"/>
        <v>6.8</v>
      </c>
      <c r="I674" s="11">
        <f t="shared" si="203"/>
        <v>0.23193881706518138</v>
      </c>
      <c r="J674" s="33">
        <f t="shared" si="204"/>
        <v>1.0704868479931448E-2</v>
      </c>
      <c r="K674" s="33">
        <f t="shared" si="205"/>
        <v>93.415440075206206</v>
      </c>
      <c r="L674" s="33">
        <f t="shared" si="206"/>
        <v>0.22123394858524992</v>
      </c>
      <c r="M674" s="33">
        <f t="shared" si="207"/>
        <v>0.24264368554511284</v>
      </c>
      <c r="N674" s="8">
        <v>1</v>
      </c>
      <c r="O674" s="9">
        <v>0</v>
      </c>
      <c r="P674" s="8">
        <v>0</v>
      </c>
      <c r="Q674" s="9">
        <v>0</v>
      </c>
      <c r="R674" s="9">
        <v>1</v>
      </c>
      <c r="S674" s="9">
        <v>0</v>
      </c>
      <c r="T674" s="9">
        <v>0</v>
      </c>
      <c r="U674" s="8">
        <v>8270</v>
      </c>
      <c r="V674" s="9">
        <v>12</v>
      </c>
      <c r="W674" s="9">
        <f t="shared" si="197"/>
        <v>8257</v>
      </c>
      <c r="X674" s="9">
        <f t="shared" si="208"/>
        <v>17</v>
      </c>
      <c r="Y674" s="7">
        <v>11.13</v>
      </c>
      <c r="Z674" s="7">
        <v>20.260000000000002</v>
      </c>
      <c r="AA674" s="9">
        <v>1</v>
      </c>
      <c r="AB674" s="9">
        <v>0</v>
      </c>
      <c r="AC674" s="9">
        <v>0</v>
      </c>
      <c r="AD674" s="9">
        <v>1</v>
      </c>
      <c r="AE674" s="9">
        <v>0</v>
      </c>
      <c r="AF674" s="9">
        <v>0</v>
      </c>
      <c r="AG674" s="8">
        <v>1</v>
      </c>
      <c r="AH674" s="9">
        <v>0</v>
      </c>
      <c r="AI674" s="30">
        <v>0</v>
      </c>
      <c r="AJ674" s="9">
        <v>1</v>
      </c>
      <c r="AK674" s="30">
        <v>0</v>
      </c>
      <c r="AL674" s="21">
        <v>2002</v>
      </c>
      <c r="AM674" s="23">
        <f t="shared" si="209"/>
        <v>7.6019019598751658</v>
      </c>
      <c r="AN674" s="33">
        <f t="shared" si="213"/>
        <v>3.0000000000000027E-2</v>
      </c>
      <c r="AO674" s="33">
        <v>0.26100000000000001</v>
      </c>
      <c r="AP674" s="33">
        <v>0.45100000000000001</v>
      </c>
      <c r="AQ674" s="43">
        <v>0.25800000000000001</v>
      </c>
      <c r="AR674" s="33">
        <v>1</v>
      </c>
      <c r="AS674" s="43">
        <v>0</v>
      </c>
      <c r="AT674" s="42">
        <v>1</v>
      </c>
      <c r="AU674" s="18">
        <v>0</v>
      </c>
      <c r="AV674">
        <v>0.55100000000000005</v>
      </c>
      <c r="AW674" s="40">
        <v>0.44900000000000001</v>
      </c>
      <c r="AX674" t="s">
        <v>108</v>
      </c>
      <c r="AY674" s="40" t="s">
        <v>108</v>
      </c>
      <c r="AZ674">
        <v>0</v>
      </c>
      <c r="BA674" s="18">
        <v>1</v>
      </c>
      <c r="BB674">
        <v>0</v>
      </c>
      <c r="BC674" s="18">
        <v>1</v>
      </c>
      <c r="BD674" s="18" t="s">
        <v>143</v>
      </c>
      <c r="BE674">
        <v>0</v>
      </c>
      <c r="BF674">
        <v>1</v>
      </c>
      <c r="BG674">
        <v>0</v>
      </c>
      <c r="BH674">
        <v>0</v>
      </c>
      <c r="BI674">
        <v>0</v>
      </c>
      <c r="BJ674">
        <v>0</v>
      </c>
      <c r="BK674" s="18">
        <v>0</v>
      </c>
      <c r="BL674">
        <v>0</v>
      </c>
      <c r="BM674">
        <v>1</v>
      </c>
      <c r="BN674" s="18">
        <v>0</v>
      </c>
      <c r="BQ674" s="25">
        <f t="shared" si="212"/>
        <v>37.39</v>
      </c>
      <c r="BR674">
        <v>0</v>
      </c>
      <c r="BS674">
        <v>0</v>
      </c>
      <c r="BT674">
        <v>1</v>
      </c>
      <c r="BU674">
        <v>0</v>
      </c>
      <c r="BV674">
        <v>0</v>
      </c>
      <c r="BW674">
        <v>0</v>
      </c>
      <c r="BX674">
        <v>0</v>
      </c>
      <c r="BY674" s="18">
        <v>0</v>
      </c>
      <c r="BZ674">
        <v>0</v>
      </c>
      <c r="CA674">
        <v>0</v>
      </c>
      <c r="CB674">
        <v>1</v>
      </c>
      <c r="CC674" s="18">
        <v>0</v>
      </c>
      <c r="CD674">
        <v>0</v>
      </c>
      <c r="CE674">
        <v>0</v>
      </c>
      <c r="CF674">
        <v>0</v>
      </c>
      <c r="CG674">
        <v>0</v>
      </c>
      <c r="CH674" s="18">
        <v>0</v>
      </c>
      <c r="CI674">
        <v>0</v>
      </c>
      <c r="CJ674">
        <v>0</v>
      </c>
      <c r="CK674">
        <v>1</v>
      </c>
      <c r="CL674">
        <v>1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 s="18">
        <v>0</v>
      </c>
      <c r="CU674">
        <v>66</v>
      </c>
      <c r="DD674" s="34" t="s">
        <v>110</v>
      </c>
    </row>
    <row r="675" spans="1:108" x14ac:dyDescent="0.25">
      <c r="A675">
        <v>674</v>
      </c>
      <c r="B675">
        <v>41</v>
      </c>
      <c r="C675" s="25" t="s">
        <v>176</v>
      </c>
      <c r="D675" s="12">
        <v>4.3</v>
      </c>
      <c r="E675" s="14">
        <v>0.4</v>
      </c>
      <c r="F675" s="7">
        <f t="shared" ref="F675:F706" si="214">D675/E675</f>
        <v>10.749999999999998</v>
      </c>
      <c r="G675" s="7">
        <f t="shared" si="201"/>
        <v>3.9</v>
      </c>
      <c r="H675" s="16">
        <f t="shared" si="202"/>
        <v>4.7</v>
      </c>
      <c r="I675" s="11">
        <f t="shared" si="203"/>
        <v>0.11748414622991958</v>
      </c>
      <c r="J675" s="33">
        <f t="shared" si="204"/>
        <v>1.092875778882973E-2</v>
      </c>
      <c r="K675" s="33">
        <f t="shared" si="205"/>
        <v>91.501707634338715</v>
      </c>
      <c r="L675" s="33">
        <f t="shared" si="206"/>
        <v>0.10655538844108985</v>
      </c>
      <c r="M675" s="33">
        <f t="shared" si="207"/>
        <v>0.1284129040187493</v>
      </c>
      <c r="N675" s="8">
        <v>1</v>
      </c>
      <c r="O675" s="9">
        <v>0</v>
      </c>
      <c r="P675" s="8">
        <v>0</v>
      </c>
      <c r="Q675" s="9">
        <v>0</v>
      </c>
      <c r="R675" s="9">
        <v>1</v>
      </c>
      <c r="S675" s="9">
        <v>0</v>
      </c>
      <c r="T675" s="9">
        <v>0</v>
      </c>
      <c r="U675" s="8">
        <v>8270</v>
      </c>
      <c r="V675" s="9">
        <v>12</v>
      </c>
      <c r="W675" s="9">
        <f t="shared" si="197"/>
        <v>8257</v>
      </c>
      <c r="X675" s="9">
        <f t="shared" si="208"/>
        <v>17</v>
      </c>
      <c r="Y675" s="7">
        <v>11.13</v>
      </c>
      <c r="Z675" s="7">
        <v>20.260000000000002</v>
      </c>
      <c r="AA675" s="9">
        <v>1</v>
      </c>
      <c r="AB675" s="9">
        <v>0</v>
      </c>
      <c r="AC675" s="9">
        <v>0</v>
      </c>
      <c r="AD675" s="9">
        <v>1</v>
      </c>
      <c r="AE675" s="9">
        <v>0</v>
      </c>
      <c r="AF675" s="9">
        <v>0</v>
      </c>
      <c r="AG675" s="8">
        <v>1</v>
      </c>
      <c r="AH675" s="9">
        <v>0</v>
      </c>
      <c r="AI675" s="30">
        <v>0</v>
      </c>
      <c r="AJ675" s="9">
        <v>1</v>
      </c>
      <c r="AK675" s="30">
        <v>0</v>
      </c>
      <c r="AL675" s="21">
        <v>2002</v>
      </c>
      <c r="AM675" s="23">
        <f t="shared" si="209"/>
        <v>7.6019019598751658</v>
      </c>
      <c r="AN675" s="33">
        <f t="shared" si="213"/>
        <v>3.0000000000000027E-2</v>
      </c>
      <c r="AO675" s="33">
        <v>0.26100000000000001</v>
      </c>
      <c r="AP675" s="33">
        <v>0.45100000000000001</v>
      </c>
      <c r="AQ675" s="43">
        <v>0.25800000000000001</v>
      </c>
      <c r="AR675" s="33">
        <v>1</v>
      </c>
      <c r="AS675" s="43">
        <v>0</v>
      </c>
      <c r="AT675" s="42">
        <v>1</v>
      </c>
      <c r="AU675" s="18">
        <v>0</v>
      </c>
      <c r="AV675">
        <v>0.55100000000000005</v>
      </c>
      <c r="AW675" s="40">
        <v>0.44900000000000001</v>
      </c>
      <c r="AX675" t="s">
        <v>108</v>
      </c>
      <c r="AY675" s="40" t="s">
        <v>108</v>
      </c>
      <c r="AZ675">
        <v>0</v>
      </c>
      <c r="BA675" s="18">
        <v>1</v>
      </c>
      <c r="BB675">
        <v>0</v>
      </c>
      <c r="BC675" s="18">
        <v>1</v>
      </c>
      <c r="BD675" s="18" t="s">
        <v>143</v>
      </c>
      <c r="BE675">
        <v>0</v>
      </c>
      <c r="BF675">
        <v>1</v>
      </c>
      <c r="BG675">
        <v>0</v>
      </c>
      <c r="BH675">
        <v>0</v>
      </c>
      <c r="BI675">
        <v>0</v>
      </c>
      <c r="BJ675">
        <v>0</v>
      </c>
      <c r="BK675" s="18">
        <v>0</v>
      </c>
      <c r="BL675">
        <v>0</v>
      </c>
      <c r="BM675">
        <v>1</v>
      </c>
      <c r="BN675" s="18">
        <v>0</v>
      </c>
      <c r="BQ675" s="25">
        <f t="shared" si="212"/>
        <v>37.39</v>
      </c>
      <c r="BR675">
        <v>0</v>
      </c>
      <c r="BS675">
        <v>0</v>
      </c>
      <c r="BT675">
        <v>1</v>
      </c>
      <c r="BU675">
        <v>0</v>
      </c>
      <c r="BV675">
        <v>0</v>
      </c>
      <c r="BW675">
        <v>0</v>
      </c>
      <c r="BX675">
        <v>0</v>
      </c>
      <c r="BY675" s="18">
        <v>0</v>
      </c>
      <c r="BZ675">
        <v>0</v>
      </c>
      <c r="CA675">
        <v>0</v>
      </c>
      <c r="CB675">
        <v>1</v>
      </c>
      <c r="CC675" s="18">
        <v>0</v>
      </c>
      <c r="CD675">
        <v>0</v>
      </c>
      <c r="CE675">
        <v>0</v>
      </c>
      <c r="CF675">
        <v>0</v>
      </c>
      <c r="CG675">
        <v>0</v>
      </c>
      <c r="CH675" s="18">
        <v>0</v>
      </c>
      <c r="CI675">
        <v>0</v>
      </c>
      <c r="CJ675">
        <v>0</v>
      </c>
      <c r="CK675">
        <v>1</v>
      </c>
      <c r="CL675">
        <v>1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 s="18">
        <v>0</v>
      </c>
      <c r="CU675">
        <v>66</v>
      </c>
      <c r="DD675" s="34" t="s">
        <v>110</v>
      </c>
    </row>
    <row r="676" spans="1:108" s="135" customFormat="1" x14ac:dyDescent="0.25">
      <c r="A676" s="135">
        <v>675</v>
      </c>
      <c r="B676" s="135">
        <v>41</v>
      </c>
      <c r="C676" s="136" t="s">
        <v>176</v>
      </c>
      <c r="D676" s="137">
        <v>4.2</v>
      </c>
      <c r="E676" s="138">
        <v>0.4</v>
      </c>
      <c r="F676" s="139">
        <f t="shared" si="214"/>
        <v>10.5</v>
      </c>
      <c r="G676" s="139">
        <f t="shared" si="201"/>
        <v>3.8000000000000003</v>
      </c>
      <c r="H676" s="140">
        <f t="shared" si="202"/>
        <v>4.6000000000000005</v>
      </c>
      <c r="I676" s="141">
        <f t="shared" si="203"/>
        <v>0.11478837992273992</v>
      </c>
      <c r="J676" s="142">
        <f t="shared" si="204"/>
        <v>1.0932226659308564E-2</v>
      </c>
      <c r="K676" s="142">
        <f t="shared" si="205"/>
        <v>91.472673515099572</v>
      </c>
      <c r="L676" s="142">
        <f t="shared" si="206"/>
        <v>0.10385615326343135</v>
      </c>
      <c r="M676" s="142">
        <f t="shared" si="207"/>
        <v>0.12572060658204848</v>
      </c>
      <c r="N676" s="143">
        <v>1</v>
      </c>
      <c r="O676" s="144">
        <v>0</v>
      </c>
      <c r="P676" s="143">
        <v>0</v>
      </c>
      <c r="Q676" s="144">
        <v>0</v>
      </c>
      <c r="R676" s="144">
        <v>1</v>
      </c>
      <c r="S676" s="144">
        <v>0</v>
      </c>
      <c r="T676" s="144">
        <v>0</v>
      </c>
      <c r="U676" s="143">
        <v>8270</v>
      </c>
      <c r="V676" s="144">
        <v>12</v>
      </c>
      <c r="W676" s="144">
        <f t="shared" si="197"/>
        <v>8257</v>
      </c>
      <c r="X676" s="144">
        <f t="shared" si="208"/>
        <v>17</v>
      </c>
      <c r="Y676" s="139">
        <v>11.13</v>
      </c>
      <c r="Z676" s="139">
        <v>20.260000000000002</v>
      </c>
      <c r="AA676" s="144">
        <v>1</v>
      </c>
      <c r="AB676" s="144">
        <v>0</v>
      </c>
      <c r="AC676" s="144">
        <v>0</v>
      </c>
      <c r="AD676" s="144">
        <v>1</v>
      </c>
      <c r="AE676" s="144">
        <v>0</v>
      </c>
      <c r="AF676" s="144">
        <v>0</v>
      </c>
      <c r="AG676" s="143">
        <v>1</v>
      </c>
      <c r="AH676" s="144">
        <v>0</v>
      </c>
      <c r="AI676" s="145">
        <v>0</v>
      </c>
      <c r="AJ676" s="144">
        <v>1</v>
      </c>
      <c r="AK676" s="145">
        <v>0</v>
      </c>
      <c r="AL676" s="146">
        <v>2002</v>
      </c>
      <c r="AM676" s="147">
        <f t="shared" si="209"/>
        <v>7.6019019598751658</v>
      </c>
      <c r="AN676" s="142">
        <f t="shared" si="213"/>
        <v>3.0000000000000027E-2</v>
      </c>
      <c r="AO676" s="142">
        <v>0.26100000000000001</v>
      </c>
      <c r="AP676" s="142">
        <v>0.45100000000000001</v>
      </c>
      <c r="AQ676" s="148">
        <v>0.25800000000000001</v>
      </c>
      <c r="AR676" s="142">
        <v>1</v>
      </c>
      <c r="AS676" s="148">
        <v>0</v>
      </c>
      <c r="AT676" s="149">
        <v>1</v>
      </c>
      <c r="AU676" s="150">
        <v>0</v>
      </c>
      <c r="AV676" s="135">
        <v>0.55100000000000005</v>
      </c>
      <c r="AW676" s="151">
        <v>0.44900000000000001</v>
      </c>
      <c r="AX676" s="135" t="s">
        <v>108</v>
      </c>
      <c r="AY676" s="151" t="s">
        <v>108</v>
      </c>
      <c r="AZ676">
        <v>0</v>
      </c>
      <c r="BA676" s="150">
        <v>1</v>
      </c>
      <c r="BB676" s="135">
        <v>0</v>
      </c>
      <c r="BC676" s="150">
        <v>1</v>
      </c>
      <c r="BD676" s="150" t="s">
        <v>143</v>
      </c>
      <c r="BE676">
        <v>0</v>
      </c>
      <c r="BF676">
        <v>1</v>
      </c>
      <c r="BG676">
        <v>0</v>
      </c>
      <c r="BH676">
        <v>0</v>
      </c>
      <c r="BI676">
        <v>0</v>
      </c>
      <c r="BJ676">
        <v>0</v>
      </c>
      <c r="BK676" s="150">
        <v>0</v>
      </c>
      <c r="BL676">
        <v>0</v>
      </c>
      <c r="BM676">
        <v>1</v>
      </c>
      <c r="BN676" s="150">
        <v>0</v>
      </c>
      <c r="BQ676" s="136">
        <f t="shared" si="212"/>
        <v>37.39</v>
      </c>
      <c r="BR676" s="135">
        <v>0</v>
      </c>
      <c r="BS676" s="135">
        <v>0</v>
      </c>
      <c r="BT676" s="135">
        <v>1</v>
      </c>
      <c r="BU676" s="135">
        <v>0</v>
      </c>
      <c r="BV676" s="135">
        <v>0</v>
      </c>
      <c r="BW676" s="135">
        <v>0</v>
      </c>
      <c r="BX676" s="135">
        <v>0</v>
      </c>
      <c r="BY676" s="150">
        <v>0</v>
      </c>
      <c r="BZ676" s="135">
        <v>0</v>
      </c>
      <c r="CA676" s="135">
        <v>0</v>
      </c>
      <c r="CB676" s="135">
        <v>1</v>
      </c>
      <c r="CC676" s="150">
        <v>0</v>
      </c>
      <c r="CD676" s="135">
        <v>0</v>
      </c>
      <c r="CE676" s="135">
        <v>0</v>
      </c>
      <c r="CF676" s="135">
        <v>0</v>
      </c>
      <c r="CG676" s="135">
        <v>0</v>
      </c>
      <c r="CH676" s="150">
        <v>0</v>
      </c>
      <c r="CI676" s="135">
        <v>0</v>
      </c>
      <c r="CJ676" s="135">
        <v>0</v>
      </c>
      <c r="CK676" s="135">
        <v>1</v>
      </c>
      <c r="CL676" s="135">
        <v>1</v>
      </c>
      <c r="CM676" s="135">
        <v>0</v>
      </c>
      <c r="CN676" s="135">
        <v>0</v>
      </c>
      <c r="CO676" s="135">
        <v>0</v>
      </c>
      <c r="CP676" s="135">
        <v>0</v>
      </c>
      <c r="CQ676" s="135">
        <v>0</v>
      </c>
      <c r="CR676" s="135">
        <v>0</v>
      </c>
      <c r="CS676" s="150">
        <v>0</v>
      </c>
      <c r="CU676">
        <v>66</v>
      </c>
      <c r="CW676" s="153"/>
      <c r="CX676" s="153"/>
      <c r="CY676" s="171"/>
      <c r="DD676" s="152" t="s">
        <v>110</v>
      </c>
    </row>
    <row r="677" spans="1:108" x14ac:dyDescent="0.25">
      <c r="A677">
        <v>676</v>
      </c>
      <c r="B677">
        <v>42</v>
      </c>
      <c r="C677" s="25" t="s">
        <v>177</v>
      </c>
      <c r="D677" s="12">
        <v>4.0999999999999996</v>
      </c>
      <c r="E677" s="14">
        <v>0.2</v>
      </c>
      <c r="F677" s="7">
        <f t="shared" si="214"/>
        <v>20.499999999999996</v>
      </c>
      <c r="G677" s="7">
        <f t="shared" si="201"/>
        <v>3.8999999999999995</v>
      </c>
      <c r="H677" s="16">
        <f t="shared" si="202"/>
        <v>4.3</v>
      </c>
      <c r="I677" s="11">
        <f t="shared" si="203"/>
        <v>0.21871410847199574</v>
      </c>
      <c r="J677" s="33">
        <f t="shared" si="204"/>
        <v>1.0668980901072963E-2</v>
      </c>
      <c r="K677" s="33">
        <f t="shared" si="205"/>
        <v>93.729664461151259</v>
      </c>
      <c r="L677" s="33">
        <f t="shared" si="206"/>
        <v>0.20804512757092278</v>
      </c>
      <c r="M677" s="33">
        <f t="shared" si="207"/>
        <v>0.2293830893730687</v>
      </c>
      <c r="N677" s="8">
        <v>1</v>
      </c>
      <c r="O677" s="9">
        <v>0</v>
      </c>
      <c r="P677" s="8">
        <v>0</v>
      </c>
      <c r="Q677" s="9">
        <v>1</v>
      </c>
      <c r="R677" s="9">
        <v>0</v>
      </c>
      <c r="S677" s="9">
        <v>0</v>
      </c>
      <c r="T677" s="9">
        <v>0</v>
      </c>
      <c r="U677" s="8">
        <v>8369</v>
      </c>
      <c r="V677" s="9">
        <v>3</v>
      </c>
      <c r="W677" s="9">
        <f t="shared" si="197"/>
        <v>8365</v>
      </c>
      <c r="X677" s="9">
        <f t="shared" si="208"/>
        <v>15</v>
      </c>
      <c r="Y677" s="7">
        <v>9.89</v>
      </c>
      <c r="Z677" s="7">
        <v>16.940000000000001</v>
      </c>
      <c r="AA677" s="9">
        <v>1</v>
      </c>
      <c r="AB677" s="9">
        <v>0</v>
      </c>
      <c r="AC677" s="9">
        <v>0</v>
      </c>
      <c r="AD677" s="9">
        <v>1</v>
      </c>
      <c r="AE677" s="9">
        <v>0</v>
      </c>
      <c r="AF677" s="9">
        <v>0</v>
      </c>
      <c r="AG677" s="8">
        <v>0</v>
      </c>
      <c r="AH677" s="9">
        <v>1</v>
      </c>
      <c r="AI677" s="30">
        <v>0</v>
      </c>
      <c r="AJ677" s="9">
        <v>0</v>
      </c>
      <c r="AK677" s="30">
        <v>1</v>
      </c>
      <c r="AL677" s="21">
        <v>2012</v>
      </c>
      <c r="AM677" s="23">
        <f t="shared" si="209"/>
        <v>7.60688453121963</v>
      </c>
      <c r="AN677" s="33">
        <v>0.19700000000000001</v>
      </c>
      <c r="AO677" s="33">
        <v>0.12</v>
      </c>
      <c r="AP677" s="33">
        <f t="shared" ref="AP677:AP691" si="215">1-SUM(AO677,AN677,AQ677)</f>
        <v>0.43999999999999995</v>
      </c>
      <c r="AQ677" s="43">
        <v>0.24299999999999999</v>
      </c>
      <c r="AR677" s="33" t="s">
        <v>108</v>
      </c>
      <c r="AS677" s="43" t="s">
        <v>108</v>
      </c>
      <c r="AT677" s="42">
        <v>1</v>
      </c>
      <c r="AU677" s="18">
        <v>0</v>
      </c>
      <c r="AV677">
        <v>1</v>
      </c>
      <c r="AW677" s="40">
        <v>0</v>
      </c>
      <c r="AX677">
        <v>55.2</v>
      </c>
      <c r="AY677" s="40">
        <v>44.8</v>
      </c>
      <c r="AZ677">
        <v>0</v>
      </c>
      <c r="BA677" s="18">
        <v>1</v>
      </c>
      <c r="BB677" t="s">
        <v>108</v>
      </c>
      <c r="BC677" s="18" t="s">
        <v>108</v>
      </c>
      <c r="BD677" s="18" t="s">
        <v>158</v>
      </c>
      <c r="BE677">
        <v>0</v>
      </c>
      <c r="BF677">
        <v>0</v>
      </c>
      <c r="BG677">
        <v>0</v>
      </c>
      <c r="BH677">
        <v>0</v>
      </c>
      <c r="BI677">
        <v>1</v>
      </c>
      <c r="BJ677">
        <v>0</v>
      </c>
      <c r="BK677" s="18">
        <v>0</v>
      </c>
      <c r="BL677">
        <v>0</v>
      </c>
      <c r="BM677">
        <v>1</v>
      </c>
      <c r="BN677" s="18">
        <v>0</v>
      </c>
      <c r="BQ677" s="25">
        <v>35.5</v>
      </c>
      <c r="BR677">
        <v>1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 s="18">
        <v>0</v>
      </c>
      <c r="BZ677">
        <v>0</v>
      </c>
      <c r="CA677">
        <v>0</v>
      </c>
      <c r="CB677">
        <v>1</v>
      </c>
      <c r="CC677" s="18">
        <v>0</v>
      </c>
      <c r="CD677">
        <v>0</v>
      </c>
      <c r="CE677">
        <v>0</v>
      </c>
      <c r="CF677">
        <v>0</v>
      </c>
      <c r="CG677">
        <v>0</v>
      </c>
      <c r="CH677" s="18">
        <v>0</v>
      </c>
      <c r="CI677">
        <v>0</v>
      </c>
      <c r="CJ677">
        <v>0</v>
      </c>
      <c r="CK677">
        <v>1</v>
      </c>
      <c r="CL677">
        <v>1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 s="18">
        <v>0</v>
      </c>
      <c r="CU677">
        <v>42</v>
      </c>
      <c r="DD677" s="34" t="s">
        <v>110</v>
      </c>
    </row>
    <row r="678" spans="1:108" x14ac:dyDescent="0.25">
      <c r="A678">
        <v>677</v>
      </c>
      <c r="B678">
        <v>42</v>
      </c>
      <c r="C678" s="25" t="s">
        <v>177</v>
      </c>
      <c r="D678" s="12">
        <v>2.2000000000000002</v>
      </c>
      <c r="E678" s="14">
        <v>0.2</v>
      </c>
      <c r="F678" s="7">
        <f t="shared" si="214"/>
        <v>11</v>
      </c>
      <c r="G678" s="7">
        <f t="shared" si="201"/>
        <v>2</v>
      </c>
      <c r="H678" s="16">
        <f t="shared" si="202"/>
        <v>2.4000000000000004</v>
      </c>
      <c r="I678" s="11">
        <f t="shared" si="203"/>
        <v>0.15786943985836729</v>
      </c>
      <c r="J678" s="33">
        <f t="shared" si="204"/>
        <v>1.4351767259851572E-2</v>
      </c>
      <c r="K678" s="33">
        <f t="shared" si="205"/>
        <v>69.677830046579373</v>
      </c>
      <c r="L678" s="33">
        <f t="shared" si="206"/>
        <v>0.14351767259851572</v>
      </c>
      <c r="M678" s="33">
        <f t="shared" si="207"/>
        <v>0.17222120711821887</v>
      </c>
      <c r="N678" s="8">
        <v>1</v>
      </c>
      <c r="O678" s="9">
        <v>0</v>
      </c>
      <c r="P678" s="8">
        <v>0</v>
      </c>
      <c r="Q678" s="9">
        <v>1</v>
      </c>
      <c r="R678" s="9">
        <v>0</v>
      </c>
      <c r="S678" s="9">
        <v>0</v>
      </c>
      <c r="T678" s="9">
        <v>0</v>
      </c>
      <c r="U678" s="8">
        <v>4738</v>
      </c>
      <c r="V678" s="9">
        <v>3</v>
      </c>
      <c r="W678" s="9">
        <f t="shared" si="197"/>
        <v>4734</v>
      </c>
      <c r="X678" s="9">
        <f t="shared" si="208"/>
        <v>15</v>
      </c>
      <c r="Y678" s="7">
        <v>9.89</v>
      </c>
      <c r="Z678" s="7">
        <v>16.940000000000001</v>
      </c>
      <c r="AA678" s="9">
        <v>1</v>
      </c>
      <c r="AB678" s="9">
        <v>0</v>
      </c>
      <c r="AC678" s="9">
        <v>0</v>
      </c>
      <c r="AD678" s="9">
        <v>1</v>
      </c>
      <c r="AE678" s="9">
        <v>0</v>
      </c>
      <c r="AF678" s="9">
        <v>0</v>
      </c>
      <c r="AG678" s="8">
        <v>0</v>
      </c>
      <c r="AH678" s="9">
        <v>1</v>
      </c>
      <c r="AI678" s="30">
        <v>0</v>
      </c>
      <c r="AJ678" s="9">
        <v>0</v>
      </c>
      <c r="AK678" s="30">
        <v>1</v>
      </c>
      <c r="AL678" s="21">
        <v>2012</v>
      </c>
      <c r="AM678" s="23">
        <f t="shared" si="209"/>
        <v>7.60688453121963</v>
      </c>
      <c r="AN678" s="33">
        <v>0.19700000000000001</v>
      </c>
      <c r="AO678" s="33">
        <v>0.12</v>
      </c>
      <c r="AP678" s="33">
        <f t="shared" si="215"/>
        <v>0.43999999999999995</v>
      </c>
      <c r="AQ678" s="43">
        <v>0.24299999999999999</v>
      </c>
      <c r="AR678" s="33" t="s">
        <v>108</v>
      </c>
      <c r="AS678" s="43" t="s">
        <v>108</v>
      </c>
      <c r="AT678" s="42">
        <v>1</v>
      </c>
      <c r="AU678" s="18">
        <v>0</v>
      </c>
      <c r="AV678">
        <v>1</v>
      </c>
      <c r="AW678" s="40">
        <v>0</v>
      </c>
      <c r="AX678">
        <v>55.2</v>
      </c>
      <c r="AY678" s="40">
        <v>44.8</v>
      </c>
      <c r="AZ678">
        <v>0</v>
      </c>
      <c r="BA678" s="18">
        <v>1</v>
      </c>
      <c r="BB678" t="s">
        <v>108</v>
      </c>
      <c r="BC678" s="18" t="s">
        <v>108</v>
      </c>
      <c r="BD678" s="18" t="s">
        <v>158</v>
      </c>
      <c r="BE678">
        <v>0</v>
      </c>
      <c r="BF678">
        <v>0</v>
      </c>
      <c r="BG678">
        <v>0</v>
      </c>
      <c r="BH678">
        <v>0</v>
      </c>
      <c r="BI678">
        <v>1</v>
      </c>
      <c r="BJ678">
        <v>0</v>
      </c>
      <c r="BK678" s="18">
        <v>0</v>
      </c>
      <c r="BL678">
        <v>0</v>
      </c>
      <c r="BM678">
        <v>1</v>
      </c>
      <c r="BN678" s="18">
        <v>0</v>
      </c>
      <c r="BQ678" s="25">
        <v>35.5</v>
      </c>
      <c r="BR678">
        <v>1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 s="18">
        <v>0</v>
      </c>
      <c r="BZ678">
        <v>0</v>
      </c>
      <c r="CA678">
        <v>0</v>
      </c>
      <c r="CB678">
        <v>1</v>
      </c>
      <c r="CC678" s="18">
        <v>0</v>
      </c>
      <c r="CD678">
        <v>0</v>
      </c>
      <c r="CE678">
        <v>0</v>
      </c>
      <c r="CF678">
        <v>0</v>
      </c>
      <c r="CG678">
        <v>0</v>
      </c>
      <c r="CH678" s="18">
        <v>0</v>
      </c>
      <c r="CI678">
        <v>0</v>
      </c>
      <c r="CJ678">
        <v>0</v>
      </c>
      <c r="CK678">
        <v>1</v>
      </c>
      <c r="CL678">
        <v>1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 s="18">
        <v>0</v>
      </c>
      <c r="CU678">
        <v>42</v>
      </c>
      <c r="DD678" s="34" t="s">
        <v>110</v>
      </c>
    </row>
    <row r="679" spans="1:108" x14ac:dyDescent="0.25">
      <c r="A679">
        <v>678</v>
      </c>
      <c r="B679">
        <v>42</v>
      </c>
      <c r="C679" s="25" t="s">
        <v>177</v>
      </c>
      <c r="D679" s="12">
        <v>5.3</v>
      </c>
      <c r="E679" s="14">
        <v>0.2</v>
      </c>
      <c r="F679" s="7">
        <f t="shared" si="214"/>
        <v>26.499999999999996</v>
      </c>
      <c r="G679" s="7">
        <f t="shared" si="201"/>
        <v>5.0999999999999996</v>
      </c>
      <c r="H679" s="16">
        <f t="shared" si="202"/>
        <v>5.5</v>
      </c>
      <c r="I679" s="11">
        <f t="shared" si="203"/>
        <v>0.40275370209545769</v>
      </c>
      <c r="J679" s="33">
        <f t="shared" si="204"/>
        <v>1.5198252909262555E-2</v>
      </c>
      <c r="K679" s="33">
        <f t="shared" si="205"/>
        <v>65.797036407424912</v>
      </c>
      <c r="L679" s="33">
        <f t="shared" si="206"/>
        <v>0.38755544918619511</v>
      </c>
      <c r="M679" s="33">
        <f t="shared" si="207"/>
        <v>0.41795195500472027</v>
      </c>
      <c r="N679" s="8">
        <v>1</v>
      </c>
      <c r="O679" s="9">
        <v>0</v>
      </c>
      <c r="P679" s="8">
        <v>0</v>
      </c>
      <c r="Q679" s="9">
        <v>1</v>
      </c>
      <c r="R679" s="9">
        <v>0</v>
      </c>
      <c r="S679" s="9">
        <v>0</v>
      </c>
      <c r="T679" s="9">
        <v>0</v>
      </c>
      <c r="U679" s="8">
        <v>3631</v>
      </c>
      <c r="V679" s="9">
        <v>3</v>
      </c>
      <c r="W679" s="9">
        <f t="shared" si="197"/>
        <v>3627</v>
      </c>
      <c r="X679" s="9">
        <f t="shared" si="208"/>
        <v>15</v>
      </c>
      <c r="Y679" s="7">
        <v>9.89</v>
      </c>
      <c r="Z679" s="7">
        <v>16.940000000000001</v>
      </c>
      <c r="AA679" s="9">
        <v>1</v>
      </c>
      <c r="AB679" s="9">
        <v>0</v>
      </c>
      <c r="AC679" s="9">
        <v>0</v>
      </c>
      <c r="AD679" s="9">
        <v>1</v>
      </c>
      <c r="AE679" s="9">
        <v>0</v>
      </c>
      <c r="AF679" s="9">
        <v>0</v>
      </c>
      <c r="AG679" s="8">
        <v>0</v>
      </c>
      <c r="AH679" s="9">
        <v>1</v>
      </c>
      <c r="AI679" s="30">
        <v>0</v>
      </c>
      <c r="AJ679" s="9">
        <v>0</v>
      </c>
      <c r="AK679" s="30">
        <v>1</v>
      </c>
      <c r="AL679" s="21">
        <v>2012</v>
      </c>
      <c r="AM679" s="23">
        <f t="shared" si="209"/>
        <v>7.60688453121963</v>
      </c>
      <c r="AN679" s="33">
        <v>0.19700000000000001</v>
      </c>
      <c r="AO679" s="33">
        <v>0.12</v>
      </c>
      <c r="AP679" s="33">
        <f t="shared" si="215"/>
        <v>0.43999999999999995</v>
      </c>
      <c r="AQ679" s="43">
        <v>0.24299999999999999</v>
      </c>
      <c r="AR679" s="33" t="s">
        <v>108</v>
      </c>
      <c r="AS679" s="43" t="s">
        <v>108</v>
      </c>
      <c r="AT679" s="42">
        <v>1</v>
      </c>
      <c r="AU679" s="18">
        <v>0</v>
      </c>
      <c r="AV679">
        <v>1</v>
      </c>
      <c r="AW679" s="40">
        <v>0</v>
      </c>
      <c r="AX679">
        <v>55.2</v>
      </c>
      <c r="AY679" s="40">
        <v>44.8</v>
      </c>
      <c r="AZ679">
        <v>0</v>
      </c>
      <c r="BA679" s="18">
        <v>1</v>
      </c>
      <c r="BB679" t="s">
        <v>108</v>
      </c>
      <c r="BC679" s="18" t="s">
        <v>108</v>
      </c>
      <c r="BD679" s="18" t="s">
        <v>158</v>
      </c>
      <c r="BE679">
        <v>0</v>
      </c>
      <c r="BF679">
        <v>0</v>
      </c>
      <c r="BG679">
        <v>0</v>
      </c>
      <c r="BH679">
        <v>0</v>
      </c>
      <c r="BI679">
        <v>1</v>
      </c>
      <c r="BJ679">
        <v>0</v>
      </c>
      <c r="BK679" s="18">
        <v>0</v>
      </c>
      <c r="BL679">
        <v>0</v>
      </c>
      <c r="BM679">
        <v>1</v>
      </c>
      <c r="BN679" s="18">
        <v>0</v>
      </c>
      <c r="BQ679" s="25">
        <v>35.5</v>
      </c>
      <c r="BR679">
        <v>1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 s="18">
        <v>0</v>
      </c>
      <c r="BZ679">
        <v>0</v>
      </c>
      <c r="CA679">
        <v>0</v>
      </c>
      <c r="CB679">
        <v>1</v>
      </c>
      <c r="CC679" s="18">
        <v>0</v>
      </c>
      <c r="CD679">
        <v>0</v>
      </c>
      <c r="CE679">
        <v>0</v>
      </c>
      <c r="CF679">
        <v>0</v>
      </c>
      <c r="CG679">
        <v>0</v>
      </c>
      <c r="CH679" s="18">
        <v>0</v>
      </c>
      <c r="CI679">
        <v>0</v>
      </c>
      <c r="CJ679">
        <v>0</v>
      </c>
      <c r="CK679">
        <v>1</v>
      </c>
      <c r="CL679">
        <v>1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 s="18">
        <v>0</v>
      </c>
      <c r="CU679">
        <v>42</v>
      </c>
      <c r="DD679" s="34" t="s">
        <v>110</v>
      </c>
    </row>
    <row r="680" spans="1:108" x14ac:dyDescent="0.25">
      <c r="A680">
        <v>679</v>
      </c>
      <c r="B680">
        <v>42</v>
      </c>
      <c r="C680" s="25" t="s">
        <v>177</v>
      </c>
      <c r="D680" s="12">
        <v>1.8</v>
      </c>
      <c r="E680" s="14">
        <v>0.5</v>
      </c>
      <c r="F680" s="7">
        <f t="shared" si="214"/>
        <v>3.6</v>
      </c>
      <c r="G680" s="7">
        <f t="shared" si="201"/>
        <v>1.3</v>
      </c>
      <c r="H680" s="16">
        <f t="shared" si="202"/>
        <v>2.2999999999999998</v>
      </c>
      <c r="I680" s="11">
        <f t="shared" si="203"/>
        <v>7.4951869287651629E-2</v>
      </c>
      <c r="J680" s="33">
        <f t="shared" si="204"/>
        <v>2.081996369101434E-2</v>
      </c>
      <c r="K680" s="33">
        <f t="shared" si="205"/>
        <v>48.030823436622448</v>
      </c>
      <c r="L680" s="33">
        <f t="shared" si="206"/>
        <v>5.4131905596637289E-2</v>
      </c>
      <c r="M680" s="33">
        <f t="shared" si="207"/>
        <v>9.5771832978665969E-2</v>
      </c>
      <c r="N680" s="8">
        <v>1</v>
      </c>
      <c r="O680" s="9">
        <v>0</v>
      </c>
      <c r="P680" s="8">
        <v>0</v>
      </c>
      <c r="Q680" s="9">
        <v>1</v>
      </c>
      <c r="R680" s="9">
        <v>0</v>
      </c>
      <c r="S680" s="9">
        <v>0</v>
      </c>
      <c r="T680" s="9">
        <v>0</v>
      </c>
      <c r="U680" s="8">
        <v>2298</v>
      </c>
      <c r="V680" s="9">
        <v>3</v>
      </c>
      <c r="W680" s="9">
        <f t="shared" si="197"/>
        <v>2294</v>
      </c>
      <c r="X680" s="9">
        <f t="shared" si="208"/>
        <v>15</v>
      </c>
      <c r="Y680" s="7">
        <v>9.81</v>
      </c>
      <c r="Z680" s="7">
        <v>11.78</v>
      </c>
      <c r="AA680" s="9">
        <v>1</v>
      </c>
      <c r="AB680" s="9">
        <v>0</v>
      </c>
      <c r="AC680" s="9">
        <v>0</v>
      </c>
      <c r="AD680" s="9">
        <v>1</v>
      </c>
      <c r="AE680" s="9">
        <v>0</v>
      </c>
      <c r="AF680" s="9">
        <v>0</v>
      </c>
      <c r="AG680" s="8">
        <v>0</v>
      </c>
      <c r="AH680" s="9">
        <v>1</v>
      </c>
      <c r="AI680" s="30">
        <v>0</v>
      </c>
      <c r="AJ680" s="9">
        <v>0</v>
      </c>
      <c r="AK680" s="30">
        <v>1</v>
      </c>
      <c r="AL680" s="21">
        <v>2012</v>
      </c>
      <c r="AM680" s="23">
        <f t="shared" si="209"/>
        <v>7.60688453121963</v>
      </c>
      <c r="AN680" s="33">
        <v>0.19700000000000001</v>
      </c>
      <c r="AO680" s="33">
        <v>0.12</v>
      </c>
      <c r="AP680" s="33">
        <f t="shared" si="215"/>
        <v>0.43999999999999995</v>
      </c>
      <c r="AQ680" s="43">
        <v>0.24299999999999999</v>
      </c>
      <c r="AR680" s="33" t="s">
        <v>108</v>
      </c>
      <c r="AS680" s="43" t="s">
        <v>108</v>
      </c>
      <c r="AT680" s="42">
        <v>1</v>
      </c>
      <c r="AU680" s="18">
        <v>0</v>
      </c>
      <c r="AV680">
        <v>1</v>
      </c>
      <c r="AW680" s="40">
        <v>0</v>
      </c>
      <c r="AX680">
        <v>55.2</v>
      </c>
      <c r="AY680" s="40">
        <v>44.8</v>
      </c>
      <c r="AZ680">
        <v>0</v>
      </c>
      <c r="BA680" s="18">
        <v>1</v>
      </c>
      <c r="BB680" t="s">
        <v>108</v>
      </c>
      <c r="BC680" s="18" t="s">
        <v>108</v>
      </c>
      <c r="BD680" s="18" t="s">
        <v>158</v>
      </c>
      <c r="BE680">
        <v>0</v>
      </c>
      <c r="BF680">
        <v>0</v>
      </c>
      <c r="BG680">
        <v>0</v>
      </c>
      <c r="BH680">
        <v>0</v>
      </c>
      <c r="BI680">
        <v>1</v>
      </c>
      <c r="BJ680">
        <v>0</v>
      </c>
      <c r="BK680" s="18">
        <v>0</v>
      </c>
      <c r="BL680">
        <v>0</v>
      </c>
      <c r="BM680">
        <v>1</v>
      </c>
      <c r="BN680" s="18">
        <v>0</v>
      </c>
      <c r="BQ680" s="25">
        <v>29.52</v>
      </c>
      <c r="BR680">
        <v>0</v>
      </c>
      <c r="BS680">
        <v>0</v>
      </c>
      <c r="BT680">
        <v>0</v>
      </c>
      <c r="BU680">
        <v>1</v>
      </c>
      <c r="BV680">
        <v>0</v>
      </c>
      <c r="BW680">
        <v>0</v>
      </c>
      <c r="BX680">
        <v>0</v>
      </c>
      <c r="BY680" s="18">
        <v>0</v>
      </c>
      <c r="BZ680">
        <v>0</v>
      </c>
      <c r="CA680">
        <v>0</v>
      </c>
      <c r="CB680">
        <v>1</v>
      </c>
      <c r="CC680" s="18">
        <v>0</v>
      </c>
      <c r="CD680">
        <v>0</v>
      </c>
      <c r="CE680">
        <v>0</v>
      </c>
      <c r="CF680">
        <v>0</v>
      </c>
      <c r="CG680">
        <v>0</v>
      </c>
      <c r="CH680" s="18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 s="18">
        <v>0</v>
      </c>
      <c r="CU680">
        <v>42</v>
      </c>
      <c r="DD680" s="34" t="s">
        <v>110</v>
      </c>
    </row>
    <row r="681" spans="1:108" x14ac:dyDescent="0.25">
      <c r="A681">
        <v>680</v>
      </c>
      <c r="B681">
        <v>42</v>
      </c>
      <c r="C681" s="25" t="s">
        <v>177</v>
      </c>
      <c r="D681" s="12">
        <v>0.7</v>
      </c>
      <c r="E681" s="14">
        <v>0.7</v>
      </c>
      <c r="F681" s="7">
        <f t="shared" si="214"/>
        <v>1</v>
      </c>
      <c r="G681" s="7">
        <f t="shared" si="201"/>
        <v>0</v>
      </c>
      <c r="H681" s="16">
        <f t="shared" si="202"/>
        <v>1.4</v>
      </c>
      <c r="I681" s="11">
        <f t="shared" si="203"/>
        <v>2.4640709031819093E-2</v>
      </c>
      <c r="J681" s="33">
        <f t="shared" si="204"/>
        <v>2.4640709031819093E-2</v>
      </c>
      <c r="K681" s="33">
        <f t="shared" si="205"/>
        <v>40.583247775406051</v>
      </c>
      <c r="L681" s="33">
        <f t="shared" si="206"/>
        <v>0</v>
      </c>
      <c r="M681" s="33">
        <f t="shared" si="207"/>
        <v>4.9281418063638185E-2</v>
      </c>
      <c r="N681" s="8">
        <v>1</v>
      </c>
      <c r="O681" s="9">
        <v>0</v>
      </c>
      <c r="P681" s="8">
        <v>0</v>
      </c>
      <c r="Q681" s="9">
        <v>1</v>
      </c>
      <c r="R681" s="9">
        <v>0</v>
      </c>
      <c r="S681" s="9">
        <v>0</v>
      </c>
      <c r="T681" s="9">
        <v>0</v>
      </c>
      <c r="U681" s="8">
        <v>1650</v>
      </c>
      <c r="V681" s="9">
        <v>3</v>
      </c>
      <c r="W681" s="9">
        <f t="shared" si="197"/>
        <v>1646</v>
      </c>
      <c r="X681" s="9">
        <f t="shared" si="208"/>
        <v>15</v>
      </c>
      <c r="Y681" s="7">
        <v>9.81</v>
      </c>
      <c r="Z681" s="7">
        <v>11.78</v>
      </c>
      <c r="AA681" s="9">
        <v>1</v>
      </c>
      <c r="AB681" s="9">
        <v>0</v>
      </c>
      <c r="AC681" s="9">
        <v>0</v>
      </c>
      <c r="AD681" s="9">
        <v>1</v>
      </c>
      <c r="AE681" s="9">
        <v>0</v>
      </c>
      <c r="AF681" s="9">
        <v>0</v>
      </c>
      <c r="AG681" s="8">
        <v>0</v>
      </c>
      <c r="AH681" s="9">
        <v>1</v>
      </c>
      <c r="AI681" s="30">
        <v>0</v>
      </c>
      <c r="AJ681" s="9">
        <v>0</v>
      </c>
      <c r="AK681" s="30">
        <v>1</v>
      </c>
      <c r="AL681" s="21">
        <v>2012</v>
      </c>
      <c r="AM681" s="23">
        <f t="shared" si="209"/>
        <v>7.60688453121963</v>
      </c>
      <c r="AN681" s="33">
        <v>0.19700000000000001</v>
      </c>
      <c r="AO681" s="33">
        <v>0.12</v>
      </c>
      <c r="AP681" s="33">
        <f t="shared" si="215"/>
        <v>0.43999999999999995</v>
      </c>
      <c r="AQ681" s="43">
        <v>0.24299999999999999</v>
      </c>
      <c r="AR681" s="33" t="s">
        <v>108</v>
      </c>
      <c r="AS681" s="43" t="s">
        <v>108</v>
      </c>
      <c r="AT681" s="42">
        <v>1</v>
      </c>
      <c r="AU681" s="18">
        <v>0</v>
      </c>
      <c r="AV681">
        <v>1</v>
      </c>
      <c r="AW681" s="40">
        <v>0</v>
      </c>
      <c r="AX681">
        <v>55.2</v>
      </c>
      <c r="AY681" s="40">
        <v>44.8</v>
      </c>
      <c r="AZ681">
        <v>0</v>
      </c>
      <c r="BA681" s="18">
        <v>1</v>
      </c>
      <c r="BB681" t="s">
        <v>108</v>
      </c>
      <c r="BC681" s="18" t="s">
        <v>108</v>
      </c>
      <c r="BD681" s="18" t="s">
        <v>158</v>
      </c>
      <c r="BE681">
        <v>0</v>
      </c>
      <c r="BF681">
        <v>0</v>
      </c>
      <c r="BG681">
        <v>0</v>
      </c>
      <c r="BH681">
        <v>0</v>
      </c>
      <c r="BI681">
        <v>1</v>
      </c>
      <c r="BJ681">
        <v>0</v>
      </c>
      <c r="BK681" s="18">
        <v>0</v>
      </c>
      <c r="BL681">
        <v>0</v>
      </c>
      <c r="BM681">
        <v>1</v>
      </c>
      <c r="BN681" s="18">
        <v>0</v>
      </c>
      <c r="BQ681" s="25">
        <v>29.52</v>
      </c>
      <c r="BR681">
        <v>0</v>
      </c>
      <c r="BS681">
        <v>0</v>
      </c>
      <c r="BT681">
        <v>0</v>
      </c>
      <c r="BU681">
        <v>1</v>
      </c>
      <c r="BV681">
        <v>0</v>
      </c>
      <c r="BW681">
        <v>0</v>
      </c>
      <c r="BX681">
        <v>0</v>
      </c>
      <c r="BY681" s="18">
        <v>0</v>
      </c>
      <c r="BZ681">
        <v>0</v>
      </c>
      <c r="CA681">
        <v>0</v>
      </c>
      <c r="CB681">
        <v>1</v>
      </c>
      <c r="CC681" s="18">
        <v>0</v>
      </c>
      <c r="CD681">
        <v>0</v>
      </c>
      <c r="CE681">
        <v>0</v>
      </c>
      <c r="CF681">
        <v>0</v>
      </c>
      <c r="CG681">
        <v>0</v>
      </c>
      <c r="CH681" s="18">
        <v>0</v>
      </c>
      <c r="CI681">
        <v>0</v>
      </c>
      <c r="CJ681">
        <v>0</v>
      </c>
      <c r="CK681">
        <v>1</v>
      </c>
      <c r="CL681">
        <v>1</v>
      </c>
      <c r="CM681">
        <v>0</v>
      </c>
      <c r="CN681">
        <v>0</v>
      </c>
      <c r="CO681">
        <v>0</v>
      </c>
      <c r="CP681">
        <v>1</v>
      </c>
      <c r="CQ681">
        <v>0</v>
      </c>
      <c r="CR681">
        <v>0</v>
      </c>
      <c r="CS681" s="18">
        <v>0</v>
      </c>
      <c r="CU681">
        <v>42</v>
      </c>
      <c r="DD681" s="34" t="s">
        <v>110</v>
      </c>
    </row>
    <row r="682" spans="1:108" x14ac:dyDescent="0.25">
      <c r="A682">
        <v>681</v>
      </c>
      <c r="B682">
        <v>42</v>
      </c>
      <c r="C682" s="25" t="s">
        <v>177</v>
      </c>
      <c r="D682" s="12">
        <v>0.59366181332705481</v>
      </c>
      <c r="E682" s="14">
        <v>0.45796768456658499</v>
      </c>
      <c r="F682" s="7">
        <v>1.2962962962962969</v>
      </c>
      <c r="G682" s="7">
        <f t="shared" si="201"/>
        <v>0.13569412876046982</v>
      </c>
      <c r="H682" s="16">
        <f t="shared" si="202"/>
        <v>1.0516294978936398</v>
      </c>
      <c r="I682" s="11">
        <f t="shared" si="203"/>
        <v>1.4173581477609E-2</v>
      </c>
      <c r="J682" s="33">
        <f t="shared" si="204"/>
        <v>1.0933905711298366E-2</v>
      </c>
      <c r="K682" s="33">
        <f t="shared" si="205"/>
        <v>91.458626624762914</v>
      </c>
      <c r="L682" s="33">
        <f t="shared" si="206"/>
        <v>3.2396757663106339E-3</v>
      </c>
      <c r="M682" s="33">
        <f t="shared" si="207"/>
        <v>2.5107487188907367E-2</v>
      </c>
      <c r="N682" s="8">
        <v>1</v>
      </c>
      <c r="O682" s="9">
        <v>0</v>
      </c>
      <c r="P682" s="8">
        <v>0</v>
      </c>
      <c r="Q682" s="9">
        <v>1</v>
      </c>
      <c r="R682" s="9">
        <v>0</v>
      </c>
      <c r="S682" s="9">
        <v>0</v>
      </c>
      <c r="T682" s="9">
        <v>0</v>
      </c>
      <c r="U682" s="8">
        <v>8371</v>
      </c>
      <c r="V682" s="9">
        <v>7</v>
      </c>
      <c r="W682" s="9">
        <f t="shared" si="197"/>
        <v>8363</v>
      </c>
      <c r="X682" s="9">
        <f t="shared" si="208"/>
        <v>15</v>
      </c>
      <c r="Y682" s="7">
        <v>9.89</v>
      </c>
      <c r="Z682" s="7">
        <v>16.940000000000001</v>
      </c>
      <c r="AA682" s="9">
        <v>0</v>
      </c>
      <c r="AB682" s="9">
        <v>1</v>
      </c>
      <c r="AC682" s="9">
        <v>0</v>
      </c>
      <c r="AD682" s="9">
        <v>1</v>
      </c>
      <c r="AE682" s="9">
        <v>0</v>
      </c>
      <c r="AF682" s="9">
        <v>0</v>
      </c>
      <c r="AG682" s="8">
        <v>0</v>
      </c>
      <c r="AH682" s="9">
        <v>1</v>
      </c>
      <c r="AI682" s="30">
        <v>0</v>
      </c>
      <c r="AJ682" s="9">
        <v>0</v>
      </c>
      <c r="AK682" s="30">
        <v>1</v>
      </c>
      <c r="AL682" s="21">
        <v>2012</v>
      </c>
      <c r="AM682" s="23">
        <f t="shared" si="209"/>
        <v>7.60688453121963</v>
      </c>
      <c r="AN682" s="33">
        <v>0.19700000000000001</v>
      </c>
      <c r="AO682" s="33">
        <v>0.12</v>
      </c>
      <c r="AP682" s="33">
        <f t="shared" si="215"/>
        <v>0.43999999999999995</v>
      </c>
      <c r="AQ682" s="43">
        <v>0.24299999999999999</v>
      </c>
      <c r="AR682" s="33" t="s">
        <v>108</v>
      </c>
      <c r="AS682" s="43" t="s">
        <v>108</v>
      </c>
      <c r="AT682" s="42">
        <v>1</v>
      </c>
      <c r="AU682" s="18">
        <v>0</v>
      </c>
      <c r="AV682">
        <v>1</v>
      </c>
      <c r="AW682" s="40">
        <v>0</v>
      </c>
      <c r="AX682">
        <v>55.2</v>
      </c>
      <c r="AY682" s="40">
        <v>44.8</v>
      </c>
      <c r="AZ682">
        <v>0</v>
      </c>
      <c r="BA682" s="18">
        <v>1</v>
      </c>
      <c r="BB682" t="s">
        <v>108</v>
      </c>
      <c r="BC682" s="18" t="s">
        <v>108</v>
      </c>
      <c r="BD682" s="18" t="s">
        <v>158</v>
      </c>
      <c r="BE682">
        <v>0</v>
      </c>
      <c r="BF682">
        <v>0</v>
      </c>
      <c r="BG682">
        <v>0</v>
      </c>
      <c r="BH682">
        <v>0</v>
      </c>
      <c r="BI682">
        <v>1</v>
      </c>
      <c r="BJ682">
        <v>0</v>
      </c>
      <c r="BK682" s="18">
        <v>0</v>
      </c>
      <c r="BL682">
        <v>0</v>
      </c>
      <c r="BM682">
        <v>1</v>
      </c>
      <c r="BN682" s="18">
        <v>0</v>
      </c>
      <c r="BQ682" s="25">
        <v>35.5</v>
      </c>
      <c r="BR682">
        <v>1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 s="18">
        <v>0</v>
      </c>
      <c r="BZ682">
        <v>0</v>
      </c>
      <c r="CA682">
        <v>0</v>
      </c>
      <c r="CB682">
        <v>1</v>
      </c>
      <c r="CC682" s="18">
        <v>0</v>
      </c>
      <c r="CD682">
        <v>0</v>
      </c>
      <c r="CE682">
        <v>0</v>
      </c>
      <c r="CF682">
        <v>0</v>
      </c>
      <c r="CG682">
        <v>0</v>
      </c>
      <c r="CH682" s="18">
        <v>0</v>
      </c>
      <c r="CI682">
        <v>0</v>
      </c>
      <c r="CJ682">
        <v>0</v>
      </c>
      <c r="CK682">
        <v>1</v>
      </c>
      <c r="CL682">
        <v>1</v>
      </c>
      <c r="CM682">
        <v>0</v>
      </c>
      <c r="CN682">
        <v>0</v>
      </c>
      <c r="CO682">
        <v>0</v>
      </c>
      <c r="CP682">
        <v>1</v>
      </c>
      <c r="CQ682">
        <v>0</v>
      </c>
      <c r="CR682">
        <v>0</v>
      </c>
      <c r="CS682" s="18">
        <v>0</v>
      </c>
      <c r="CU682">
        <v>42</v>
      </c>
      <c r="DD682" s="34" t="s">
        <v>110</v>
      </c>
    </row>
    <row r="683" spans="1:108" x14ac:dyDescent="0.25">
      <c r="A683">
        <v>682</v>
      </c>
      <c r="B683">
        <v>42</v>
      </c>
      <c r="C683" s="25" t="s">
        <v>177</v>
      </c>
      <c r="D683" s="12">
        <v>1.2184273858862</v>
      </c>
      <c r="E683" s="14">
        <v>0.50767807745258353</v>
      </c>
      <c r="F683" s="7">
        <v>2.4</v>
      </c>
      <c r="G683" s="7">
        <f t="shared" si="201"/>
        <v>0.7107493084336165</v>
      </c>
      <c r="H683" s="16">
        <f t="shared" si="202"/>
        <v>1.7261054633387836</v>
      </c>
      <c r="I683" s="11">
        <f t="shared" si="203"/>
        <v>2.6234976834956101E-2</v>
      </c>
      <c r="J683" s="33">
        <f t="shared" si="204"/>
        <v>1.0931240347898375E-2</v>
      </c>
      <c r="K683" s="33">
        <f t="shared" si="205"/>
        <v>91.480926973877999</v>
      </c>
      <c r="L683" s="33">
        <f t="shared" si="206"/>
        <v>1.5303736487057726E-2</v>
      </c>
      <c r="M683" s="33">
        <f t="shared" si="207"/>
        <v>3.7166217182854476E-2</v>
      </c>
      <c r="N683" s="8">
        <v>1</v>
      </c>
      <c r="O683" s="9">
        <v>0</v>
      </c>
      <c r="P683" s="8">
        <v>0</v>
      </c>
      <c r="Q683" s="9">
        <v>1</v>
      </c>
      <c r="R683" s="9">
        <v>0</v>
      </c>
      <c r="S683" s="9">
        <v>0</v>
      </c>
      <c r="T683" s="9">
        <v>0</v>
      </c>
      <c r="U683" s="8">
        <v>8371</v>
      </c>
      <c r="V683" s="9">
        <v>7</v>
      </c>
      <c r="W683" s="9">
        <f t="shared" si="197"/>
        <v>8363</v>
      </c>
      <c r="X683" s="9">
        <f t="shared" si="208"/>
        <v>15</v>
      </c>
      <c r="Y683" s="7">
        <v>9.89</v>
      </c>
      <c r="Z683" s="7">
        <v>16.940000000000001</v>
      </c>
      <c r="AA683" s="9">
        <v>0</v>
      </c>
      <c r="AB683" s="9">
        <v>1</v>
      </c>
      <c r="AC683" s="9">
        <v>0</v>
      </c>
      <c r="AD683" s="9">
        <v>1</v>
      </c>
      <c r="AE683" s="9">
        <v>0</v>
      </c>
      <c r="AF683" s="9">
        <v>0</v>
      </c>
      <c r="AG683" s="8">
        <v>0</v>
      </c>
      <c r="AH683" s="9">
        <v>1</v>
      </c>
      <c r="AI683" s="30">
        <v>0</v>
      </c>
      <c r="AJ683" s="9">
        <v>0</v>
      </c>
      <c r="AK683" s="30">
        <v>1</v>
      </c>
      <c r="AL683" s="21">
        <v>2012</v>
      </c>
      <c r="AM683" s="23">
        <f t="shared" si="209"/>
        <v>7.60688453121963</v>
      </c>
      <c r="AN683" s="33">
        <v>0.19700000000000001</v>
      </c>
      <c r="AO683" s="33">
        <v>0.12</v>
      </c>
      <c r="AP683" s="33">
        <f t="shared" si="215"/>
        <v>0.43999999999999995</v>
      </c>
      <c r="AQ683" s="43">
        <v>0.24299999999999999</v>
      </c>
      <c r="AR683" s="33" t="s">
        <v>108</v>
      </c>
      <c r="AS683" s="43" t="s">
        <v>108</v>
      </c>
      <c r="AT683" s="42">
        <v>1</v>
      </c>
      <c r="AU683" s="18">
        <v>0</v>
      </c>
      <c r="AV683">
        <v>1</v>
      </c>
      <c r="AW683" s="40">
        <v>0</v>
      </c>
      <c r="AX683">
        <v>55.2</v>
      </c>
      <c r="AY683" s="40">
        <v>44.8</v>
      </c>
      <c r="AZ683">
        <v>0</v>
      </c>
      <c r="BA683" s="18">
        <v>1</v>
      </c>
      <c r="BB683" t="s">
        <v>108</v>
      </c>
      <c r="BC683" s="18" t="s">
        <v>108</v>
      </c>
      <c r="BD683" s="18" t="s">
        <v>158</v>
      </c>
      <c r="BE683">
        <v>0</v>
      </c>
      <c r="BF683">
        <v>0</v>
      </c>
      <c r="BG683">
        <v>0</v>
      </c>
      <c r="BH683">
        <v>0</v>
      </c>
      <c r="BI683">
        <v>1</v>
      </c>
      <c r="BJ683">
        <v>0</v>
      </c>
      <c r="BK683" s="18">
        <v>0</v>
      </c>
      <c r="BL683">
        <v>0</v>
      </c>
      <c r="BM683">
        <v>1</v>
      </c>
      <c r="BN683" s="18">
        <v>0</v>
      </c>
      <c r="BQ683" s="25">
        <v>35.5</v>
      </c>
      <c r="BR683">
        <v>1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 s="18">
        <v>0</v>
      </c>
      <c r="BZ683">
        <v>0</v>
      </c>
      <c r="CA683">
        <v>0</v>
      </c>
      <c r="CB683">
        <v>1</v>
      </c>
      <c r="CC683" s="18">
        <v>0</v>
      </c>
      <c r="CD683">
        <v>0</v>
      </c>
      <c r="CE683">
        <v>0</v>
      </c>
      <c r="CF683">
        <v>0</v>
      </c>
      <c r="CG683">
        <v>0</v>
      </c>
      <c r="CH683" s="18">
        <v>0</v>
      </c>
      <c r="CI683">
        <v>0</v>
      </c>
      <c r="CJ683">
        <v>0</v>
      </c>
      <c r="CK683">
        <v>1</v>
      </c>
      <c r="CL683">
        <v>1</v>
      </c>
      <c r="CM683">
        <v>0</v>
      </c>
      <c r="CN683">
        <v>0</v>
      </c>
      <c r="CO683">
        <v>0</v>
      </c>
      <c r="CP683">
        <v>1</v>
      </c>
      <c r="CQ683">
        <v>0</v>
      </c>
      <c r="CR683">
        <v>0</v>
      </c>
      <c r="CS683" s="18">
        <v>0</v>
      </c>
      <c r="CU683">
        <v>42</v>
      </c>
      <c r="DD683" s="34" t="s">
        <v>110</v>
      </c>
    </row>
    <row r="684" spans="1:108" x14ac:dyDescent="0.25">
      <c r="A684">
        <v>683</v>
      </c>
      <c r="B684">
        <v>42</v>
      </c>
      <c r="C684" s="25" t="s">
        <v>177</v>
      </c>
      <c r="D684" s="12">
        <v>4.6168956617874226</v>
      </c>
      <c r="E684" s="14">
        <v>0.44679635436652487</v>
      </c>
      <c r="F684" s="7">
        <v>10.33333333333333</v>
      </c>
      <c r="G684" s="7">
        <f t="shared" si="201"/>
        <v>4.1700993074208981</v>
      </c>
      <c r="H684" s="16">
        <f t="shared" si="202"/>
        <v>5.0636920161539472</v>
      </c>
      <c r="I684" s="11">
        <f t="shared" si="203"/>
        <v>0.1122805241073615</v>
      </c>
      <c r="J684" s="33">
        <f t="shared" si="204"/>
        <v>1.0865857171680147E-2</v>
      </c>
      <c r="K684" s="33">
        <f t="shared" si="205"/>
        <v>92.031395609203813</v>
      </c>
      <c r="L684" s="33">
        <f t="shared" si="206"/>
        <v>0.10141466693568135</v>
      </c>
      <c r="M684" s="33">
        <f t="shared" si="207"/>
        <v>0.12314638127904165</v>
      </c>
      <c r="N684" s="8">
        <v>1</v>
      </c>
      <c r="O684" s="9">
        <v>0</v>
      </c>
      <c r="P684" s="8">
        <v>0</v>
      </c>
      <c r="Q684" s="9">
        <v>1</v>
      </c>
      <c r="R684" s="9">
        <v>0</v>
      </c>
      <c r="S684" s="9">
        <v>0</v>
      </c>
      <c r="T684" s="9">
        <v>0</v>
      </c>
      <c r="U684" s="8">
        <v>8371</v>
      </c>
      <c r="V684" s="9">
        <v>7</v>
      </c>
      <c r="W684" s="9">
        <f t="shared" si="197"/>
        <v>8363</v>
      </c>
      <c r="X684" s="9">
        <f t="shared" si="208"/>
        <v>15</v>
      </c>
      <c r="Y684" s="7">
        <v>9.89</v>
      </c>
      <c r="Z684" s="7">
        <v>16.940000000000001</v>
      </c>
      <c r="AA684" s="9">
        <v>0</v>
      </c>
      <c r="AB684" s="9">
        <v>1</v>
      </c>
      <c r="AC684" s="9">
        <v>0</v>
      </c>
      <c r="AD684" s="9">
        <v>1</v>
      </c>
      <c r="AE684" s="9">
        <v>0</v>
      </c>
      <c r="AF684" s="9">
        <v>0</v>
      </c>
      <c r="AG684" s="8">
        <v>0</v>
      </c>
      <c r="AH684" s="9">
        <v>1</v>
      </c>
      <c r="AI684" s="30">
        <v>0</v>
      </c>
      <c r="AJ684" s="9">
        <v>0</v>
      </c>
      <c r="AK684" s="30">
        <v>1</v>
      </c>
      <c r="AL684" s="21">
        <v>2012</v>
      </c>
      <c r="AM684" s="23">
        <f t="shared" si="209"/>
        <v>7.60688453121963</v>
      </c>
      <c r="AN684" s="33">
        <v>0.19700000000000001</v>
      </c>
      <c r="AO684" s="33">
        <v>0.12</v>
      </c>
      <c r="AP684" s="33">
        <f t="shared" si="215"/>
        <v>0.43999999999999995</v>
      </c>
      <c r="AQ684" s="43">
        <v>0.24299999999999999</v>
      </c>
      <c r="AR684" s="33" t="s">
        <v>108</v>
      </c>
      <c r="AS684" s="43" t="s">
        <v>108</v>
      </c>
      <c r="AT684" s="42">
        <v>1</v>
      </c>
      <c r="AU684" s="18">
        <v>0</v>
      </c>
      <c r="AV684">
        <v>1</v>
      </c>
      <c r="AW684" s="40">
        <v>0</v>
      </c>
      <c r="AX684">
        <v>55.2</v>
      </c>
      <c r="AY684" s="40">
        <v>44.8</v>
      </c>
      <c r="AZ684">
        <v>0</v>
      </c>
      <c r="BA684" s="18">
        <v>1</v>
      </c>
      <c r="BB684" t="s">
        <v>108</v>
      </c>
      <c r="BC684" s="18" t="s">
        <v>108</v>
      </c>
      <c r="BD684" s="18" t="s">
        <v>158</v>
      </c>
      <c r="BE684">
        <v>0</v>
      </c>
      <c r="BF684">
        <v>0</v>
      </c>
      <c r="BG684">
        <v>0</v>
      </c>
      <c r="BH684">
        <v>0</v>
      </c>
      <c r="BI684">
        <v>1</v>
      </c>
      <c r="BJ684">
        <v>0</v>
      </c>
      <c r="BK684" s="18">
        <v>0</v>
      </c>
      <c r="BL684">
        <v>0</v>
      </c>
      <c r="BM684">
        <v>1</v>
      </c>
      <c r="BN684" s="18">
        <v>0</v>
      </c>
      <c r="BQ684" s="25">
        <v>35.5</v>
      </c>
      <c r="BR684">
        <v>1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 s="18">
        <v>0</v>
      </c>
      <c r="BZ684">
        <v>0</v>
      </c>
      <c r="CA684">
        <v>0</v>
      </c>
      <c r="CB684">
        <v>1</v>
      </c>
      <c r="CC684" s="18">
        <v>0</v>
      </c>
      <c r="CD684">
        <v>0</v>
      </c>
      <c r="CE684">
        <v>0</v>
      </c>
      <c r="CF684">
        <v>0</v>
      </c>
      <c r="CG684">
        <v>0</v>
      </c>
      <c r="CH684" s="18">
        <v>0</v>
      </c>
      <c r="CI684">
        <v>0</v>
      </c>
      <c r="CJ684">
        <v>0</v>
      </c>
      <c r="CK684">
        <v>1</v>
      </c>
      <c r="CL684">
        <v>1</v>
      </c>
      <c r="CM684">
        <v>0</v>
      </c>
      <c r="CN684">
        <v>0</v>
      </c>
      <c r="CO684">
        <v>0</v>
      </c>
      <c r="CP684">
        <v>1</v>
      </c>
      <c r="CQ684">
        <v>0</v>
      </c>
      <c r="CR684">
        <v>0</v>
      </c>
      <c r="CS684" s="18">
        <v>0</v>
      </c>
      <c r="CU684">
        <v>42</v>
      </c>
      <c r="DD684" s="34" t="s">
        <v>110</v>
      </c>
    </row>
    <row r="685" spans="1:108" x14ac:dyDescent="0.25">
      <c r="A685">
        <v>684</v>
      </c>
      <c r="B685">
        <v>42</v>
      </c>
      <c r="C685" s="25" t="s">
        <v>177</v>
      </c>
      <c r="D685" s="12">
        <v>5.1923910316380004</v>
      </c>
      <c r="E685" s="14">
        <v>0.99007456111741521</v>
      </c>
      <c r="F685" s="7">
        <v>5.2444444444444436</v>
      </c>
      <c r="G685" s="7">
        <f t="shared" si="201"/>
        <v>4.2023164705205849</v>
      </c>
      <c r="H685" s="16">
        <f t="shared" si="202"/>
        <v>6.182465592755416</v>
      </c>
      <c r="I685" s="11">
        <f t="shared" si="203"/>
        <v>5.7253950698126874E-2</v>
      </c>
      <c r="J685" s="33">
        <f t="shared" si="204"/>
        <v>1.0917066870405549E-2</v>
      </c>
      <c r="K685" s="33">
        <f t="shared" si="205"/>
        <v>91.599695400862913</v>
      </c>
      <c r="L685" s="33">
        <f t="shared" si="206"/>
        <v>4.6336883827721324E-2</v>
      </c>
      <c r="M685" s="33">
        <f t="shared" si="207"/>
        <v>6.8171017568532416E-2</v>
      </c>
      <c r="N685" s="8">
        <v>1</v>
      </c>
      <c r="O685" s="9">
        <v>0</v>
      </c>
      <c r="P685" s="8">
        <v>0</v>
      </c>
      <c r="Q685" s="9">
        <v>1</v>
      </c>
      <c r="R685" s="9">
        <v>0</v>
      </c>
      <c r="S685" s="9">
        <v>0</v>
      </c>
      <c r="T685" s="9">
        <v>0</v>
      </c>
      <c r="U685" s="8">
        <v>8371</v>
      </c>
      <c r="V685" s="9">
        <v>7</v>
      </c>
      <c r="W685" s="9">
        <f t="shared" si="197"/>
        <v>8363</v>
      </c>
      <c r="X685" s="9">
        <f t="shared" si="208"/>
        <v>15</v>
      </c>
      <c r="Y685" s="7">
        <v>9.89</v>
      </c>
      <c r="Z685" s="7">
        <v>16.940000000000001</v>
      </c>
      <c r="AA685" s="9">
        <v>0</v>
      </c>
      <c r="AB685" s="9">
        <v>1</v>
      </c>
      <c r="AC685" s="9">
        <v>0</v>
      </c>
      <c r="AD685" s="9">
        <v>1</v>
      </c>
      <c r="AE685" s="9">
        <v>0</v>
      </c>
      <c r="AF685" s="9">
        <v>0</v>
      </c>
      <c r="AG685" s="8">
        <v>0</v>
      </c>
      <c r="AH685" s="9">
        <v>1</v>
      </c>
      <c r="AI685" s="30">
        <v>0</v>
      </c>
      <c r="AJ685" s="9">
        <v>0</v>
      </c>
      <c r="AK685" s="30">
        <v>1</v>
      </c>
      <c r="AL685" s="21">
        <v>2012</v>
      </c>
      <c r="AM685" s="23">
        <f t="shared" si="209"/>
        <v>7.60688453121963</v>
      </c>
      <c r="AN685" s="33">
        <v>0.19700000000000001</v>
      </c>
      <c r="AO685" s="33">
        <v>0.12</v>
      </c>
      <c r="AP685" s="33">
        <f t="shared" si="215"/>
        <v>0.43999999999999995</v>
      </c>
      <c r="AQ685" s="43">
        <v>0.24299999999999999</v>
      </c>
      <c r="AR685" s="33" t="s">
        <v>108</v>
      </c>
      <c r="AS685" s="43" t="s">
        <v>108</v>
      </c>
      <c r="AT685" s="42">
        <v>1</v>
      </c>
      <c r="AU685" s="18">
        <v>0</v>
      </c>
      <c r="AV685">
        <v>1</v>
      </c>
      <c r="AW685" s="40">
        <v>0</v>
      </c>
      <c r="AX685">
        <v>55.2</v>
      </c>
      <c r="AY685" s="40">
        <v>44.8</v>
      </c>
      <c r="AZ685">
        <v>0</v>
      </c>
      <c r="BA685" s="18">
        <v>1</v>
      </c>
      <c r="BB685" t="s">
        <v>108</v>
      </c>
      <c r="BC685" s="18" t="s">
        <v>108</v>
      </c>
      <c r="BD685" s="18" t="s">
        <v>158</v>
      </c>
      <c r="BE685">
        <v>0</v>
      </c>
      <c r="BF685">
        <v>0</v>
      </c>
      <c r="BG685">
        <v>0</v>
      </c>
      <c r="BH685">
        <v>0</v>
      </c>
      <c r="BI685">
        <v>1</v>
      </c>
      <c r="BJ685">
        <v>0</v>
      </c>
      <c r="BK685" s="18">
        <v>0</v>
      </c>
      <c r="BL685">
        <v>0</v>
      </c>
      <c r="BM685">
        <v>1</v>
      </c>
      <c r="BN685" s="18">
        <v>0</v>
      </c>
      <c r="BQ685" s="25">
        <v>35.5</v>
      </c>
      <c r="BR685">
        <v>1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 s="18">
        <v>0</v>
      </c>
      <c r="BZ685">
        <v>0</v>
      </c>
      <c r="CA685">
        <v>0</v>
      </c>
      <c r="CB685">
        <v>1</v>
      </c>
      <c r="CC685" s="18">
        <v>0</v>
      </c>
      <c r="CD685">
        <v>0</v>
      </c>
      <c r="CE685">
        <v>0</v>
      </c>
      <c r="CF685">
        <v>0</v>
      </c>
      <c r="CG685">
        <v>0</v>
      </c>
      <c r="CH685" s="18">
        <v>0</v>
      </c>
      <c r="CI685">
        <v>0</v>
      </c>
      <c r="CJ685">
        <v>0</v>
      </c>
      <c r="CK685">
        <v>1</v>
      </c>
      <c r="CL685">
        <v>1</v>
      </c>
      <c r="CM685">
        <v>0</v>
      </c>
      <c r="CN685">
        <v>0</v>
      </c>
      <c r="CO685">
        <v>0</v>
      </c>
      <c r="CP685">
        <v>1</v>
      </c>
      <c r="CQ685">
        <v>0</v>
      </c>
      <c r="CR685">
        <v>0</v>
      </c>
      <c r="CS685" s="18">
        <v>0</v>
      </c>
      <c r="CU685">
        <v>42</v>
      </c>
      <c r="DD685" s="34" t="s">
        <v>110</v>
      </c>
    </row>
    <row r="686" spans="1:108" x14ac:dyDescent="0.25">
      <c r="A686">
        <v>685</v>
      </c>
      <c r="B686">
        <v>42</v>
      </c>
      <c r="C686" s="25" t="s">
        <v>177</v>
      </c>
      <c r="D686" s="12">
        <v>7.36957776560212</v>
      </c>
      <c r="E686" s="14">
        <v>0.31304401128221399</v>
      </c>
      <c r="F686" s="7">
        <v>23.541666666666661</v>
      </c>
      <c r="G686" s="7">
        <f t="shared" si="201"/>
        <v>7.056533754319906</v>
      </c>
      <c r="H686" s="16">
        <f t="shared" si="202"/>
        <v>7.6826217768843339</v>
      </c>
      <c r="I686" s="11">
        <f t="shared" si="203"/>
        <v>0.24930024610104234</v>
      </c>
      <c r="J686" s="33">
        <f t="shared" si="204"/>
        <v>1.0589744967123924E-2</v>
      </c>
      <c r="K686" s="33">
        <f t="shared" si="205"/>
        <v>94.43098045368609</v>
      </c>
      <c r="L686" s="33">
        <f t="shared" si="206"/>
        <v>0.23871050113391842</v>
      </c>
      <c r="M686" s="33">
        <f t="shared" si="207"/>
        <v>0.25988999106816629</v>
      </c>
      <c r="N686" s="8">
        <v>1</v>
      </c>
      <c r="O686" s="9">
        <v>0</v>
      </c>
      <c r="P686" s="8">
        <v>0</v>
      </c>
      <c r="Q686" s="9">
        <v>1</v>
      </c>
      <c r="R686" s="9">
        <v>0</v>
      </c>
      <c r="S686" s="9">
        <v>0</v>
      </c>
      <c r="T686" s="9">
        <v>0</v>
      </c>
      <c r="U686" s="8">
        <v>8371</v>
      </c>
      <c r="V686" s="9">
        <v>7</v>
      </c>
      <c r="W686" s="9">
        <f t="shared" si="197"/>
        <v>8363</v>
      </c>
      <c r="X686" s="9">
        <f t="shared" si="208"/>
        <v>15</v>
      </c>
      <c r="Y686" s="7">
        <v>9.89</v>
      </c>
      <c r="Z686" s="7">
        <v>16.940000000000001</v>
      </c>
      <c r="AA686" s="9">
        <v>0</v>
      </c>
      <c r="AB686" s="9">
        <v>1</v>
      </c>
      <c r="AC686" s="9">
        <v>0</v>
      </c>
      <c r="AD686" s="9">
        <v>1</v>
      </c>
      <c r="AE686" s="9">
        <v>0</v>
      </c>
      <c r="AF686" s="9">
        <v>0</v>
      </c>
      <c r="AG686" s="8">
        <v>0</v>
      </c>
      <c r="AH686" s="9">
        <v>1</v>
      </c>
      <c r="AI686" s="30">
        <v>0</v>
      </c>
      <c r="AJ686" s="9">
        <v>0</v>
      </c>
      <c r="AK686" s="30">
        <v>1</v>
      </c>
      <c r="AL686" s="21">
        <v>2012</v>
      </c>
      <c r="AM686" s="23">
        <f t="shared" si="209"/>
        <v>7.60688453121963</v>
      </c>
      <c r="AN686" s="33">
        <v>0.19700000000000001</v>
      </c>
      <c r="AO686" s="33">
        <v>0.12</v>
      </c>
      <c r="AP686" s="33">
        <f t="shared" si="215"/>
        <v>0.43999999999999995</v>
      </c>
      <c r="AQ686" s="43">
        <v>0.24299999999999999</v>
      </c>
      <c r="AR686" s="33" t="s">
        <v>108</v>
      </c>
      <c r="AS686" s="43" t="s">
        <v>108</v>
      </c>
      <c r="AT686" s="42">
        <v>1</v>
      </c>
      <c r="AU686" s="18">
        <v>0</v>
      </c>
      <c r="AV686">
        <v>1</v>
      </c>
      <c r="AW686" s="40">
        <v>0</v>
      </c>
      <c r="AX686">
        <v>55.2</v>
      </c>
      <c r="AY686" s="40">
        <v>44.8</v>
      </c>
      <c r="AZ686">
        <v>0</v>
      </c>
      <c r="BA686" s="18">
        <v>1</v>
      </c>
      <c r="BB686" t="s">
        <v>108</v>
      </c>
      <c r="BC686" s="18" t="s">
        <v>108</v>
      </c>
      <c r="BD686" s="18" t="s">
        <v>158</v>
      </c>
      <c r="BE686">
        <v>0</v>
      </c>
      <c r="BF686">
        <v>0</v>
      </c>
      <c r="BG686">
        <v>0</v>
      </c>
      <c r="BH686">
        <v>0</v>
      </c>
      <c r="BI686">
        <v>1</v>
      </c>
      <c r="BJ686">
        <v>0</v>
      </c>
      <c r="BK686" s="18">
        <v>0</v>
      </c>
      <c r="BL686">
        <v>0</v>
      </c>
      <c r="BM686">
        <v>1</v>
      </c>
      <c r="BN686" s="18">
        <v>0</v>
      </c>
      <c r="BQ686" s="25">
        <v>35.5</v>
      </c>
      <c r="BR686">
        <v>1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 s="18">
        <v>0</v>
      </c>
      <c r="BZ686">
        <v>0</v>
      </c>
      <c r="CA686">
        <v>0</v>
      </c>
      <c r="CB686">
        <v>1</v>
      </c>
      <c r="CC686" s="18">
        <v>0</v>
      </c>
      <c r="CD686">
        <v>0</v>
      </c>
      <c r="CE686">
        <v>0</v>
      </c>
      <c r="CF686">
        <v>0</v>
      </c>
      <c r="CG686">
        <v>0</v>
      </c>
      <c r="CH686" s="18">
        <v>0</v>
      </c>
      <c r="CI686">
        <v>0</v>
      </c>
      <c r="CJ686">
        <v>0</v>
      </c>
      <c r="CK686">
        <v>1</v>
      </c>
      <c r="CL686">
        <v>1</v>
      </c>
      <c r="CM686">
        <v>0</v>
      </c>
      <c r="CN686">
        <v>0</v>
      </c>
      <c r="CO686">
        <v>0</v>
      </c>
      <c r="CP686">
        <v>1</v>
      </c>
      <c r="CQ686">
        <v>0</v>
      </c>
      <c r="CR686">
        <v>0</v>
      </c>
      <c r="CS686" s="18">
        <v>0</v>
      </c>
      <c r="CU686">
        <v>42</v>
      </c>
      <c r="DD686" s="34" t="s">
        <v>110</v>
      </c>
    </row>
    <row r="687" spans="1:108" x14ac:dyDescent="0.25">
      <c r="A687">
        <v>686</v>
      </c>
      <c r="B687">
        <v>42</v>
      </c>
      <c r="C687" s="25" t="s">
        <v>177</v>
      </c>
      <c r="D687" s="12">
        <v>0.92474336925133516</v>
      </c>
      <c r="E687" s="14">
        <v>0.97611800087640943</v>
      </c>
      <c r="F687" s="7">
        <v>0.94736842105263153</v>
      </c>
      <c r="G687" s="7">
        <f t="shared" si="201"/>
        <v>-5.1374631625074274E-2</v>
      </c>
      <c r="H687" s="16">
        <f t="shared" si="202"/>
        <v>1.9008613701277446</v>
      </c>
      <c r="I687" s="11">
        <f t="shared" si="203"/>
        <v>1.9784568514971724E-2</v>
      </c>
      <c r="J687" s="33">
        <f t="shared" si="204"/>
        <v>2.0883711210247929E-2</v>
      </c>
      <c r="K687" s="33">
        <f t="shared" si="205"/>
        <v>47.884209369323493</v>
      </c>
      <c r="L687" s="33">
        <f t="shared" si="206"/>
        <v>-1.0991426952762055E-3</v>
      </c>
      <c r="M687" s="33">
        <f t="shared" si="207"/>
        <v>4.066827972521965E-2</v>
      </c>
      <c r="N687" s="8">
        <v>1</v>
      </c>
      <c r="O687" s="9">
        <v>0</v>
      </c>
      <c r="P687" s="8">
        <v>0</v>
      </c>
      <c r="Q687" s="9">
        <v>1</v>
      </c>
      <c r="R687" s="9">
        <v>0</v>
      </c>
      <c r="S687" s="9">
        <v>0</v>
      </c>
      <c r="T687" s="9">
        <v>0</v>
      </c>
      <c r="U687" s="8">
        <v>2300</v>
      </c>
      <c r="V687" s="9">
        <v>7</v>
      </c>
      <c r="W687" s="9">
        <f t="shared" si="197"/>
        <v>2292</v>
      </c>
      <c r="X687" s="9">
        <f t="shared" si="208"/>
        <v>15</v>
      </c>
      <c r="Y687" s="7">
        <v>9.81</v>
      </c>
      <c r="Z687" s="7">
        <v>11.78</v>
      </c>
      <c r="AA687" s="9">
        <v>0</v>
      </c>
      <c r="AB687" s="9">
        <v>1</v>
      </c>
      <c r="AC687" s="9">
        <v>0</v>
      </c>
      <c r="AD687" s="9">
        <v>1</v>
      </c>
      <c r="AE687" s="9">
        <v>0</v>
      </c>
      <c r="AF687" s="9">
        <v>0</v>
      </c>
      <c r="AG687" s="8">
        <v>0</v>
      </c>
      <c r="AH687" s="9">
        <v>1</v>
      </c>
      <c r="AI687" s="30">
        <v>0</v>
      </c>
      <c r="AJ687" s="9">
        <v>0</v>
      </c>
      <c r="AK687" s="30">
        <v>1</v>
      </c>
      <c r="AL687" s="21">
        <v>2012</v>
      </c>
      <c r="AM687" s="23">
        <f t="shared" si="209"/>
        <v>7.60688453121963</v>
      </c>
      <c r="AN687" s="33">
        <v>0.19700000000000001</v>
      </c>
      <c r="AO687" s="33">
        <v>0.12</v>
      </c>
      <c r="AP687" s="33">
        <f t="shared" si="215"/>
        <v>0.43999999999999995</v>
      </c>
      <c r="AQ687" s="43">
        <v>0.24299999999999999</v>
      </c>
      <c r="AR687" s="33" t="s">
        <v>108</v>
      </c>
      <c r="AS687" s="43" t="s">
        <v>108</v>
      </c>
      <c r="AT687" s="42">
        <v>1</v>
      </c>
      <c r="AU687" s="18">
        <v>0</v>
      </c>
      <c r="AV687">
        <v>1</v>
      </c>
      <c r="AW687" s="40">
        <v>0</v>
      </c>
      <c r="AX687">
        <v>55.2</v>
      </c>
      <c r="AY687" s="40">
        <v>44.8</v>
      </c>
      <c r="AZ687">
        <v>0</v>
      </c>
      <c r="BA687" s="18">
        <v>1</v>
      </c>
      <c r="BB687" t="s">
        <v>108</v>
      </c>
      <c r="BC687" s="18" t="s">
        <v>108</v>
      </c>
      <c r="BD687" s="18" t="s">
        <v>158</v>
      </c>
      <c r="BE687">
        <v>0</v>
      </c>
      <c r="BF687">
        <v>0</v>
      </c>
      <c r="BG687">
        <v>0</v>
      </c>
      <c r="BH687">
        <v>0</v>
      </c>
      <c r="BI687">
        <v>1</v>
      </c>
      <c r="BJ687">
        <v>0</v>
      </c>
      <c r="BK687" s="18">
        <v>0</v>
      </c>
      <c r="BL687">
        <v>0</v>
      </c>
      <c r="BM687">
        <v>1</v>
      </c>
      <c r="BN687" s="18">
        <v>0</v>
      </c>
      <c r="BQ687" s="25">
        <v>29.52</v>
      </c>
      <c r="BR687">
        <v>0</v>
      </c>
      <c r="BS687">
        <v>0</v>
      </c>
      <c r="BT687">
        <v>0</v>
      </c>
      <c r="BU687">
        <v>1</v>
      </c>
      <c r="BV687">
        <v>0</v>
      </c>
      <c r="BW687">
        <v>0</v>
      </c>
      <c r="BX687">
        <v>0</v>
      </c>
      <c r="BY687" s="18">
        <v>0</v>
      </c>
      <c r="BZ687">
        <v>0</v>
      </c>
      <c r="CA687">
        <v>0</v>
      </c>
      <c r="CB687">
        <v>1</v>
      </c>
      <c r="CC687" s="18">
        <v>0</v>
      </c>
      <c r="CD687">
        <v>0</v>
      </c>
      <c r="CE687">
        <v>0</v>
      </c>
      <c r="CF687">
        <v>0</v>
      </c>
      <c r="CG687">
        <v>0</v>
      </c>
      <c r="CH687" s="18">
        <v>0</v>
      </c>
      <c r="CI687">
        <v>0</v>
      </c>
      <c r="CJ687">
        <v>0</v>
      </c>
      <c r="CK687">
        <v>1</v>
      </c>
      <c r="CL687">
        <v>1</v>
      </c>
      <c r="CM687">
        <v>0</v>
      </c>
      <c r="CN687">
        <v>0</v>
      </c>
      <c r="CO687">
        <v>0</v>
      </c>
      <c r="CP687">
        <v>1</v>
      </c>
      <c r="CQ687">
        <v>0</v>
      </c>
      <c r="CR687">
        <v>0</v>
      </c>
      <c r="CS687" s="18">
        <v>0</v>
      </c>
      <c r="CU687">
        <v>42</v>
      </c>
      <c r="DD687" s="34" t="s">
        <v>110</v>
      </c>
    </row>
    <row r="688" spans="1:108" x14ac:dyDescent="0.25">
      <c r="A688">
        <v>687</v>
      </c>
      <c r="B688">
        <v>42</v>
      </c>
      <c r="C688" s="25" t="s">
        <v>177</v>
      </c>
      <c r="D688" s="12">
        <v>-0.84037586596127367</v>
      </c>
      <c r="E688" s="14">
        <v>-1.9995149914251</v>
      </c>
      <c r="F688" s="7">
        <v>0.42028985507246369</v>
      </c>
      <c r="G688" s="7">
        <f t="shared" si="201"/>
        <v>1.1591391254638264</v>
      </c>
      <c r="H688" s="16">
        <f t="shared" si="202"/>
        <v>-2.8398908573863739</v>
      </c>
      <c r="I688" s="11">
        <f t="shared" si="203"/>
        <v>8.7785920158698506E-3</v>
      </c>
      <c r="J688" s="33">
        <f t="shared" si="204"/>
        <v>2.0886994796379989E-2</v>
      </c>
      <c r="K688" s="33">
        <f t="shared" si="205"/>
        <v>47.876681626469029</v>
      </c>
      <c r="L688" s="33">
        <f t="shared" si="206"/>
        <v>-1.2108402780510138E-2</v>
      </c>
      <c r="M688" s="33">
        <f t="shared" si="207"/>
        <v>2.9665586812249838E-2</v>
      </c>
      <c r="N688" s="8">
        <v>1</v>
      </c>
      <c r="O688" s="9">
        <v>0</v>
      </c>
      <c r="P688" s="8">
        <v>0</v>
      </c>
      <c r="Q688" s="9">
        <v>1</v>
      </c>
      <c r="R688" s="9">
        <v>0</v>
      </c>
      <c r="S688" s="9">
        <v>0</v>
      </c>
      <c r="T688" s="9">
        <v>0</v>
      </c>
      <c r="U688" s="8">
        <v>2300</v>
      </c>
      <c r="V688" s="9">
        <v>7</v>
      </c>
      <c r="W688" s="9">
        <f t="shared" si="197"/>
        <v>2292</v>
      </c>
      <c r="X688" s="9">
        <f t="shared" si="208"/>
        <v>15</v>
      </c>
      <c r="Y688" s="7">
        <v>9.81</v>
      </c>
      <c r="Z688" s="7">
        <v>11.78</v>
      </c>
      <c r="AA688" s="9">
        <v>0</v>
      </c>
      <c r="AB688" s="9">
        <v>1</v>
      </c>
      <c r="AC688" s="9">
        <v>0</v>
      </c>
      <c r="AD688" s="9">
        <v>1</v>
      </c>
      <c r="AE688" s="9">
        <v>0</v>
      </c>
      <c r="AF688" s="9">
        <v>0</v>
      </c>
      <c r="AG688" s="8">
        <v>0</v>
      </c>
      <c r="AH688" s="9">
        <v>1</v>
      </c>
      <c r="AI688" s="30">
        <v>0</v>
      </c>
      <c r="AJ688" s="9">
        <v>0</v>
      </c>
      <c r="AK688" s="30">
        <v>1</v>
      </c>
      <c r="AL688" s="21">
        <v>2012</v>
      </c>
      <c r="AM688" s="23">
        <f t="shared" si="209"/>
        <v>7.60688453121963</v>
      </c>
      <c r="AN688" s="33">
        <v>0.19700000000000001</v>
      </c>
      <c r="AO688" s="33">
        <v>0.12</v>
      </c>
      <c r="AP688" s="33">
        <f t="shared" si="215"/>
        <v>0.43999999999999995</v>
      </c>
      <c r="AQ688" s="43">
        <v>0.24299999999999999</v>
      </c>
      <c r="AR688" s="33" t="s">
        <v>108</v>
      </c>
      <c r="AS688" s="43" t="s">
        <v>108</v>
      </c>
      <c r="AT688" s="42">
        <v>1</v>
      </c>
      <c r="AU688" s="18">
        <v>0</v>
      </c>
      <c r="AV688">
        <v>1</v>
      </c>
      <c r="AW688" s="40">
        <v>0</v>
      </c>
      <c r="AX688">
        <v>55.2</v>
      </c>
      <c r="AY688" s="40">
        <v>44.8</v>
      </c>
      <c r="AZ688">
        <v>0</v>
      </c>
      <c r="BA688" s="18">
        <v>1</v>
      </c>
      <c r="BB688" t="s">
        <v>108</v>
      </c>
      <c r="BC688" s="18" t="s">
        <v>108</v>
      </c>
      <c r="BD688" s="18" t="s">
        <v>158</v>
      </c>
      <c r="BE688">
        <v>0</v>
      </c>
      <c r="BF688">
        <v>0</v>
      </c>
      <c r="BG688">
        <v>0</v>
      </c>
      <c r="BH688">
        <v>0</v>
      </c>
      <c r="BI688">
        <v>1</v>
      </c>
      <c r="BJ688">
        <v>0</v>
      </c>
      <c r="BK688" s="18">
        <v>0</v>
      </c>
      <c r="BL688">
        <v>0</v>
      </c>
      <c r="BM688">
        <v>1</v>
      </c>
      <c r="BN688" s="18">
        <v>0</v>
      </c>
      <c r="BQ688" s="25">
        <v>29.52</v>
      </c>
      <c r="BR688">
        <v>0</v>
      </c>
      <c r="BS688">
        <v>0</v>
      </c>
      <c r="BT688">
        <v>0</v>
      </c>
      <c r="BU688">
        <v>1</v>
      </c>
      <c r="BV688">
        <v>0</v>
      </c>
      <c r="BW688">
        <v>0</v>
      </c>
      <c r="BX688">
        <v>0</v>
      </c>
      <c r="BY688" s="18">
        <v>0</v>
      </c>
      <c r="BZ688">
        <v>0</v>
      </c>
      <c r="CA688">
        <v>0</v>
      </c>
      <c r="CB688">
        <v>1</v>
      </c>
      <c r="CC688" s="18">
        <v>0</v>
      </c>
      <c r="CD688">
        <v>0</v>
      </c>
      <c r="CE688">
        <v>0</v>
      </c>
      <c r="CF688">
        <v>0</v>
      </c>
      <c r="CG688">
        <v>0</v>
      </c>
      <c r="CH688" s="18">
        <v>0</v>
      </c>
      <c r="CI688">
        <v>0</v>
      </c>
      <c r="CJ688">
        <v>0</v>
      </c>
      <c r="CK688">
        <v>1</v>
      </c>
      <c r="CL688">
        <v>1</v>
      </c>
      <c r="CM688">
        <v>0</v>
      </c>
      <c r="CN688">
        <v>0</v>
      </c>
      <c r="CO688">
        <v>0</v>
      </c>
      <c r="CP688">
        <v>1</v>
      </c>
      <c r="CQ688">
        <v>0</v>
      </c>
      <c r="CR688">
        <v>0</v>
      </c>
      <c r="CS688" s="18">
        <v>0</v>
      </c>
      <c r="CU688">
        <v>42</v>
      </c>
      <c r="DD688" s="34" t="s">
        <v>110</v>
      </c>
    </row>
    <row r="689" spans="1:108" x14ac:dyDescent="0.25">
      <c r="A689">
        <v>688</v>
      </c>
      <c r="B689">
        <v>42</v>
      </c>
      <c r="C689" s="25" t="s">
        <v>177</v>
      </c>
      <c r="D689" s="12">
        <v>2.376412617299128</v>
      </c>
      <c r="E689" s="14">
        <v>1.281398960308354</v>
      </c>
      <c r="F689" s="7">
        <v>1.8545454545454541</v>
      </c>
      <c r="G689" s="7">
        <f t="shared" si="201"/>
        <v>1.095013656990774</v>
      </c>
      <c r="H689" s="16">
        <f t="shared" si="202"/>
        <v>3.657811577607482</v>
      </c>
      <c r="I689" s="11">
        <f t="shared" si="203"/>
        <v>3.8708342234612926E-2</v>
      </c>
      <c r="J689" s="33">
        <f t="shared" si="204"/>
        <v>2.0872145322585408E-2</v>
      </c>
      <c r="K689" s="33">
        <f t="shared" si="205"/>
        <v>47.910743459509952</v>
      </c>
      <c r="L689" s="33">
        <f t="shared" si="206"/>
        <v>1.7836196912027518E-2</v>
      </c>
      <c r="M689" s="33">
        <f t="shared" si="207"/>
        <v>5.9580487557198331E-2</v>
      </c>
      <c r="N689" s="8">
        <v>1</v>
      </c>
      <c r="O689" s="9">
        <v>0</v>
      </c>
      <c r="P689" s="8">
        <v>0</v>
      </c>
      <c r="Q689" s="9">
        <v>1</v>
      </c>
      <c r="R689" s="9">
        <v>0</v>
      </c>
      <c r="S689" s="9">
        <v>0</v>
      </c>
      <c r="T689" s="9">
        <v>0</v>
      </c>
      <c r="U689" s="8">
        <v>2300</v>
      </c>
      <c r="V689" s="9">
        <v>7</v>
      </c>
      <c r="W689" s="9">
        <f t="shared" si="197"/>
        <v>2292</v>
      </c>
      <c r="X689" s="9">
        <f t="shared" si="208"/>
        <v>15</v>
      </c>
      <c r="Y689" s="7">
        <v>9.81</v>
      </c>
      <c r="Z689" s="7">
        <v>11.78</v>
      </c>
      <c r="AA689" s="9">
        <v>0</v>
      </c>
      <c r="AB689" s="9">
        <v>1</v>
      </c>
      <c r="AC689" s="9">
        <v>0</v>
      </c>
      <c r="AD689" s="9">
        <v>1</v>
      </c>
      <c r="AE689" s="9">
        <v>0</v>
      </c>
      <c r="AF689" s="9">
        <v>0</v>
      </c>
      <c r="AG689" s="8">
        <v>0</v>
      </c>
      <c r="AH689" s="9">
        <v>1</v>
      </c>
      <c r="AI689" s="30">
        <v>0</v>
      </c>
      <c r="AJ689" s="9">
        <v>0</v>
      </c>
      <c r="AK689" s="30">
        <v>1</v>
      </c>
      <c r="AL689" s="21">
        <v>2012</v>
      </c>
      <c r="AM689" s="23">
        <f t="shared" si="209"/>
        <v>7.60688453121963</v>
      </c>
      <c r="AN689" s="33">
        <v>0.19700000000000001</v>
      </c>
      <c r="AO689" s="33">
        <v>0.12</v>
      </c>
      <c r="AP689" s="33">
        <f t="shared" si="215"/>
        <v>0.43999999999999995</v>
      </c>
      <c r="AQ689" s="43">
        <v>0.24299999999999999</v>
      </c>
      <c r="AR689" s="33" t="s">
        <v>108</v>
      </c>
      <c r="AS689" s="43" t="s">
        <v>108</v>
      </c>
      <c r="AT689" s="42">
        <v>1</v>
      </c>
      <c r="AU689" s="18">
        <v>0</v>
      </c>
      <c r="AV689">
        <v>1</v>
      </c>
      <c r="AW689" s="40">
        <v>0</v>
      </c>
      <c r="AX689">
        <v>55.2</v>
      </c>
      <c r="AY689" s="40">
        <v>44.8</v>
      </c>
      <c r="AZ689">
        <v>0</v>
      </c>
      <c r="BA689" s="18">
        <v>1</v>
      </c>
      <c r="BB689" t="s">
        <v>108</v>
      </c>
      <c r="BC689" s="18" t="s">
        <v>108</v>
      </c>
      <c r="BD689" s="18" t="s">
        <v>158</v>
      </c>
      <c r="BE689">
        <v>0</v>
      </c>
      <c r="BF689">
        <v>0</v>
      </c>
      <c r="BG689">
        <v>0</v>
      </c>
      <c r="BH689">
        <v>0</v>
      </c>
      <c r="BI689">
        <v>1</v>
      </c>
      <c r="BJ689">
        <v>0</v>
      </c>
      <c r="BK689" s="18">
        <v>0</v>
      </c>
      <c r="BL689">
        <v>0</v>
      </c>
      <c r="BM689">
        <v>1</v>
      </c>
      <c r="BN689" s="18">
        <v>0</v>
      </c>
      <c r="BQ689" s="25">
        <v>29.52</v>
      </c>
      <c r="BR689">
        <v>0</v>
      </c>
      <c r="BS689">
        <v>0</v>
      </c>
      <c r="BT689">
        <v>0</v>
      </c>
      <c r="BU689">
        <v>1</v>
      </c>
      <c r="BV689">
        <v>0</v>
      </c>
      <c r="BW689">
        <v>0</v>
      </c>
      <c r="BX689">
        <v>0</v>
      </c>
      <c r="BY689" s="18">
        <v>0</v>
      </c>
      <c r="BZ689">
        <v>0</v>
      </c>
      <c r="CA689">
        <v>0</v>
      </c>
      <c r="CB689">
        <v>1</v>
      </c>
      <c r="CC689" s="18">
        <v>0</v>
      </c>
      <c r="CD689">
        <v>0</v>
      </c>
      <c r="CE689">
        <v>0</v>
      </c>
      <c r="CF689">
        <v>0</v>
      </c>
      <c r="CG689">
        <v>0</v>
      </c>
      <c r="CH689" s="18">
        <v>0</v>
      </c>
      <c r="CI689">
        <v>0</v>
      </c>
      <c r="CJ689">
        <v>0</v>
      </c>
      <c r="CK689">
        <v>1</v>
      </c>
      <c r="CL689">
        <v>1</v>
      </c>
      <c r="CM689">
        <v>0</v>
      </c>
      <c r="CN689">
        <v>0</v>
      </c>
      <c r="CO689">
        <v>0</v>
      </c>
      <c r="CP689">
        <v>1</v>
      </c>
      <c r="CQ689">
        <v>0</v>
      </c>
      <c r="CR689">
        <v>0</v>
      </c>
      <c r="CS689" s="18">
        <v>0</v>
      </c>
      <c r="CU689">
        <v>42</v>
      </c>
      <c r="DD689" s="34" t="s">
        <v>110</v>
      </c>
    </row>
    <row r="690" spans="1:108" x14ac:dyDescent="0.25">
      <c r="A690">
        <v>689</v>
      </c>
      <c r="B690">
        <v>42</v>
      </c>
      <c r="C690" s="25" t="s">
        <v>177</v>
      </c>
      <c r="D690" s="12">
        <v>2.312765468399514</v>
      </c>
      <c r="E690" s="14">
        <v>2.6134249792914499</v>
      </c>
      <c r="F690" s="7">
        <v>0.88495575221238942</v>
      </c>
      <c r="G690" s="7">
        <f t="shared" si="201"/>
        <v>-0.30065951089193588</v>
      </c>
      <c r="H690" s="16">
        <f t="shared" si="202"/>
        <v>4.9261904476909635</v>
      </c>
      <c r="I690" s="11">
        <f t="shared" si="203"/>
        <v>1.848162126220294E-2</v>
      </c>
      <c r="J690" s="33">
        <f t="shared" si="204"/>
        <v>2.0884232026289321E-2</v>
      </c>
      <c r="K690" s="33">
        <f t="shared" si="205"/>
        <v>47.883015221301321</v>
      </c>
      <c r="L690" s="33">
        <f t="shared" si="206"/>
        <v>-2.4026107640863804E-3</v>
      </c>
      <c r="M690" s="33">
        <f t="shared" si="207"/>
        <v>3.9365853288492264E-2</v>
      </c>
      <c r="N690" s="8">
        <v>1</v>
      </c>
      <c r="O690" s="9">
        <v>0</v>
      </c>
      <c r="P690" s="8">
        <v>0</v>
      </c>
      <c r="Q690" s="9">
        <v>1</v>
      </c>
      <c r="R690" s="9">
        <v>0</v>
      </c>
      <c r="S690" s="9">
        <v>0</v>
      </c>
      <c r="T690" s="9">
        <v>0</v>
      </c>
      <c r="U690" s="8">
        <v>2300</v>
      </c>
      <c r="V690" s="9">
        <v>7</v>
      </c>
      <c r="W690" s="9">
        <f t="shared" si="197"/>
        <v>2292</v>
      </c>
      <c r="X690" s="9">
        <f t="shared" si="208"/>
        <v>15</v>
      </c>
      <c r="Y690" s="7">
        <v>9.81</v>
      </c>
      <c r="Z690" s="7">
        <v>11.78</v>
      </c>
      <c r="AA690" s="9">
        <v>0</v>
      </c>
      <c r="AB690" s="9">
        <v>1</v>
      </c>
      <c r="AC690" s="9">
        <v>0</v>
      </c>
      <c r="AD690" s="9">
        <v>1</v>
      </c>
      <c r="AE690" s="9">
        <v>0</v>
      </c>
      <c r="AF690" s="9">
        <v>0</v>
      </c>
      <c r="AG690" s="8">
        <v>0</v>
      </c>
      <c r="AH690" s="9">
        <v>1</v>
      </c>
      <c r="AI690" s="30">
        <v>0</v>
      </c>
      <c r="AJ690" s="9">
        <v>0</v>
      </c>
      <c r="AK690" s="30">
        <v>1</v>
      </c>
      <c r="AL690" s="21">
        <v>2012</v>
      </c>
      <c r="AM690" s="23">
        <f t="shared" si="209"/>
        <v>7.60688453121963</v>
      </c>
      <c r="AN690" s="33">
        <v>0.19700000000000001</v>
      </c>
      <c r="AO690" s="33">
        <v>0.12</v>
      </c>
      <c r="AP690" s="33">
        <f t="shared" si="215"/>
        <v>0.43999999999999995</v>
      </c>
      <c r="AQ690" s="43">
        <v>0.24299999999999999</v>
      </c>
      <c r="AR690" s="33" t="s">
        <v>108</v>
      </c>
      <c r="AS690" s="43" t="s">
        <v>108</v>
      </c>
      <c r="AT690" s="42">
        <v>1</v>
      </c>
      <c r="AU690" s="18">
        <v>0</v>
      </c>
      <c r="AV690">
        <v>1</v>
      </c>
      <c r="AW690" s="40">
        <v>0</v>
      </c>
      <c r="AX690">
        <v>55.2</v>
      </c>
      <c r="AY690" s="40">
        <v>44.8</v>
      </c>
      <c r="AZ690">
        <v>0</v>
      </c>
      <c r="BA690" s="18">
        <v>1</v>
      </c>
      <c r="BB690" t="s">
        <v>108</v>
      </c>
      <c r="BC690" s="18" t="s">
        <v>108</v>
      </c>
      <c r="BD690" s="18" t="s">
        <v>158</v>
      </c>
      <c r="BE690">
        <v>0</v>
      </c>
      <c r="BF690">
        <v>0</v>
      </c>
      <c r="BG690">
        <v>0</v>
      </c>
      <c r="BH690">
        <v>0</v>
      </c>
      <c r="BI690">
        <v>1</v>
      </c>
      <c r="BJ690">
        <v>0</v>
      </c>
      <c r="BK690" s="18">
        <v>0</v>
      </c>
      <c r="BL690">
        <v>0</v>
      </c>
      <c r="BM690">
        <v>1</v>
      </c>
      <c r="BN690" s="18">
        <v>0</v>
      </c>
      <c r="BQ690" s="25">
        <v>29.52</v>
      </c>
      <c r="BR690">
        <v>0</v>
      </c>
      <c r="BS690">
        <v>0</v>
      </c>
      <c r="BT690">
        <v>0</v>
      </c>
      <c r="BU690">
        <v>1</v>
      </c>
      <c r="BV690">
        <v>0</v>
      </c>
      <c r="BW690">
        <v>0</v>
      </c>
      <c r="BX690">
        <v>0</v>
      </c>
      <c r="BY690" s="18">
        <v>0</v>
      </c>
      <c r="BZ690">
        <v>0</v>
      </c>
      <c r="CA690">
        <v>0</v>
      </c>
      <c r="CB690">
        <v>1</v>
      </c>
      <c r="CC690" s="18">
        <v>0</v>
      </c>
      <c r="CD690">
        <v>0</v>
      </c>
      <c r="CE690">
        <v>0</v>
      </c>
      <c r="CF690">
        <v>0</v>
      </c>
      <c r="CG690">
        <v>0</v>
      </c>
      <c r="CH690" s="18">
        <v>0</v>
      </c>
      <c r="CI690">
        <v>0</v>
      </c>
      <c r="CJ690">
        <v>0</v>
      </c>
      <c r="CK690">
        <v>1</v>
      </c>
      <c r="CL690">
        <v>1</v>
      </c>
      <c r="CM690">
        <v>0</v>
      </c>
      <c r="CN690">
        <v>0</v>
      </c>
      <c r="CO690">
        <v>0</v>
      </c>
      <c r="CP690">
        <v>1</v>
      </c>
      <c r="CQ690">
        <v>0</v>
      </c>
      <c r="CR690">
        <v>0</v>
      </c>
      <c r="CS690" s="18">
        <v>0</v>
      </c>
      <c r="CU690">
        <v>42</v>
      </c>
      <c r="DD690" s="34" t="s">
        <v>110</v>
      </c>
    </row>
    <row r="691" spans="1:108" s="153" customFormat="1" x14ac:dyDescent="0.25">
      <c r="A691" s="153">
        <v>690</v>
      </c>
      <c r="B691" s="153">
        <v>42</v>
      </c>
      <c r="C691" s="154" t="s">
        <v>177</v>
      </c>
      <c r="D691" s="155">
        <v>3.9364104664247002</v>
      </c>
      <c r="E691" s="156">
        <v>1.090990166724449</v>
      </c>
      <c r="F691" s="157">
        <v>3.6081081081081079</v>
      </c>
      <c r="G691" s="157">
        <f t="shared" si="201"/>
        <v>2.8454202997002511</v>
      </c>
      <c r="H691" s="158">
        <f t="shared" si="202"/>
        <v>5.0274006331491492</v>
      </c>
      <c r="I691" s="159">
        <f t="shared" si="203"/>
        <v>7.5152310851901452E-2</v>
      </c>
      <c r="J691" s="160">
        <f t="shared" si="204"/>
        <v>2.0828730348467071E-2</v>
      </c>
      <c r="K691" s="160">
        <f t="shared" si="205"/>
        <v>48.010607620814334</v>
      </c>
      <c r="L691" s="160">
        <f t="shared" si="206"/>
        <v>5.4323580503434381E-2</v>
      </c>
      <c r="M691" s="160">
        <f t="shared" si="207"/>
        <v>9.5981041200368516E-2</v>
      </c>
      <c r="N691" s="161">
        <v>1</v>
      </c>
      <c r="O691" s="162">
        <v>0</v>
      </c>
      <c r="P691" s="161">
        <v>0</v>
      </c>
      <c r="Q691" s="162">
        <v>1</v>
      </c>
      <c r="R691" s="162">
        <v>0</v>
      </c>
      <c r="S691" s="162">
        <v>0</v>
      </c>
      <c r="T691" s="162">
        <v>0</v>
      </c>
      <c r="U691" s="161">
        <v>2300</v>
      </c>
      <c r="V691" s="162">
        <v>7</v>
      </c>
      <c r="W691" s="162">
        <f t="shared" si="197"/>
        <v>2292</v>
      </c>
      <c r="X691" s="162">
        <f t="shared" si="208"/>
        <v>15</v>
      </c>
      <c r="Y691" s="157">
        <v>9.81</v>
      </c>
      <c r="Z691" s="157">
        <v>11.78</v>
      </c>
      <c r="AA691" s="162">
        <v>0</v>
      </c>
      <c r="AB691" s="162">
        <v>1</v>
      </c>
      <c r="AC691" s="162">
        <v>0</v>
      </c>
      <c r="AD691" s="162">
        <v>1</v>
      </c>
      <c r="AE691" s="162">
        <v>0</v>
      </c>
      <c r="AF691" s="162">
        <v>0</v>
      </c>
      <c r="AG691" s="161">
        <v>0</v>
      </c>
      <c r="AH691" s="162">
        <v>1</v>
      </c>
      <c r="AI691" s="163">
        <v>0</v>
      </c>
      <c r="AJ691" s="162">
        <v>0</v>
      </c>
      <c r="AK691" s="163">
        <v>1</v>
      </c>
      <c r="AL691" s="164">
        <v>2012</v>
      </c>
      <c r="AM691" s="165">
        <f t="shared" si="209"/>
        <v>7.60688453121963</v>
      </c>
      <c r="AN691" s="160">
        <v>0.19700000000000001</v>
      </c>
      <c r="AO691" s="160">
        <v>0.12</v>
      </c>
      <c r="AP691" s="160">
        <f t="shared" si="215"/>
        <v>0.43999999999999995</v>
      </c>
      <c r="AQ691" s="166">
        <v>0.24299999999999999</v>
      </c>
      <c r="AR691" s="160" t="s">
        <v>108</v>
      </c>
      <c r="AS691" s="166" t="s">
        <v>108</v>
      </c>
      <c r="AT691" s="167">
        <v>1</v>
      </c>
      <c r="AU691" s="168">
        <v>0</v>
      </c>
      <c r="AV691" s="153">
        <v>1</v>
      </c>
      <c r="AW691" s="169">
        <v>0</v>
      </c>
      <c r="AX691" s="153">
        <v>55.2</v>
      </c>
      <c r="AY691" s="169">
        <v>44.8</v>
      </c>
      <c r="AZ691">
        <v>0</v>
      </c>
      <c r="BA691" s="168">
        <v>1</v>
      </c>
      <c r="BB691" s="153" t="s">
        <v>108</v>
      </c>
      <c r="BC691" s="168" t="s">
        <v>108</v>
      </c>
      <c r="BD691" s="168" t="s">
        <v>158</v>
      </c>
      <c r="BE691">
        <v>0</v>
      </c>
      <c r="BF691">
        <v>0</v>
      </c>
      <c r="BG691">
        <v>0</v>
      </c>
      <c r="BH691">
        <v>0</v>
      </c>
      <c r="BI691">
        <v>1</v>
      </c>
      <c r="BJ691">
        <v>0</v>
      </c>
      <c r="BK691" s="168">
        <v>0</v>
      </c>
      <c r="BL691">
        <v>0</v>
      </c>
      <c r="BM691">
        <v>1</v>
      </c>
      <c r="BN691" s="168">
        <v>0</v>
      </c>
      <c r="BQ691" s="154">
        <v>29.52</v>
      </c>
      <c r="BR691" s="153">
        <v>0</v>
      </c>
      <c r="BS691" s="153">
        <v>0</v>
      </c>
      <c r="BT691" s="153">
        <v>0</v>
      </c>
      <c r="BU691" s="153">
        <v>1</v>
      </c>
      <c r="BV691" s="153">
        <v>0</v>
      </c>
      <c r="BW691" s="153">
        <v>0</v>
      </c>
      <c r="BX691" s="153">
        <v>0</v>
      </c>
      <c r="BY691" s="168">
        <v>0</v>
      </c>
      <c r="BZ691" s="153">
        <v>0</v>
      </c>
      <c r="CA691" s="153">
        <v>0</v>
      </c>
      <c r="CB691" s="153">
        <v>1</v>
      </c>
      <c r="CC691" s="168">
        <v>0</v>
      </c>
      <c r="CD691" s="153">
        <v>0</v>
      </c>
      <c r="CE691" s="153">
        <v>0</v>
      </c>
      <c r="CF691" s="153">
        <v>0</v>
      </c>
      <c r="CG691" s="153">
        <v>0</v>
      </c>
      <c r="CH691" s="168">
        <v>0</v>
      </c>
      <c r="CI691" s="153">
        <v>0</v>
      </c>
      <c r="CJ691" s="153">
        <v>0</v>
      </c>
      <c r="CK691" s="153">
        <v>1</v>
      </c>
      <c r="CL691" s="153">
        <v>1</v>
      </c>
      <c r="CM691" s="153">
        <v>0</v>
      </c>
      <c r="CN691" s="153">
        <v>0</v>
      </c>
      <c r="CO691" s="153">
        <v>0</v>
      </c>
      <c r="CP691" s="153">
        <v>1</v>
      </c>
      <c r="CQ691" s="153">
        <v>0</v>
      </c>
      <c r="CR691" s="153">
        <v>0</v>
      </c>
      <c r="CS691" s="168">
        <v>0</v>
      </c>
      <c r="CU691">
        <v>42</v>
      </c>
      <c r="CY691" s="171"/>
      <c r="DD691" s="171" t="s">
        <v>110</v>
      </c>
    </row>
    <row r="692" spans="1:108" x14ac:dyDescent="0.25">
      <c r="A692">
        <v>691</v>
      </c>
      <c r="B692">
        <v>43</v>
      </c>
      <c r="C692" s="25" t="s">
        <v>178</v>
      </c>
      <c r="D692" s="12">
        <v>7.7892686652247729</v>
      </c>
      <c r="E692" s="14">
        <v>0.74183511097378785</v>
      </c>
      <c r="F692" s="7">
        <v>10.5</v>
      </c>
      <c r="G692" s="7">
        <f t="shared" si="201"/>
        <v>7.0474335542509854</v>
      </c>
      <c r="H692" s="16">
        <f t="shared" si="202"/>
        <v>8.5311037761985613</v>
      </c>
      <c r="I692" s="11">
        <f t="shared" si="203"/>
        <v>0.18043874177926347</v>
      </c>
      <c r="J692" s="33">
        <f t="shared" si="204"/>
        <v>1.7184642074215568E-2</v>
      </c>
      <c r="K692" s="33">
        <f t="shared" si="205"/>
        <v>58.191494223812469</v>
      </c>
      <c r="L692" s="33">
        <f t="shared" si="206"/>
        <v>0.16325409970504789</v>
      </c>
      <c r="M692" s="33">
        <f t="shared" si="207"/>
        <v>0.19762338385347905</v>
      </c>
      <c r="N692" s="8">
        <v>1</v>
      </c>
      <c r="O692" s="9">
        <v>0</v>
      </c>
      <c r="P692" s="8">
        <v>0</v>
      </c>
      <c r="Q692" s="9">
        <v>0</v>
      </c>
      <c r="R692" s="9">
        <v>1</v>
      </c>
      <c r="S692" s="9">
        <v>0</v>
      </c>
      <c r="T692" s="9">
        <v>0</v>
      </c>
      <c r="U692" s="8">
        <v>3302</v>
      </c>
      <c r="V692" s="9">
        <v>25</v>
      </c>
      <c r="W692" s="9">
        <f t="shared" si="197"/>
        <v>3276</v>
      </c>
      <c r="X692" s="9">
        <f t="shared" si="208"/>
        <v>24</v>
      </c>
      <c r="Y692" s="7">
        <v>15</v>
      </c>
      <c r="Z692" s="7">
        <f t="shared" ref="Z692:Z733" si="216">BQ692-Y692-6</f>
        <v>29</v>
      </c>
      <c r="AA692" s="9">
        <v>0</v>
      </c>
      <c r="AB692" s="9">
        <v>1</v>
      </c>
      <c r="AC692" s="9">
        <v>0</v>
      </c>
      <c r="AD692" s="9">
        <v>1</v>
      </c>
      <c r="AE692" s="9">
        <v>0</v>
      </c>
      <c r="AF692" s="9">
        <v>0</v>
      </c>
      <c r="AG692" s="8">
        <v>0</v>
      </c>
      <c r="AH692" s="9">
        <v>1</v>
      </c>
      <c r="AI692" s="30">
        <v>0</v>
      </c>
      <c r="AJ692" s="9">
        <v>0</v>
      </c>
      <c r="AK692" s="30">
        <v>1</v>
      </c>
      <c r="AL692" s="21">
        <v>1999</v>
      </c>
      <c r="AM692" s="23">
        <f t="shared" si="209"/>
        <v>7.6004023345003997</v>
      </c>
      <c r="AN692" s="33">
        <v>0</v>
      </c>
      <c r="AO692" s="33">
        <v>0</v>
      </c>
      <c r="AP692" s="33">
        <v>0</v>
      </c>
      <c r="AQ692" s="43">
        <v>1</v>
      </c>
      <c r="AR692" s="33" t="s">
        <v>108</v>
      </c>
      <c r="AS692" s="43" t="s">
        <v>108</v>
      </c>
      <c r="AT692" s="42">
        <v>1</v>
      </c>
      <c r="AU692" s="18">
        <v>0</v>
      </c>
      <c r="AV692">
        <v>1</v>
      </c>
      <c r="AW692" s="40">
        <v>0</v>
      </c>
      <c r="AX692" t="s">
        <v>108</v>
      </c>
      <c r="AY692" s="40" t="s">
        <v>108</v>
      </c>
      <c r="AZ692">
        <v>1</v>
      </c>
      <c r="BA692" s="18">
        <v>0</v>
      </c>
      <c r="BB692" t="s">
        <v>108</v>
      </c>
      <c r="BC692" s="18" t="s">
        <v>108</v>
      </c>
      <c r="BD692" s="18" t="s">
        <v>174</v>
      </c>
      <c r="BE692">
        <v>1</v>
      </c>
      <c r="BF692">
        <v>0</v>
      </c>
      <c r="BG692">
        <v>1</v>
      </c>
      <c r="BH692">
        <v>0</v>
      </c>
      <c r="BI692">
        <v>0</v>
      </c>
      <c r="BJ692">
        <v>0</v>
      </c>
      <c r="BK692" s="18">
        <v>0</v>
      </c>
      <c r="BL692">
        <v>1</v>
      </c>
      <c r="BM692">
        <v>0</v>
      </c>
      <c r="BN692" s="18">
        <v>0</v>
      </c>
      <c r="BQ692" s="25">
        <v>50</v>
      </c>
      <c r="BR692">
        <v>0</v>
      </c>
      <c r="BS692">
        <v>0</v>
      </c>
      <c r="BT692">
        <v>1</v>
      </c>
      <c r="BU692">
        <v>0</v>
      </c>
      <c r="BV692">
        <v>0</v>
      </c>
      <c r="BW692">
        <v>0</v>
      </c>
      <c r="BX692">
        <v>0</v>
      </c>
      <c r="BY692" s="18">
        <v>0</v>
      </c>
      <c r="BZ692">
        <v>0</v>
      </c>
      <c r="CA692">
        <v>0</v>
      </c>
      <c r="CB692">
        <v>0</v>
      </c>
      <c r="CC692" s="18">
        <v>1</v>
      </c>
      <c r="CD692">
        <v>0</v>
      </c>
      <c r="CE692">
        <v>0</v>
      </c>
      <c r="CF692">
        <v>0</v>
      </c>
      <c r="CG692">
        <v>0</v>
      </c>
      <c r="CH692" s="18">
        <v>0</v>
      </c>
      <c r="CI692">
        <v>1</v>
      </c>
      <c r="CJ692">
        <v>1</v>
      </c>
      <c r="CK692">
        <v>0</v>
      </c>
      <c r="CL692">
        <v>0</v>
      </c>
      <c r="CM692">
        <v>1</v>
      </c>
      <c r="CN692">
        <v>1</v>
      </c>
      <c r="CO692">
        <v>0</v>
      </c>
      <c r="CP692">
        <v>1</v>
      </c>
      <c r="CQ692">
        <v>1</v>
      </c>
      <c r="CR692">
        <v>1</v>
      </c>
      <c r="CS692" s="18">
        <v>1</v>
      </c>
      <c r="CU692">
        <v>335</v>
      </c>
      <c r="DD692" s="34" t="s">
        <v>110</v>
      </c>
    </row>
    <row r="693" spans="1:108" x14ac:dyDescent="0.25">
      <c r="A693">
        <v>692</v>
      </c>
      <c r="B693">
        <v>43</v>
      </c>
      <c r="C693" s="25" t="s">
        <v>178</v>
      </c>
      <c r="D693" s="12">
        <v>14.444313818677999</v>
      </c>
      <c r="E693" s="14">
        <v>0.80246187881544462</v>
      </c>
      <c r="F693" s="7">
        <v>18</v>
      </c>
      <c r="G693" s="7">
        <f t="shared" si="201"/>
        <v>13.641851939862555</v>
      </c>
      <c r="H693" s="16">
        <f t="shared" si="202"/>
        <v>15.246775697493444</v>
      </c>
      <c r="I693" s="11">
        <f t="shared" si="203"/>
        <v>0.37598039382992116</v>
      </c>
      <c r="J693" s="33">
        <f t="shared" si="204"/>
        <v>2.0887799657217841E-2</v>
      </c>
      <c r="K693" s="33">
        <f t="shared" si="205"/>
        <v>47.874836814343297</v>
      </c>
      <c r="L693" s="33">
        <f t="shared" si="206"/>
        <v>0.35509259417270334</v>
      </c>
      <c r="M693" s="33">
        <f t="shared" si="207"/>
        <v>0.39686819348713898</v>
      </c>
      <c r="N693" s="8">
        <v>1</v>
      </c>
      <c r="O693" s="9">
        <v>0</v>
      </c>
      <c r="P693" s="8">
        <v>0</v>
      </c>
      <c r="Q693" s="9">
        <v>0</v>
      </c>
      <c r="R693" s="9">
        <v>1</v>
      </c>
      <c r="S693" s="9">
        <v>0</v>
      </c>
      <c r="T693" s="9">
        <v>0</v>
      </c>
      <c r="U693" s="8">
        <v>1994</v>
      </c>
      <c r="V693" s="9">
        <v>25</v>
      </c>
      <c r="W693" s="9">
        <f t="shared" si="197"/>
        <v>1968</v>
      </c>
      <c r="X693" s="9">
        <f t="shared" si="208"/>
        <v>24</v>
      </c>
      <c r="Y693" s="7">
        <v>15</v>
      </c>
      <c r="Z693" s="7">
        <f t="shared" si="216"/>
        <v>29</v>
      </c>
      <c r="AA693" s="9">
        <v>0</v>
      </c>
      <c r="AB693" s="9">
        <v>1</v>
      </c>
      <c r="AC693" s="9">
        <v>0</v>
      </c>
      <c r="AD693" s="9">
        <v>1</v>
      </c>
      <c r="AE693" s="9">
        <v>0</v>
      </c>
      <c r="AF693" s="9">
        <v>0</v>
      </c>
      <c r="AG693" s="8">
        <v>0</v>
      </c>
      <c r="AH693" s="9">
        <v>1</v>
      </c>
      <c r="AI693" s="30">
        <v>0</v>
      </c>
      <c r="AJ693" s="9">
        <v>0</v>
      </c>
      <c r="AK693" s="30">
        <v>1</v>
      </c>
      <c r="AL693" s="21">
        <v>1999</v>
      </c>
      <c r="AM693" s="23">
        <f t="shared" si="209"/>
        <v>7.6004023345003997</v>
      </c>
      <c r="AN693" s="33">
        <v>0</v>
      </c>
      <c r="AO693" s="33">
        <v>0</v>
      </c>
      <c r="AP693" s="33">
        <v>0</v>
      </c>
      <c r="AQ693" s="43">
        <v>1</v>
      </c>
      <c r="AR693" s="33" t="s">
        <v>108</v>
      </c>
      <c r="AS693" s="43" t="s">
        <v>108</v>
      </c>
      <c r="AT693" s="42">
        <v>1</v>
      </c>
      <c r="AU693" s="18">
        <v>0</v>
      </c>
      <c r="AV693">
        <v>0</v>
      </c>
      <c r="AW693" s="40">
        <v>1</v>
      </c>
      <c r="AX693" t="s">
        <v>108</v>
      </c>
      <c r="AY693" s="40" t="s">
        <v>108</v>
      </c>
      <c r="AZ693">
        <v>1</v>
      </c>
      <c r="BA693" s="18">
        <v>0</v>
      </c>
      <c r="BB693" t="s">
        <v>108</v>
      </c>
      <c r="BC693" s="18" t="s">
        <v>108</v>
      </c>
      <c r="BD693" s="18" t="s">
        <v>174</v>
      </c>
      <c r="BE693">
        <v>1</v>
      </c>
      <c r="BF693">
        <v>0</v>
      </c>
      <c r="BG693">
        <v>1</v>
      </c>
      <c r="BH693">
        <v>0</v>
      </c>
      <c r="BI693">
        <v>0</v>
      </c>
      <c r="BJ693">
        <v>0</v>
      </c>
      <c r="BK693" s="18">
        <v>0</v>
      </c>
      <c r="BL693">
        <v>1</v>
      </c>
      <c r="BM693">
        <v>0</v>
      </c>
      <c r="BN693" s="18">
        <v>0</v>
      </c>
      <c r="BQ693" s="25">
        <v>50</v>
      </c>
      <c r="BR693">
        <v>0</v>
      </c>
      <c r="BS693">
        <v>0</v>
      </c>
      <c r="BT693">
        <v>1</v>
      </c>
      <c r="BU693">
        <v>0</v>
      </c>
      <c r="BV693">
        <v>0</v>
      </c>
      <c r="BW693">
        <v>0</v>
      </c>
      <c r="BX693">
        <v>0</v>
      </c>
      <c r="BY693" s="18">
        <v>0</v>
      </c>
      <c r="BZ693">
        <v>0</v>
      </c>
      <c r="CA693">
        <v>0</v>
      </c>
      <c r="CB693">
        <v>0</v>
      </c>
      <c r="CC693" s="18">
        <v>1</v>
      </c>
      <c r="CD693">
        <v>0</v>
      </c>
      <c r="CE693">
        <v>0</v>
      </c>
      <c r="CF693">
        <v>0</v>
      </c>
      <c r="CG693">
        <v>0</v>
      </c>
      <c r="CH693" s="18">
        <v>0</v>
      </c>
      <c r="CI693">
        <v>1</v>
      </c>
      <c r="CJ693">
        <v>1</v>
      </c>
      <c r="CK693">
        <v>0</v>
      </c>
      <c r="CL693">
        <v>0</v>
      </c>
      <c r="CM693">
        <v>1</v>
      </c>
      <c r="CN693">
        <v>1</v>
      </c>
      <c r="CO693">
        <v>0</v>
      </c>
      <c r="CP693">
        <v>1</v>
      </c>
      <c r="CQ693">
        <v>1</v>
      </c>
      <c r="CR693">
        <v>1</v>
      </c>
      <c r="CS693" s="18">
        <v>1</v>
      </c>
      <c r="CU693">
        <v>335</v>
      </c>
      <c r="DD693" s="34" t="s">
        <v>110</v>
      </c>
    </row>
    <row r="694" spans="1:108" x14ac:dyDescent="0.25">
      <c r="A694">
        <v>693</v>
      </c>
      <c r="B694">
        <v>43</v>
      </c>
      <c r="C694" s="25" t="s">
        <v>178</v>
      </c>
      <c r="D694" s="12">
        <v>10.33214835777491</v>
      </c>
      <c r="E694" s="14">
        <v>0.76534432279814146</v>
      </c>
      <c r="F694" s="7">
        <v>13.5</v>
      </c>
      <c r="G694" s="7">
        <f t="shared" si="201"/>
        <v>9.5668040349767693</v>
      </c>
      <c r="H694" s="16">
        <f t="shared" si="202"/>
        <v>11.097492680573051</v>
      </c>
      <c r="I694" s="11">
        <f t="shared" si="203"/>
        <v>0.22979763706829784</v>
      </c>
      <c r="J694" s="33">
        <f t="shared" si="204"/>
        <v>1.7022047190244284E-2</v>
      </c>
      <c r="K694" s="33">
        <f t="shared" si="205"/>
        <v>58.747340365330579</v>
      </c>
      <c r="L694" s="33">
        <f t="shared" si="206"/>
        <v>0.21277558987805356</v>
      </c>
      <c r="M694" s="33">
        <f t="shared" si="207"/>
        <v>0.24681968425854212</v>
      </c>
      <c r="N694" s="8">
        <v>1</v>
      </c>
      <c r="O694" s="9">
        <v>0</v>
      </c>
      <c r="P694" s="8">
        <v>0</v>
      </c>
      <c r="Q694" s="9">
        <v>0</v>
      </c>
      <c r="R694" s="9">
        <v>1</v>
      </c>
      <c r="S694" s="9">
        <v>0</v>
      </c>
      <c r="T694" s="9">
        <v>0</v>
      </c>
      <c r="U694" s="8">
        <v>3295</v>
      </c>
      <c r="V694" s="9">
        <v>25</v>
      </c>
      <c r="W694" s="9">
        <f t="shared" si="197"/>
        <v>3269</v>
      </c>
      <c r="X694" s="9">
        <f t="shared" si="208"/>
        <v>24</v>
      </c>
      <c r="Y694" s="7">
        <v>15</v>
      </c>
      <c r="Z694" s="7">
        <f t="shared" si="216"/>
        <v>29</v>
      </c>
      <c r="AA694" s="9">
        <v>0</v>
      </c>
      <c r="AB694" s="9">
        <v>1</v>
      </c>
      <c r="AC694" s="9">
        <v>0</v>
      </c>
      <c r="AD694" s="9">
        <v>1</v>
      </c>
      <c r="AE694" s="9">
        <v>0</v>
      </c>
      <c r="AF694" s="9">
        <v>0</v>
      </c>
      <c r="AG694" s="8">
        <v>0</v>
      </c>
      <c r="AH694" s="9">
        <v>1</v>
      </c>
      <c r="AI694" s="30">
        <v>0</v>
      </c>
      <c r="AJ694" s="9">
        <v>0</v>
      </c>
      <c r="AK694" s="30">
        <v>1</v>
      </c>
      <c r="AL694" s="21">
        <v>1999</v>
      </c>
      <c r="AM694" s="23">
        <f t="shared" si="209"/>
        <v>7.6004023345003997</v>
      </c>
      <c r="AN694" s="33">
        <v>0</v>
      </c>
      <c r="AO694" s="33">
        <v>0</v>
      </c>
      <c r="AP694" s="33">
        <v>0</v>
      </c>
      <c r="AQ694" s="43">
        <v>1</v>
      </c>
      <c r="AR694" s="33" t="s">
        <v>108</v>
      </c>
      <c r="AS694" s="43" t="s">
        <v>108</v>
      </c>
      <c r="AT694" s="42">
        <v>1</v>
      </c>
      <c r="AU694" s="18">
        <v>0</v>
      </c>
      <c r="AV694">
        <v>1</v>
      </c>
      <c r="AW694" s="40">
        <v>0</v>
      </c>
      <c r="AX694" t="s">
        <v>108</v>
      </c>
      <c r="AY694" s="40" t="s">
        <v>108</v>
      </c>
      <c r="AZ694">
        <v>1</v>
      </c>
      <c r="BA694" s="18">
        <v>0</v>
      </c>
      <c r="BB694" t="s">
        <v>108</v>
      </c>
      <c r="BC694" s="18" t="s">
        <v>108</v>
      </c>
      <c r="BD694" s="18" t="s">
        <v>174</v>
      </c>
      <c r="BE694">
        <v>1</v>
      </c>
      <c r="BF694">
        <v>0</v>
      </c>
      <c r="BG694">
        <v>1</v>
      </c>
      <c r="BH694">
        <v>0</v>
      </c>
      <c r="BI694">
        <v>0</v>
      </c>
      <c r="BJ694">
        <v>0</v>
      </c>
      <c r="BK694" s="18">
        <v>0</v>
      </c>
      <c r="BL694">
        <v>1</v>
      </c>
      <c r="BM694">
        <v>0</v>
      </c>
      <c r="BN694" s="18">
        <v>0</v>
      </c>
      <c r="BQ694" s="25">
        <v>50</v>
      </c>
      <c r="BR694">
        <v>0</v>
      </c>
      <c r="BS694">
        <v>0</v>
      </c>
      <c r="BT694">
        <v>1</v>
      </c>
      <c r="BU694">
        <v>0</v>
      </c>
      <c r="BV694">
        <v>0</v>
      </c>
      <c r="BW694">
        <v>0</v>
      </c>
      <c r="BX694">
        <v>0</v>
      </c>
      <c r="BY694" s="18">
        <v>0</v>
      </c>
      <c r="BZ694">
        <v>0</v>
      </c>
      <c r="CA694">
        <v>0</v>
      </c>
      <c r="CB694">
        <v>0</v>
      </c>
      <c r="CC694" s="18">
        <v>1</v>
      </c>
      <c r="CD694">
        <v>0</v>
      </c>
      <c r="CE694">
        <v>0</v>
      </c>
      <c r="CF694">
        <v>0</v>
      </c>
      <c r="CG694">
        <v>0</v>
      </c>
      <c r="CH694" s="18">
        <v>0</v>
      </c>
      <c r="CI694">
        <v>1</v>
      </c>
      <c r="CJ694">
        <v>1</v>
      </c>
      <c r="CK694">
        <v>0</v>
      </c>
      <c r="CL694">
        <v>0</v>
      </c>
      <c r="CM694">
        <v>1</v>
      </c>
      <c r="CN694">
        <v>1</v>
      </c>
      <c r="CO694">
        <v>0</v>
      </c>
      <c r="CP694">
        <v>1</v>
      </c>
      <c r="CQ694">
        <v>1</v>
      </c>
      <c r="CR694">
        <v>1</v>
      </c>
      <c r="CS694" s="18">
        <v>1</v>
      </c>
      <c r="CU694">
        <v>335</v>
      </c>
      <c r="DD694" s="34" t="s">
        <v>110</v>
      </c>
    </row>
    <row r="695" spans="1:108" x14ac:dyDescent="0.25">
      <c r="A695">
        <v>694</v>
      </c>
      <c r="B695">
        <v>43</v>
      </c>
      <c r="C695" s="25" t="s">
        <v>178</v>
      </c>
      <c r="D695" s="12">
        <v>14.444313818677999</v>
      </c>
      <c r="E695" s="14">
        <v>1.203692818223167</v>
      </c>
      <c r="F695" s="7">
        <v>12</v>
      </c>
      <c r="G695" s="7">
        <f t="shared" si="201"/>
        <v>13.240621000454832</v>
      </c>
      <c r="H695" s="16">
        <f t="shared" si="202"/>
        <v>15.648006636901167</v>
      </c>
      <c r="I695" s="11">
        <f t="shared" si="203"/>
        <v>0.24150198296582928</v>
      </c>
      <c r="J695" s="33">
        <f t="shared" si="204"/>
        <v>2.0125165247152441E-2</v>
      </c>
      <c r="K695" s="33">
        <f t="shared" si="205"/>
        <v>49.689032995219378</v>
      </c>
      <c r="L695" s="33">
        <f t="shared" si="206"/>
        <v>0.22137681771867684</v>
      </c>
      <c r="M695" s="33">
        <f t="shared" si="207"/>
        <v>0.26162714821298172</v>
      </c>
      <c r="N695" s="8">
        <v>1</v>
      </c>
      <c r="O695" s="9">
        <v>0</v>
      </c>
      <c r="P695" s="8">
        <v>0</v>
      </c>
      <c r="Q695" s="9">
        <v>0</v>
      </c>
      <c r="R695" s="9">
        <v>1</v>
      </c>
      <c r="S695" s="9">
        <v>0</v>
      </c>
      <c r="T695" s="9">
        <v>0</v>
      </c>
      <c r="U695" s="8">
        <v>2351</v>
      </c>
      <c r="V695" s="9">
        <v>25</v>
      </c>
      <c r="W695" s="9">
        <f t="shared" ref="W695:W758" si="217">U695-V695-1</f>
        <v>2325</v>
      </c>
      <c r="X695" s="9">
        <f t="shared" si="208"/>
        <v>24</v>
      </c>
      <c r="Y695" s="7">
        <v>15</v>
      </c>
      <c r="Z695" s="7">
        <f t="shared" si="216"/>
        <v>29</v>
      </c>
      <c r="AA695" s="9">
        <v>0</v>
      </c>
      <c r="AB695" s="9">
        <v>1</v>
      </c>
      <c r="AC695" s="9">
        <v>0</v>
      </c>
      <c r="AD695" s="9">
        <v>1</v>
      </c>
      <c r="AE695" s="9">
        <v>0</v>
      </c>
      <c r="AF695" s="9">
        <v>0</v>
      </c>
      <c r="AG695" s="8">
        <v>0</v>
      </c>
      <c r="AH695" s="9">
        <v>1</v>
      </c>
      <c r="AI695" s="30">
        <v>0</v>
      </c>
      <c r="AJ695" s="9">
        <v>0</v>
      </c>
      <c r="AK695" s="30">
        <v>1</v>
      </c>
      <c r="AL695" s="21">
        <v>1999</v>
      </c>
      <c r="AM695" s="23">
        <f t="shared" si="209"/>
        <v>7.6004023345003997</v>
      </c>
      <c r="AN695" s="33">
        <v>0</v>
      </c>
      <c r="AO695" s="33">
        <v>0</v>
      </c>
      <c r="AP695" s="33">
        <v>0</v>
      </c>
      <c r="AQ695" s="43">
        <v>1</v>
      </c>
      <c r="AR695" s="33" t="s">
        <v>108</v>
      </c>
      <c r="AS695" s="43" t="s">
        <v>108</v>
      </c>
      <c r="AT695" s="42">
        <v>1</v>
      </c>
      <c r="AU695" s="18">
        <v>0</v>
      </c>
      <c r="AV695">
        <v>0</v>
      </c>
      <c r="AW695" s="40">
        <v>1</v>
      </c>
      <c r="AX695" t="s">
        <v>108</v>
      </c>
      <c r="AY695" s="40" t="s">
        <v>108</v>
      </c>
      <c r="AZ695">
        <v>1</v>
      </c>
      <c r="BA695" s="18">
        <v>0</v>
      </c>
      <c r="BB695" t="s">
        <v>108</v>
      </c>
      <c r="BC695" s="18" t="s">
        <v>108</v>
      </c>
      <c r="BD695" s="18" t="s">
        <v>174</v>
      </c>
      <c r="BE695">
        <v>1</v>
      </c>
      <c r="BF695">
        <v>0</v>
      </c>
      <c r="BG695">
        <v>1</v>
      </c>
      <c r="BH695">
        <v>0</v>
      </c>
      <c r="BI695">
        <v>0</v>
      </c>
      <c r="BJ695">
        <v>0</v>
      </c>
      <c r="BK695" s="18">
        <v>0</v>
      </c>
      <c r="BL695">
        <v>1</v>
      </c>
      <c r="BM695">
        <v>0</v>
      </c>
      <c r="BN695" s="18">
        <v>0</v>
      </c>
      <c r="BQ695" s="25">
        <v>50</v>
      </c>
      <c r="BR695">
        <v>0</v>
      </c>
      <c r="BS695">
        <v>0</v>
      </c>
      <c r="BT695">
        <v>1</v>
      </c>
      <c r="BU695">
        <v>0</v>
      </c>
      <c r="BV695">
        <v>0</v>
      </c>
      <c r="BW695">
        <v>0</v>
      </c>
      <c r="BX695">
        <v>0</v>
      </c>
      <c r="BY695" s="18">
        <v>0</v>
      </c>
      <c r="BZ695">
        <v>0</v>
      </c>
      <c r="CA695">
        <v>0</v>
      </c>
      <c r="CB695">
        <v>0</v>
      </c>
      <c r="CC695" s="18">
        <v>1</v>
      </c>
      <c r="CD695">
        <v>0</v>
      </c>
      <c r="CE695">
        <v>0</v>
      </c>
      <c r="CF695">
        <v>0</v>
      </c>
      <c r="CG695">
        <v>0</v>
      </c>
      <c r="CH695" s="18">
        <v>0</v>
      </c>
      <c r="CI695">
        <v>1</v>
      </c>
      <c r="CJ695">
        <v>1</v>
      </c>
      <c r="CK695">
        <v>0</v>
      </c>
      <c r="CL695">
        <v>0</v>
      </c>
      <c r="CM695">
        <v>1</v>
      </c>
      <c r="CN695">
        <v>1</v>
      </c>
      <c r="CO695">
        <v>0</v>
      </c>
      <c r="CP695">
        <v>1</v>
      </c>
      <c r="CQ695">
        <v>1</v>
      </c>
      <c r="CR695">
        <v>1</v>
      </c>
      <c r="CS695" s="18">
        <v>1</v>
      </c>
      <c r="CU695">
        <v>335</v>
      </c>
      <c r="DD695" s="34" t="s">
        <v>110</v>
      </c>
    </row>
    <row r="696" spans="1:108" x14ac:dyDescent="0.25">
      <c r="A696">
        <v>695</v>
      </c>
      <c r="B696">
        <v>43</v>
      </c>
      <c r="C696" s="25" t="s">
        <v>178</v>
      </c>
      <c r="D696" s="12">
        <v>10.770993744581229</v>
      </c>
      <c r="E696" s="14">
        <v>1.538713392083032</v>
      </c>
      <c r="F696" s="7">
        <v>7.0000000000000009</v>
      </c>
      <c r="G696" s="7">
        <f t="shared" si="201"/>
        <v>9.2322803524981971</v>
      </c>
      <c r="H696" s="16">
        <f t="shared" si="202"/>
        <v>12.309707136664262</v>
      </c>
      <c r="I696" s="11">
        <f t="shared" si="203"/>
        <v>0.20198844988866643</v>
      </c>
      <c r="J696" s="33">
        <f t="shared" si="204"/>
        <v>2.8855492841238062E-2</v>
      </c>
      <c r="K696" s="33">
        <f t="shared" si="205"/>
        <v>34.655446902326915</v>
      </c>
      <c r="L696" s="33">
        <f t="shared" si="206"/>
        <v>0.17313295704742837</v>
      </c>
      <c r="M696" s="33">
        <f t="shared" si="207"/>
        <v>0.23084394272990449</v>
      </c>
      <c r="N696" s="8">
        <v>1</v>
      </c>
      <c r="O696" s="9">
        <v>0</v>
      </c>
      <c r="P696" s="8">
        <v>0</v>
      </c>
      <c r="Q696" s="9">
        <v>0</v>
      </c>
      <c r="R696" s="9">
        <v>1</v>
      </c>
      <c r="S696" s="9">
        <v>0</v>
      </c>
      <c r="T696" s="9">
        <v>0</v>
      </c>
      <c r="U696" s="8">
        <v>1178</v>
      </c>
      <c r="V696" s="9">
        <v>25</v>
      </c>
      <c r="W696" s="9">
        <f t="shared" si="217"/>
        <v>1152</v>
      </c>
      <c r="X696" s="9">
        <f t="shared" si="208"/>
        <v>24</v>
      </c>
      <c r="Y696" s="7">
        <v>15</v>
      </c>
      <c r="Z696" s="7">
        <f t="shared" si="216"/>
        <v>20.5</v>
      </c>
      <c r="AA696" s="9">
        <v>0</v>
      </c>
      <c r="AB696" s="9">
        <v>1</v>
      </c>
      <c r="AC696" s="9">
        <v>0</v>
      </c>
      <c r="AD696" s="9">
        <v>1</v>
      </c>
      <c r="AE696" s="9">
        <v>0</v>
      </c>
      <c r="AF696" s="9">
        <v>0</v>
      </c>
      <c r="AG696" s="8">
        <v>0</v>
      </c>
      <c r="AH696" s="9">
        <v>1</v>
      </c>
      <c r="AI696" s="30">
        <v>0</v>
      </c>
      <c r="AJ696" s="9">
        <v>0</v>
      </c>
      <c r="AK696" s="30">
        <v>1</v>
      </c>
      <c r="AL696" s="21">
        <v>1999</v>
      </c>
      <c r="AM696" s="23">
        <f t="shared" si="209"/>
        <v>7.6004023345003997</v>
      </c>
      <c r="AN696" s="33">
        <v>0</v>
      </c>
      <c r="AO696" s="33">
        <v>0</v>
      </c>
      <c r="AP696" s="33">
        <v>0</v>
      </c>
      <c r="AQ696" s="43">
        <v>1</v>
      </c>
      <c r="AR696" s="33" t="s">
        <v>108</v>
      </c>
      <c r="AS696" s="43" t="s">
        <v>108</v>
      </c>
      <c r="AT696" s="42">
        <v>1</v>
      </c>
      <c r="AU696" s="18">
        <v>0</v>
      </c>
      <c r="AV696">
        <v>1</v>
      </c>
      <c r="AW696" s="40">
        <v>0</v>
      </c>
      <c r="AX696" t="s">
        <v>108</v>
      </c>
      <c r="AY696" s="40" t="s">
        <v>108</v>
      </c>
      <c r="AZ696">
        <v>1</v>
      </c>
      <c r="BA696" s="18">
        <v>0</v>
      </c>
      <c r="BB696" t="s">
        <v>108</v>
      </c>
      <c r="BC696" s="18" t="s">
        <v>108</v>
      </c>
      <c r="BD696" s="18" t="s">
        <v>174</v>
      </c>
      <c r="BE696">
        <v>1</v>
      </c>
      <c r="BF696">
        <v>0</v>
      </c>
      <c r="BG696">
        <v>1</v>
      </c>
      <c r="BH696">
        <v>0</v>
      </c>
      <c r="BI696">
        <v>0</v>
      </c>
      <c r="BJ696">
        <v>0</v>
      </c>
      <c r="BK696" s="18">
        <v>0</v>
      </c>
      <c r="BL696">
        <v>1</v>
      </c>
      <c r="BM696">
        <v>0</v>
      </c>
      <c r="BN696" s="18">
        <v>0</v>
      </c>
      <c r="BQ696" s="25">
        <v>41.5</v>
      </c>
      <c r="BR696">
        <v>0</v>
      </c>
      <c r="BS696">
        <v>0</v>
      </c>
      <c r="BT696">
        <v>1</v>
      </c>
      <c r="BU696">
        <v>0</v>
      </c>
      <c r="BV696">
        <v>0</v>
      </c>
      <c r="BW696">
        <v>0</v>
      </c>
      <c r="BX696">
        <v>0</v>
      </c>
      <c r="BY696" s="18">
        <v>0</v>
      </c>
      <c r="BZ696">
        <v>0</v>
      </c>
      <c r="CA696">
        <v>0</v>
      </c>
      <c r="CB696">
        <v>0</v>
      </c>
      <c r="CC696" s="18">
        <v>1</v>
      </c>
      <c r="CD696">
        <v>0</v>
      </c>
      <c r="CE696">
        <v>0</v>
      </c>
      <c r="CF696">
        <v>0</v>
      </c>
      <c r="CG696">
        <v>0</v>
      </c>
      <c r="CH696" s="18">
        <v>0</v>
      </c>
      <c r="CI696">
        <v>1</v>
      </c>
      <c r="CJ696">
        <v>1</v>
      </c>
      <c r="CK696">
        <v>0</v>
      </c>
      <c r="CL696">
        <v>0</v>
      </c>
      <c r="CM696">
        <v>1</v>
      </c>
      <c r="CN696">
        <v>1</v>
      </c>
      <c r="CO696">
        <v>0</v>
      </c>
      <c r="CP696">
        <v>1</v>
      </c>
      <c r="CQ696">
        <v>1</v>
      </c>
      <c r="CR696">
        <v>1</v>
      </c>
      <c r="CS696" s="18">
        <v>1</v>
      </c>
      <c r="CU696">
        <v>335</v>
      </c>
      <c r="DD696" s="34" t="s">
        <v>110</v>
      </c>
    </row>
    <row r="697" spans="1:108" x14ac:dyDescent="0.25">
      <c r="A697">
        <v>696</v>
      </c>
      <c r="B697">
        <v>43</v>
      </c>
      <c r="C697" s="25" t="s">
        <v>178</v>
      </c>
      <c r="D697" s="12">
        <v>14.444313818677999</v>
      </c>
      <c r="E697" s="14">
        <v>1.203692818223167</v>
      </c>
      <c r="F697" s="7">
        <v>12</v>
      </c>
      <c r="G697" s="7">
        <f t="shared" si="201"/>
        <v>13.240621000454832</v>
      </c>
      <c r="H697" s="16">
        <f t="shared" si="202"/>
        <v>15.648006636901167</v>
      </c>
      <c r="I697" s="11">
        <f t="shared" si="203"/>
        <v>0.38293538776356167</v>
      </c>
      <c r="J697" s="33">
        <f t="shared" si="204"/>
        <v>3.1911282313630135E-2</v>
      </c>
      <c r="K697" s="33">
        <f t="shared" si="205"/>
        <v>31.336879231984799</v>
      </c>
      <c r="L697" s="33">
        <f t="shared" si="206"/>
        <v>0.35102410544993157</v>
      </c>
      <c r="M697" s="33">
        <f t="shared" si="207"/>
        <v>0.41484667007719178</v>
      </c>
      <c r="N697" s="8">
        <v>1</v>
      </c>
      <c r="O697" s="9">
        <v>0</v>
      </c>
      <c r="P697" s="8">
        <v>0</v>
      </c>
      <c r="Q697" s="9">
        <v>0</v>
      </c>
      <c r="R697" s="9">
        <v>1</v>
      </c>
      <c r="S697" s="9">
        <v>0</v>
      </c>
      <c r="T697" s="9">
        <v>0</v>
      </c>
      <c r="U697" s="8">
        <v>864</v>
      </c>
      <c r="V697" s="9">
        <v>25</v>
      </c>
      <c r="W697" s="9">
        <f t="shared" si="217"/>
        <v>838</v>
      </c>
      <c r="X697" s="9">
        <f t="shared" si="208"/>
        <v>24</v>
      </c>
      <c r="Y697" s="7">
        <v>15</v>
      </c>
      <c r="Z697" s="7">
        <f t="shared" si="216"/>
        <v>20.5</v>
      </c>
      <c r="AA697" s="9">
        <v>0</v>
      </c>
      <c r="AB697" s="9">
        <v>1</v>
      </c>
      <c r="AC697" s="9">
        <v>0</v>
      </c>
      <c r="AD697" s="9">
        <v>1</v>
      </c>
      <c r="AE697" s="9">
        <v>0</v>
      </c>
      <c r="AF697" s="9">
        <v>0</v>
      </c>
      <c r="AG697" s="8">
        <v>0</v>
      </c>
      <c r="AH697" s="9">
        <v>1</v>
      </c>
      <c r="AI697" s="30">
        <v>0</v>
      </c>
      <c r="AJ697" s="9">
        <v>0</v>
      </c>
      <c r="AK697" s="30">
        <v>1</v>
      </c>
      <c r="AL697" s="21">
        <v>1999</v>
      </c>
      <c r="AM697" s="23">
        <f t="shared" si="209"/>
        <v>7.6004023345003997</v>
      </c>
      <c r="AN697" s="33">
        <v>0</v>
      </c>
      <c r="AO697" s="33">
        <v>0</v>
      </c>
      <c r="AP697" s="33">
        <v>0</v>
      </c>
      <c r="AQ697" s="43">
        <v>1</v>
      </c>
      <c r="AR697" s="33" t="s">
        <v>108</v>
      </c>
      <c r="AS697" s="43" t="s">
        <v>108</v>
      </c>
      <c r="AT697" s="42">
        <v>1</v>
      </c>
      <c r="AU697" s="18">
        <v>0</v>
      </c>
      <c r="AV697">
        <v>0</v>
      </c>
      <c r="AW697" s="40">
        <v>1</v>
      </c>
      <c r="AX697" t="s">
        <v>108</v>
      </c>
      <c r="AY697" s="40" t="s">
        <v>108</v>
      </c>
      <c r="AZ697">
        <v>1</v>
      </c>
      <c r="BA697" s="18">
        <v>0</v>
      </c>
      <c r="BB697" t="s">
        <v>108</v>
      </c>
      <c r="BC697" s="18" t="s">
        <v>108</v>
      </c>
      <c r="BD697" s="18" t="s">
        <v>174</v>
      </c>
      <c r="BE697">
        <v>1</v>
      </c>
      <c r="BF697">
        <v>0</v>
      </c>
      <c r="BG697">
        <v>1</v>
      </c>
      <c r="BH697">
        <v>0</v>
      </c>
      <c r="BI697">
        <v>0</v>
      </c>
      <c r="BJ697">
        <v>0</v>
      </c>
      <c r="BK697" s="18">
        <v>0</v>
      </c>
      <c r="BL697">
        <v>1</v>
      </c>
      <c r="BM697">
        <v>0</v>
      </c>
      <c r="BN697" s="18">
        <v>0</v>
      </c>
      <c r="BQ697" s="25">
        <v>41.5</v>
      </c>
      <c r="BR697">
        <v>0</v>
      </c>
      <c r="BS697">
        <v>0</v>
      </c>
      <c r="BT697">
        <v>1</v>
      </c>
      <c r="BU697">
        <v>0</v>
      </c>
      <c r="BV697">
        <v>0</v>
      </c>
      <c r="BW697">
        <v>0</v>
      </c>
      <c r="BX697">
        <v>0</v>
      </c>
      <c r="BY697" s="18">
        <v>0</v>
      </c>
      <c r="BZ697">
        <v>0</v>
      </c>
      <c r="CA697">
        <v>0</v>
      </c>
      <c r="CB697">
        <v>0</v>
      </c>
      <c r="CC697" s="18">
        <v>1</v>
      </c>
      <c r="CD697">
        <v>0</v>
      </c>
      <c r="CE697">
        <v>0</v>
      </c>
      <c r="CF697">
        <v>0</v>
      </c>
      <c r="CG697">
        <v>0</v>
      </c>
      <c r="CH697" s="18">
        <v>0</v>
      </c>
      <c r="CI697">
        <v>1</v>
      </c>
      <c r="CJ697">
        <v>1</v>
      </c>
      <c r="CK697">
        <v>0</v>
      </c>
      <c r="CL697">
        <v>0</v>
      </c>
      <c r="CM697">
        <v>1</v>
      </c>
      <c r="CN697">
        <v>1</v>
      </c>
      <c r="CO697">
        <v>0</v>
      </c>
      <c r="CP697">
        <v>1</v>
      </c>
      <c r="CQ697">
        <v>1</v>
      </c>
      <c r="CR697">
        <v>1</v>
      </c>
      <c r="CS697" s="18">
        <v>1</v>
      </c>
      <c r="CU697">
        <v>335</v>
      </c>
      <c r="DD697" s="34" t="s">
        <v>110</v>
      </c>
    </row>
    <row r="698" spans="1:108" x14ac:dyDescent="0.25">
      <c r="A698">
        <v>697</v>
      </c>
      <c r="B698">
        <v>43</v>
      </c>
      <c r="C698" s="25" t="s">
        <v>178</v>
      </c>
      <c r="D698" s="12">
        <v>10.33214835777491</v>
      </c>
      <c r="E698" s="14">
        <v>1.5306886455962829</v>
      </c>
      <c r="F698" s="7">
        <v>6.75</v>
      </c>
      <c r="G698" s="7">
        <f t="shared" si="201"/>
        <v>8.8014597121786267</v>
      </c>
      <c r="H698" s="16">
        <f t="shared" si="202"/>
        <v>11.862837003371194</v>
      </c>
      <c r="I698" s="11">
        <f t="shared" si="203"/>
        <v>0.20021984068192275</v>
      </c>
      <c r="J698" s="33">
        <f t="shared" si="204"/>
        <v>2.9662198619544111E-2</v>
      </c>
      <c r="K698" s="33">
        <f t="shared" si="205"/>
        <v>33.712942618525602</v>
      </c>
      <c r="L698" s="33">
        <f t="shared" si="206"/>
        <v>0.17055764206237864</v>
      </c>
      <c r="M698" s="33">
        <f t="shared" si="207"/>
        <v>0.22988203930146686</v>
      </c>
      <c r="N698" s="8">
        <v>1</v>
      </c>
      <c r="O698" s="9">
        <v>0</v>
      </c>
      <c r="P698" s="8">
        <v>0</v>
      </c>
      <c r="Q698" s="9">
        <v>0</v>
      </c>
      <c r="R698" s="9">
        <v>1</v>
      </c>
      <c r="S698" s="9">
        <v>0</v>
      </c>
      <c r="T698" s="9">
        <v>0</v>
      </c>
      <c r="U698" s="8">
        <v>1117</v>
      </c>
      <c r="V698" s="9">
        <v>25</v>
      </c>
      <c r="W698" s="9">
        <f t="shared" si="217"/>
        <v>1091</v>
      </c>
      <c r="X698" s="9">
        <f t="shared" si="208"/>
        <v>24</v>
      </c>
      <c r="Y698" s="7">
        <v>15</v>
      </c>
      <c r="Z698" s="7">
        <f t="shared" si="216"/>
        <v>20.5</v>
      </c>
      <c r="AA698" s="9">
        <v>0</v>
      </c>
      <c r="AB698" s="9">
        <v>1</v>
      </c>
      <c r="AC698" s="9">
        <v>0</v>
      </c>
      <c r="AD698" s="9">
        <v>1</v>
      </c>
      <c r="AE698" s="9">
        <v>0</v>
      </c>
      <c r="AF698" s="9">
        <v>0</v>
      </c>
      <c r="AG698" s="8">
        <v>0</v>
      </c>
      <c r="AH698" s="9">
        <v>1</v>
      </c>
      <c r="AI698" s="30">
        <v>0</v>
      </c>
      <c r="AJ698" s="9">
        <v>0</v>
      </c>
      <c r="AK698" s="30">
        <v>1</v>
      </c>
      <c r="AL698" s="21">
        <v>1999</v>
      </c>
      <c r="AM698" s="23">
        <f t="shared" si="209"/>
        <v>7.6004023345003997</v>
      </c>
      <c r="AN698" s="33">
        <v>0</v>
      </c>
      <c r="AO698" s="33">
        <v>0</v>
      </c>
      <c r="AP698" s="33">
        <v>0</v>
      </c>
      <c r="AQ698" s="43">
        <v>1</v>
      </c>
      <c r="AR698" s="33" t="s">
        <v>108</v>
      </c>
      <c r="AS698" s="43" t="s">
        <v>108</v>
      </c>
      <c r="AT698" s="42">
        <v>1</v>
      </c>
      <c r="AU698" s="18">
        <v>0</v>
      </c>
      <c r="AV698">
        <v>1</v>
      </c>
      <c r="AW698" s="40">
        <v>0</v>
      </c>
      <c r="AX698" t="s">
        <v>108</v>
      </c>
      <c r="AY698" s="40" t="s">
        <v>108</v>
      </c>
      <c r="AZ698">
        <v>1</v>
      </c>
      <c r="BA698" s="18">
        <v>0</v>
      </c>
      <c r="BB698" t="s">
        <v>108</v>
      </c>
      <c r="BC698" s="18" t="s">
        <v>108</v>
      </c>
      <c r="BD698" s="18" t="s">
        <v>174</v>
      </c>
      <c r="BE698">
        <v>1</v>
      </c>
      <c r="BF698">
        <v>0</v>
      </c>
      <c r="BG698">
        <v>1</v>
      </c>
      <c r="BH698">
        <v>0</v>
      </c>
      <c r="BI698">
        <v>0</v>
      </c>
      <c r="BJ698">
        <v>0</v>
      </c>
      <c r="BK698" s="18">
        <v>0</v>
      </c>
      <c r="BL698">
        <v>1</v>
      </c>
      <c r="BM698">
        <v>0</v>
      </c>
      <c r="BN698" s="18">
        <v>0</v>
      </c>
      <c r="BQ698" s="25">
        <v>41.5</v>
      </c>
      <c r="BR698">
        <v>0</v>
      </c>
      <c r="BS698">
        <v>0</v>
      </c>
      <c r="BT698">
        <v>1</v>
      </c>
      <c r="BU698">
        <v>0</v>
      </c>
      <c r="BV698">
        <v>0</v>
      </c>
      <c r="BW698">
        <v>0</v>
      </c>
      <c r="BX698">
        <v>0</v>
      </c>
      <c r="BY698" s="18">
        <v>0</v>
      </c>
      <c r="BZ698">
        <v>0</v>
      </c>
      <c r="CA698">
        <v>0</v>
      </c>
      <c r="CB698">
        <v>0</v>
      </c>
      <c r="CC698" s="18">
        <v>1</v>
      </c>
      <c r="CD698">
        <v>0</v>
      </c>
      <c r="CE698">
        <v>0</v>
      </c>
      <c r="CF698">
        <v>0</v>
      </c>
      <c r="CG698">
        <v>0</v>
      </c>
      <c r="CH698" s="18">
        <v>0</v>
      </c>
      <c r="CI698">
        <v>1</v>
      </c>
      <c r="CJ698">
        <v>1</v>
      </c>
      <c r="CK698">
        <v>0</v>
      </c>
      <c r="CL698">
        <v>0</v>
      </c>
      <c r="CM698">
        <v>1</v>
      </c>
      <c r="CN698">
        <v>1</v>
      </c>
      <c r="CO698">
        <v>0</v>
      </c>
      <c r="CP698">
        <v>1</v>
      </c>
      <c r="CQ698">
        <v>1</v>
      </c>
      <c r="CR698">
        <v>1</v>
      </c>
      <c r="CS698" s="18">
        <v>1</v>
      </c>
      <c r="CU698">
        <v>335</v>
      </c>
      <c r="DD698" s="34" t="s">
        <v>110</v>
      </c>
    </row>
    <row r="699" spans="1:108" x14ac:dyDescent="0.25">
      <c r="A699">
        <v>698</v>
      </c>
      <c r="B699">
        <v>43</v>
      </c>
      <c r="C699" s="25" t="s">
        <v>178</v>
      </c>
      <c r="D699" s="12">
        <v>13.49825301878646</v>
      </c>
      <c r="E699" s="14">
        <v>1.19102232518704</v>
      </c>
      <c r="F699" s="7">
        <v>11.33333333333333</v>
      </c>
      <c r="G699" s="7">
        <f t="shared" si="201"/>
        <v>12.30723069359942</v>
      </c>
      <c r="H699" s="16">
        <f t="shared" si="202"/>
        <v>14.689275343973501</v>
      </c>
      <c r="I699" s="11">
        <f t="shared" si="203"/>
        <v>0.3619479884295474</v>
      </c>
      <c r="J699" s="33">
        <f t="shared" si="204"/>
        <v>3.1936587214371835E-2</v>
      </c>
      <c r="K699" s="33">
        <f t="shared" si="205"/>
        <v>31.312049508846343</v>
      </c>
      <c r="L699" s="33">
        <f t="shared" si="206"/>
        <v>0.33001140121517558</v>
      </c>
      <c r="M699" s="33">
        <f t="shared" si="207"/>
        <v>0.39388457564391921</v>
      </c>
      <c r="N699" s="8">
        <v>1</v>
      </c>
      <c r="O699" s="9">
        <v>0</v>
      </c>
      <c r="P699" s="8">
        <v>0</v>
      </c>
      <c r="Q699" s="9">
        <v>0</v>
      </c>
      <c r="R699" s="9">
        <v>1</v>
      </c>
      <c r="S699" s="9">
        <v>0</v>
      </c>
      <c r="T699" s="9">
        <v>0</v>
      </c>
      <c r="U699" s="8">
        <v>878</v>
      </c>
      <c r="V699" s="9">
        <v>25</v>
      </c>
      <c r="W699" s="9">
        <f t="shared" si="217"/>
        <v>852</v>
      </c>
      <c r="X699" s="9">
        <f t="shared" si="208"/>
        <v>24</v>
      </c>
      <c r="Y699" s="7">
        <v>15</v>
      </c>
      <c r="Z699" s="7">
        <f t="shared" si="216"/>
        <v>20.5</v>
      </c>
      <c r="AA699" s="9">
        <v>0</v>
      </c>
      <c r="AB699" s="9">
        <v>1</v>
      </c>
      <c r="AC699" s="9">
        <v>0</v>
      </c>
      <c r="AD699" s="9">
        <v>1</v>
      </c>
      <c r="AE699" s="9">
        <v>0</v>
      </c>
      <c r="AF699" s="9">
        <v>0</v>
      </c>
      <c r="AG699" s="8">
        <v>0</v>
      </c>
      <c r="AH699" s="9">
        <v>1</v>
      </c>
      <c r="AI699" s="30">
        <v>0</v>
      </c>
      <c r="AJ699" s="9">
        <v>0</v>
      </c>
      <c r="AK699" s="30">
        <v>1</v>
      </c>
      <c r="AL699" s="21">
        <v>1999</v>
      </c>
      <c r="AM699" s="23">
        <f t="shared" si="209"/>
        <v>7.6004023345003997</v>
      </c>
      <c r="AN699" s="33">
        <v>0</v>
      </c>
      <c r="AO699" s="33">
        <v>0</v>
      </c>
      <c r="AP699" s="33">
        <v>0</v>
      </c>
      <c r="AQ699" s="43">
        <v>1</v>
      </c>
      <c r="AR699" s="33" t="s">
        <v>108</v>
      </c>
      <c r="AS699" s="43" t="s">
        <v>108</v>
      </c>
      <c r="AT699" s="42">
        <v>1</v>
      </c>
      <c r="AU699" s="18">
        <v>0</v>
      </c>
      <c r="AV699">
        <v>0</v>
      </c>
      <c r="AW699" s="40">
        <v>1</v>
      </c>
      <c r="AX699" t="s">
        <v>108</v>
      </c>
      <c r="AY699" s="40" t="s">
        <v>108</v>
      </c>
      <c r="AZ699">
        <v>1</v>
      </c>
      <c r="BA699" s="18">
        <v>0</v>
      </c>
      <c r="BB699" t="s">
        <v>108</v>
      </c>
      <c r="BC699" s="18" t="s">
        <v>108</v>
      </c>
      <c r="BD699" s="18" t="s">
        <v>174</v>
      </c>
      <c r="BE699">
        <v>1</v>
      </c>
      <c r="BF699">
        <v>0</v>
      </c>
      <c r="BG699">
        <v>1</v>
      </c>
      <c r="BH699">
        <v>0</v>
      </c>
      <c r="BI699">
        <v>0</v>
      </c>
      <c r="BJ699">
        <v>0</v>
      </c>
      <c r="BK699" s="18">
        <v>0</v>
      </c>
      <c r="BL699">
        <v>1</v>
      </c>
      <c r="BM699">
        <v>0</v>
      </c>
      <c r="BN699" s="18">
        <v>0</v>
      </c>
      <c r="BQ699" s="25">
        <v>41.5</v>
      </c>
      <c r="BR699">
        <v>0</v>
      </c>
      <c r="BS699">
        <v>0</v>
      </c>
      <c r="BT699">
        <v>1</v>
      </c>
      <c r="BU699">
        <v>0</v>
      </c>
      <c r="BV699">
        <v>0</v>
      </c>
      <c r="BW699">
        <v>0</v>
      </c>
      <c r="BX699">
        <v>0</v>
      </c>
      <c r="BY699" s="18">
        <v>0</v>
      </c>
      <c r="BZ699">
        <v>0</v>
      </c>
      <c r="CA699">
        <v>0</v>
      </c>
      <c r="CB699">
        <v>0</v>
      </c>
      <c r="CC699" s="18">
        <v>1</v>
      </c>
      <c r="CD699">
        <v>0</v>
      </c>
      <c r="CE699">
        <v>0</v>
      </c>
      <c r="CF699">
        <v>0</v>
      </c>
      <c r="CG699">
        <v>0</v>
      </c>
      <c r="CH699" s="18">
        <v>0</v>
      </c>
      <c r="CI699">
        <v>1</v>
      </c>
      <c r="CJ699">
        <v>1</v>
      </c>
      <c r="CK699">
        <v>0</v>
      </c>
      <c r="CL699">
        <v>0</v>
      </c>
      <c r="CM699">
        <v>1</v>
      </c>
      <c r="CN699">
        <v>1</v>
      </c>
      <c r="CO699">
        <v>0</v>
      </c>
      <c r="CP699">
        <v>1</v>
      </c>
      <c r="CQ699">
        <v>1</v>
      </c>
      <c r="CR699">
        <v>1</v>
      </c>
      <c r="CS699" s="18">
        <v>1</v>
      </c>
      <c r="CU699">
        <v>335</v>
      </c>
      <c r="DD699" s="34" t="s">
        <v>110</v>
      </c>
    </row>
    <row r="700" spans="1:108" x14ac:dyDescent="0.25">
      <c r="A700">
        <v>699</v>
      </c>
      <c r="B700">
        <v>43</v>
      </c>
      <c r="C700" s="25" t="s">
        <v>178</v>
      </c>
      <c r="D700" s="12">
        <v>9.0416383440468255</v>
      </c>
      <c r="E700" s="14">
        <v>1.130204793005853</v>
      </c>
      <c r="F700" s="7">
        <v>8</v>
      </c>
      <c r="G700" s="7">
        <f t="shared" si="201"/>
        <v>7.9114335510409726</v>
      </c>
      <c r="H700" s="16">
        <f t="shared" si="202"/>
        <v>10.171843137052679</v>
      </c>
      <c r="I700" s="11">
        <f t="shared" si="203"/>
        <v>0.2290393337255473</v>
      </c>
      <c r="J700" s="33">
        <f t="shared" si="204"/>
        <v>2.8629916715693413E-2</v>
      </c>
      <c r="K700" s="33">
        <f t="shared" si="205"/>
        <v>34.928498393145958</v>
      </c>
      <c r="L700" s="33">
        <f t="shared" si="206"/>
        <v>0.20040941700985387</v>
      </c>
      <c r="M700" s="33">
        <f t="shared" si="207"/>
        <v>0.25766925044124073</v>
      </c>
      <c r="N700" s="8">
        <v>1</v>
      </c>
      <c r="O700" s="9">
        <v>0</v>
      </c>
      <c r="P700" s="8">
        <v>0</v>
      </c>
      <c r="Q700" s="9">
        <v>0</v>
      </c>
      <c r="R700" s="9">
        <v>1</v>
      </c>
      <c r="S700" s="9">
        <v>0</v>
      </c>
      <c r="T700" s="9">
        <v>0</v>
      </c>
      <c r="U700" s="8">
        <v>1182</v>
      </c>
      <c r="V700" s="9">
        <v>25</v>
      </c>
      <c r="W700" s="9">
        <f t="shared" si="217"/>
        <v>1156</v>
      </c>
      <c r="X700" s="9">
        <f t="shared" si="208"/>
        <v>24</v>
      </c>
      <c r="Y700" s="7">
        <v>15</v>
      </c>
      <c r="Z700" s="7">
        <f t="shared" si="216"/>
        <v>16</v>
      </c>
      <c r="AA700" s="9">
        <v>0</v>
      </c>
      <c r="AB700" s="9">
        <v>1</v>
      </c>
      <c r="AC700" s="9">
        <v>0</v>
      </c>
      <c r="AD700" s="9">
        <v>1</v>
      </c>
      <c r="AE700" s="9">
        <v>0</v>
      </c>
      <c r="AF700" s="9">
        <v>0</v>
      </c>
      <c r="AG700" s="8">
        <v>0</v>
      </c>
      <c r="AH700" s="9">
        <v>1</v>
      </c>
      <c r="AI700" s="30">
        <v>0</v>
      </c>
      <c r="AJ700" s="9">
        <v>0</v>
      </c>
      <c r="AK700" s="30">
        <v>1</v>
      </c>
      <c r="AL700" s="21">
        <v>1999</v>
      </c>
      <c r="AM700" s="23">
        <f t="shared" si="209"/>
        <v>7.6004023345003997</v>
      </c>
      <c r="AN700" s="33">
        <v>0</v>
      </c>
      <c r="AO700" s="33">
        <v>0</v>
      </c>
      <c r="AP700" s="33">
        <v>0</v>
      </c>
      <c r="AQ700" s="43">
        <v>1</v>
      </c>
      <c r="AR700" s="33" t="s">
        <v>108</v>
      </c>
      <c r="AS700" s="43" t="s">
        <v>108</v>
      </c>
      <c r="AT700" s="42">
        <v>1</v>
      </c>
      <c r="AU700" s="18">
        <v>0</v>
      </c>
      <c r="AV700">
        <v>1</v>
      </c>
      <c r="AW700" s="40">
        <v>0</v>
      </c>
      <c r="AX700" t="s">
        <v>108</v>
      </c>
      <c r="AY700" s="40" t="s">
        <v>108</v>
      </c>
      <c r="AZ700">
        <v>1</v>
      </c>
      <c r="BA700" s="18">
        <v>0</v>
      </c>
      <c r="BB700" t="s">
        <v>108</v>
      </c>
      <c r="BC700" s="18" t="s">
        <v>108</v>
      </c>
      <c r="BD700" s="18" t="s">
        <v>174</v>
      </c>
      <c r="BE700">
        <v>1</v>
      </c>
      <c r="BF700">
        <v>0</v>
      </c>
      <c r="BG700">
        <v>1</v>
      </c>
      <c r="BH700">
        <v>0</v>
      </c>
      <c r="BI700">
        <v>0</v>
      </c>
      <c r="BJ700">
        <v>0</v>
      </c>
      <c r="BK700" s="18">
        <v>0</v>
      </c>
      <c r="BL700">
        <v>1</v>
      </c>
      <c r="BM700">
        <v>0</v>
      </c>
      <c r="BN700" s="18">
        <v>0</v>
      </c>
      <c r="BQ700" s="25">
        <v>37</v>
      </c>
      <c r="BR700">
        <v>0</v>
      </c>
      <c r="BS700">
        <v>0</v>
      </c>
      <c r="BT700">
        <v>1</v>
      </c>
      <c r="BU700">
        <v>0</v>
      </c>
      <c r="BV700">
        <v>0</v>
      </c>
      <c r="BW700">
        <v>0</v>
      </c>
      <c r="BX700">
        <v>0</v>
      </c>
      <c r="BY700" s="18">
        <v>0</v>
      </c>
      <c r="BZ700">
        <v>0</v>
      </c>
      <c r="CA700">
        <v>0</v>
      </c>
      <c r="CB700">
        <v>0</v>
      </c>
      <c r="CC700" s="18">
        <v>1</v>
      </c>
      <c r="CD700">
        <v>0</v>
      </c>
      <c r="CE700">
        <v>0</v>
      </c>
      <c r="CF700">
        <v>0</v>
      </c>
      <c r="CG700">
        <v>0</v>
      </c>
      <c r="CH700" s="18">
        <v>0</v>
      </c>
      <c r="CI700">
        <v>1</v>
      </c>
      <c r="CJ700">
        <v>1</v>
      </c>
      <c r="CK700">
        <v>0</v>
      </c>
      <c r="CL700">
        <v>0</v>
      </c>
      <c r="CM700">
        <v>1</v>
      </c>
      <c r="CN700">
        <v>1</v>
      </c>
      <c r="CO700">
        <v>0</v>
      </c>
      <c r="CP700">
        <v>1</v>
      </c>
      <c r="CQ700">
        <v>1</v>
      </c>
      <c r="CR700">
        <v>1</v>
      </c>
      <c r="CS700" s="18">
        <v>1</v>
      </c>
      <c r="CU700">
        <v>335</v>
      </c>
      <c r="DD700" s="34" t="s">
        <v>110</v>
      </c>
    </row>
    <row r="701" spans="1:108" x14ac:dyDescent="0.25">
      <c r="A701">
        <v>700</v>
      </c>
      <c r="B701">
        <v>43</v>
      </c>
      <c r="C701" s="25" t="s">
        <v>178</v>
      </c>
      <c r="D701" s="12">
        <v>14.444313818677999</v>
      </c>
      <c r="E701" s="14">
        <v>1.203692818223167</v>
      </c>
      <c r="F701" s="7">
        <v>12</v>
      </c>
      <c r="G701" s="7">
        <f t="shared" si="201"/>
        <v>13.240621000454832</v>
      </c>
      <c r="H701" s="16">
        <f t="shared" si="202"/>
        <v>15.648006636901167</v>
      </c>
      <c r="I701" s="11">
        <f t="shared" si="203"/>
        <v>0.37121293493384755</v>
      </c>
      <c r="J701" s="33">
        <f t="shared" si="204"/>
        <v>3.09344112444873E-2</v>
      </c>
      <c r="K701" s="33">
        <f t="shared" si="205"/>
        <v>32.326459750489228</v>
      </c>
      <c r="L701" s="33">
        <f t="shared" si="206"/>
        <v>0.34027852368936023</v>
      </c>
      <c r="M701" s="33">
        <f t="shared" si="207"/>
        <v>0.40214734617833486</v>
      </c>
      <c r="N701" s="8">
        <v>1</v>
      </c>
      <c r="O701" s="9">
        <v>0</v>
      </c>
      <c r="P701" s="8">
        <v>0</v>
      </c>
      <c r="Q701" s="9">
        <v>0</v>
      </c>
      <c r="R701" s="9">
        <v>1</v>
      </c>
      <c r="S701" s="9">
        <v>0</v>
      </c>
      <c r="T701" s="9">
        <v>0</v>
      </c>
      <c r="U701" s="8">
        <v>927</v>
      </c>
      <c r="V701" s="9">
        <v>25</v>
      </c>
      <c r="W701" s="9">
        <f t="shared" si="217"/>
        <v>901</v>
      </c>
      <c r="X701" s="9">
        <f t="shared" si="208"/>
        <v>24</v>
      </c>
      <c r="Y701" s="7">
        <v>15</v>
      </c>
      <c r="Z701" s="7">
        <f t="shared" si="216"/>
        <v>16</v>
      </c>
      <c r="AA701" s="9">
        <v>0</v>
      </c>
      <c r="AB701" s="9">
        <v>1</v>
      </c>
      <c r="AC701" s="9">
        <v>0</v>
      </c>
      <c r="AD701" s="9">
        <v>1</v>
      </c>
      <c r="AE701" s="9">
        <v>0</v>
      </c>
      <c r="AF701" s="9">
        <v>0</v>
      </c>
      <c r="AG701" s="8">
        <v>0</v>
      </c>
      <c r="AH701" s="9">
        <v>1</v>
      </c>
      <c r="AI701" s="30">
        <v>0</v>
      </c>
      <c r="AJ701" s="9">
        <v>0</v>
      </c>
      <c r="AK701" s="30">
        <v>1</v>
      </c>
      <c r="AL701" s="21">
        <v>1999</v>
      </c>
      <c r="AM701" s="23">
        <f t="shared" si="209"/>
        <v>7.6004023345003997</v>
      </c>
      <c r="AN701" s="33">
        <v>0</v>
      </c>
      <c r="AO701" s="33">
        <v>0</v>
      </c>
      <c r="AP701" s="33">
        <v>0</v>
      </c>
      <c r="AQ701" s="43">
        <v>1</v>
      </c>
      <c r="AR701" s="33" t="s">
        <v>108</v>
      </c>
      <c r="AS701" s="43" t="s">
        <v>108</v>
      </c>
      <c r="AT701" s="42">
        <v>1</v>
      </c>
      <c r="AU701" s="18">
        <v>0</v>
      </c>
      <c r="AV701">
        <v>0</v>
      </c>
      <c r="AW701" s="40">
        <v>1</v>
      </c>
      <c r="AX701" t="s">
        <v>108</v>
      </c>
      <c r="AY701" s="40" t="s">
        <v>108</v>
      </c>
      <c r="AZ701">
        <v>1</v>
      </c>
      <c r="BA701" s="18">
        <v>0</v>
      </c>
      <c r="BB701" t="s">
        <v>108</v>
      </c>
      <c r="BC701" s="18" t="s">
        <v>108</v>
      </c>
      <c r="BD701" s="18" t="s">
        <v>174</v>
      </c>
      <c r="BE701">
        <v>1</v>
      </c>
      <c r="BF701">
        <v>0</v>
      </c>
      <c r="BG701">
        <v>1</v>
      </c>
      <c r="BH701">
        <v>0</v>
      </c>
      <c r="BI701">
        <v>0</v>
      </c>
      <c r="BJ701">
        <v>0</v>
      </c>
      <c r="BK701" s="18">
        <v>0</v>
      </c>
      <c r="BL701">
        <v>1</v>
      </c>
      <c r="BM701">
        <v>0</v>
      </c>
      <c r="BN701" s="18">
        <v>0</v>
      </c>
      <c r="BQ701" s="25">
        <v>37</v>
      </c>
      <c r="BR701">
        <v>0</v>
      </c>
      <c r="BS701">
        <v>0</v>
      </c>
      <c r="BT701">
        <v>1</v>
      </c>
      <c r="BU701">
        <v>0</v>
      </c>
      <c r="BV701">
        <v>0</v>
      </c>
      <c r="BW701">
        <v>0</v>
      </c>
      <c r="BX701">
        <v>0</v>
      </c>
      <c r="BY701" s="18">
        <v>0</v>
      </c>
      <c r="BZ701">
        <v>0</v>
      </c>
      <c r="CA701">
        <v>0</v>
      </c>
      <c r="CB701">
        <v>0</v>
      </c>
      <c r="CC701" s="18">
        <v>1</v>
      </c>
      <c r="CD701">
        <v>0</v>
      </c>
      <c r="CE701">
        <v>0</v>
      </c>
      <c r="CF701">
        <v>0</v>
      </c>
      <c r="CG701">
        <v>0</v>
      </c>
      <c r="CH701" s="18">
        <v>0</v>
      </c>
      <c r="CI701">
        <v>1</v>
      </c>
      <c r="CJ701">
        <v>1</v>
      </c>
      <c r="CK701">
        <v>0</v>
      </c>
      <c r="CL701">
        <v>0</v>
      </c>
      <c r="CM701">
        <v>1</v>
      </c>
      <c r="CN701">
        <v>1</v>
      </c>
      <c r="CO701">
        <v>0</v>
      </c>
      <c r="CP701">
        <v>1</v>
      </c>
      <c r="CQ701">
        <v>1</v>
      </c>
      <c r="CR701">
        <v>1</v>
      </c>
      <c r="CS701" s="18">
        <v>1</v>
      </c>
      <c r="CU701">
        <v>335</v>
      </c>
      <c r="DD701" s="34" t="s">
        <v>110</v>
      </c>
    </row>
    <row r="702" spans="1:108" x14ac:dyDescent="0.25">
      <c r="A702">
        <v>701</v>
      </c>
      <c r="B702">
        <v>43</v>
      </c>
      <c r="C702" s="25" t="s">
        <v>178</v>
      </c>
      <c r="D702" s="12">
        <v>9.4675138895913786</v>
      </c>
      <c r="E702" s="14">
        <v>1.1361016667509649</v>
      </c>
      <c r="F702" s="7">
        <v>8.3333333333333339</v>
      </c>
      <c r="G702" s="7">
        <f t="shared" si="201"/>
        <v>8.3314122228404131</v>
      </c>
      <c r="H702" s="16">
        <f t="shared" si="202"/>
        <v>10.603615556342344</v>
      </c>
      <c r="I702" s="11">
        <f t="shared" si="203"/>
        <v>0.24316581196735815</v>
      </c>
      <c r="J702" s="33">
        <f t="shared" si="204"/>
        <v>2.9179897436082972E-2</v>
      </c>
      <c r="K702" s="33">
        <f t="shared" si="205"/>
        <v>34.270168433266335</v>
      </c>
      <c r="L702" s="33">
        <f t="shared" si="206"/>
        <v>0.21398591453127519</v>
      </c>
      <c r="M702" s="33">
        <f t="shared" si="207"/>
        <v>0.27234570940344111</v>
      </c>
      <c r="N702" s="8">
        <v>1</v>
      </c>
      <c r="O702" s="9">
        <v>0</v>
      </c>
      <c r="P702" s="8">
        <v>0</v>
      </c>
      <c r="Q702" s="9">
        <v>0</v>
      </c>
      <c r="R702" s="9">
        <v>1</v>
      </c>
      <c r="S702" s="9">
        <v>0</v>
      </c>
      <c r="T702" s="9">
        <v>0</v>
      </c>
      <c r="U702" s="8">
        <v>1131</v>
      </c>
      <c r="V702" s="9">
        <v>25</v>
      </c>
      <c r="W702" s="9">
        <f t="shared" si="217"/>
        <v>1105</v>
      </c>
      <c r="X702" s="9">
        <f t="shared" si="208"/>
        <v>24</v>
      </c>
      <c r="Y702" s="7">
        <v>15</v>
      </c>
      <c r="Z702" s="7">
        <f t="shared" si="216"/>
        <v>16</v>
      </c>
      <c r="AA702" s="9">
        <v>0</v>
      </c>
      <c r="AB702" s="9">
        <v>1</v>
      </c>
      <c r="AC702" s="9">
        <v>0</v>
      </c>
      <c r="AD702" s="9">
        <v>1</v>
      </c>
      <c r="AE702" s="9">
        <v>0</v>
      </c>
      <c r="AF702" s="9">
        <v>0</v>
      </c>
      <c r="AG702" s="8">
        <v>0</v>
      </c>
      <c r="AH702" s="9">
        <v>1</v>
      </c>
      <c r="AI702" s="30">
        <v>0</v>
      </c>
      <c r="AJ702" s="9">
        <v>0</v>
      </c>
      <c r="AK702" s="30">
        <v>1</v>
      </c>
      <c r="AL702" s="21">
        <v>1999</v>
      </c>
      <c r="AM702" s="23">
        <f t="shared" si="209"/>
        <v>7.6004023345003997</v>
      </c>
      <c r="AN702" s="33">
        <v>0</v>
      </c>
      <c r="AO702" s="33">
        <v>0</v>
      </c>
      <c r="AP702" s="33">
        <v>0</v>
      </c>
      <c r="AQ702" s="43">
        <v>1</v>
      </c>
      <c r="AR702" s="33" t="s">
        <v>108</v>
      </c>
      <c r="AS702" s="43" t="s">
        <v>108</v>
      </c>
      <c r="AT702" s="42">
        <v>1</v>
      </c>
      <c r="AU702" s="18">
        <v>0</v>
      </c>
      <c r="AV702">
        <v>1</v>
      </c>
      <c r="AW702" s="40">
        <v>0</v>
      </c>
      <c r="AX702" t="s">
        <v>108</v>
      </c>
      <c r="AY702" s="40" t="s">
        <v>108</v>
      </c>
      <c r="AZ702">
        <v>1</v>
      </c>
      <c r="BA702" s="18">
        <v>0</v>
      </c>
      <c r="BB702" t="s">
        <v>108</v>
      </c>
      <c r="BC702" s="18" t="s">
        <v>108</v>
      </c>
      <c r="BD702" s="18" t="s">
        <v>174</v>
      </c>
      <c r="BE702">
        <v>1</v>
      </c>
      <c r="BF702">
        <v>0</v>
      </c>
      <c r="BG702">
        <v>1</v>
      </c>
      <c r="BH702">
        <v>0</v>
      </c>
      <c r="BI702">
        <v>0</v>
      </c>
      <c r="BJ702">
        <v>0</v>
      </c>
      <c r="BK702" s="18">
        <v>0</v>
      </c>
      <c r="BL702">
        <v>1</v>
      </c>
      <c r="BM702">
        <v>0</v>
      </c>
      <c r="BN702" s="18">
        <v>0</v>
      </c>
      <c r="BQ702" s="25">
        <v>37</v>
      </c>
      <c r="BR702">
        <v>0</v>
      </c>
      <c r="BS702">
        <v>0</v>
      </c>
      <c r="BT702">
        <v>1</v>
      </c>
      <c r="BU702">
        <v>0</v>
      </c>
      <c r="BV702">
        <v>0</v>
      </c>
      <c r="BW702">
        <v>0</v>
      </c>
      <c r="BX702">
        <v>0</v>
      </c>
      <c r="BY702" s="18">
        <v>0</v>
      </c>
      <c r="BZ702">
        <v>0</v>
      </c>
      <c r="CA702">
        <v>0</v>
      </c>
      <c r="CB702">
        <v>0</v>
      </c>
      <c r="CC702" s="18">
        <v>1</v>
      </c>
      <c r="CD702">
        <v>0</v>
      </c>
      <c r="CE702">
        <v>0</v>
      </c>
      <c r="CF702">
        <v>0</v>
      </c>
      <c r="CG702">
        <v>0</v>
      </c>
      <c r="CH702" s="18">
        <v>0</v>
      </c>
      <c r="CI702">
        <v>1</v>
      </c>
      <c r="CJ702">
        <v>1</v>
      </c>
      <c r="CK702">
        <v>0</v>
      </c>
      <c r="CL702">
        <v>0</v>
      </c>
      <c r="CM702">
        <v>1</v>
      </c>
      <c r="CN702">
        <v>1</v>
      </c>
      <c r="CO702">
        <v>0</v>
      </c>
      <c r="CP702">
        <v>1</v>
      </c>
      <c r="CQ702">
        <v>1</v>
      </c>
      <c r="CR702">
        <v>1</v>
      </c>
      <c r="CS702" s="18">
        <v>1</v>
      </c>
      <c r="CU702">
        <v>335</v>
      </c>
      <c r="DD702" s="34" t="s">
        <v>110</v>
      </c>
    </row>
    <row r="703" spans="1:108" x14ac:dyDescent="0.25">
      <c r="A703">
        <v>702</v>
      </c>
      <c r="B703">
        <v>43</v>
      </c>
      <c r="C703" s="25" t="s">
        <v>178</v>
      </c>
      <c r="D703" s="12">
        <v>17.39871852062112</v>
      </c>
      <c r="E703" s="14">
        <v>1.242765608615795</v>
      </c>
      <c r="F703" s="7">
        <v>14</v>
      </c>
      <c r="G703" s="7">
        <f t="shared" si="201"/>
        <v>16.155952912005326</v>
      </c>
      <c r="H703" s="16">
        <f t="shared" si="202"/>
        <v>18.641484129236915</v>
      </c>
      <c r="I703" s="11">
        <f t="shared" si="203"/>
        <v>0.40016336533252062</v>
      </c>
      <c r="J703" s="33">
        <f t="shared" si="204"/>
        <v>2.8583097523751475E-2</v>
      </c>
      <c r="K703" s="33">
        <f t="shared" si="205"/>
        <v>34.985711369071801</v>
      </c>
      <c r="L703" s="33">
        <f t="shared" si="206"/>
        <v>0.37158026780876913</v>
      </c>
      <c r="M703" s="33">
        <f t="shared" si="207"/>
        <v>0.4287464628562721</v>
      </c>
      <c r="N703" s="8">
        <v>1</v>
      </c>
      <c r="O703" s="9">
        <v>0</v>
      </c>
      <c r="P703" s="8">
        <v>0</v>
      </c>
      <c r="Q703" s="9">
        <v>0</v>
      </c>
      <c r="R703" s="9">
        <v>1</v>
      </c>
      <c r="S703" s="9">
        <v>0</v>
      </c>
      <c r="T703" s="9">
        <v>0</v>
      </c>
      <c r="U703" s="8">
        <v>1054</v>
      </c>
      <c r="V703" s="9">
        <v>25</v>
      </c>
      <c r="W703" s="9">
        <f t="shared" si="217"/>
        <v>1028</v>
      </c>
      <c r="X703" s="9">
        <f t="shared" si="208"/>
        <v>24</v>
      </c>
      <c r="Y703" s="7">
        <v>15</v>
      </c>
      <c r="Z703" s="7">
        <f t="shared" si="216"/>
        <v>16</v>
      </c>
      <c r="AA703" s="9">
        <v>0</v>
      </c>
      <c r="AB703" s="9">
        <v>1</v>
      </c>
      <c r="AC703" s="9">
        <v>0</v>
      </c>
      <c r="AD703" s="9">
        <v>1</v>
      </c>
      <c r="AE703" s="9">
        <v>0</v>
      </c>
      <c r="AF703" s="9">
        <v>0</v>
      </c>
      <c r="AG703" s="8">
        <v>0</v>
      </c>
      <c r="AH703" s="9">
        <v>1</v>
      </c>
      <c r="AI703" s="30">
        <v>0</v>
      </c>
      <c r="AJ703" s="9">
        <v>0</v>
      </c>
      <c r="AK703" s="30">
        <v>1</v>
      </c>
      <c r="AL703" s="21">
        <v>1999</v>
      </c>
      <c r="AM703" s="23">
        <f t="shared" si="209"/>
        <v>7.6004023345003997</v>
      </c>
      <c r="AN703" s="33">
        <v>0</v>
      </c>
      <c r="AO703" s="33">
        <v>0</v>
      </c>
      <c r="AP703" s="33">
        <v>0</v>
      </c>
      <c r="AQ703" s="43">
        <v>1</v>
      </c>
      <c r="AR703" s="33" t="s">
        <v>108</v>
      </c>
      <c r="AS703" s="43" t="s">
        <v>108</v>
      </c>
      <c r="AT703" s="42">
        <v>1</v>
      </c>
      <c r="AU703" s="18">
        <v>0</v>
      </c>
      <c r="AV703">
        <v>0</v>
      </c>
      <c r="AW703" s="40">
        <v>1</v>
      </c>
      <c r="AX703" t="s">
        <v>108</v>
      </c>
      <c r="AY703" s="40" t="s">
        <v>108</v>
      </c>
      <c r="AZ703">
        <v>1</v>
      </c>
      <c r="BA703" s="18">
        <v>0</v>
      </c>
      <c r="BB703" t="s">
        <v>108</v>
      </c>
      <c r="BC703" s="18" t="s">
        <v>108</v>
      </c>
      <c r="BD703" s="18" t="s">
        <v>174</v>
      </c>
      <c r="BE703">
        <v>1</v>
      </c>
      <c r="BF703">
        <v>0</v>
      </c>
      <c r="BG703">
        <v>1</v>
      </c>
      <c r="BH703">
        <v>0</v>
      </c>
      <c r="BI703">
        <v>0</v>
      </c>
      <c r="BJ703">
        <v>0</v>
      </c>
      <c r="BK703" s="18">
        <v>0</v>
      </c>
      <c r="BL703">
        <v>1</v>
      </c>
      <c r="BM703">
        <v>0</v>
      </c>
      <c r="BN703" s="18">
        <v>0</v>
      </c>
      <c r="BQ703" s="25">
        <v>37</v>
      </c>
      <c r="BR703">
        <v>0</v>
      </c>
      <c r="BS703">
        <v>0</v>
      </c>
      <c r="BT703">
        <v>1</v>
      </c>
      <c r="BU703">
        <v>0</v>
      </c>
      <c r="BV703">
        <v>0</v>
      </c>
      <c r="BW703">
        <v>0</v>
      </c>
      <c r="BX703">
        <v>0</v>
      </c>
      <c r="BY703" s="18">
        <v>0</v>
      </c>
      <c r="BZ703">
        <v>0</v>
      </c>
      <c r="CA703">
        <v>0</v>
      </c>
      <c r="CB703">
        <v>0</v>
      </c>
      <c r="CC703" s="18">
        <v>1</v>
      </c>
      <c r="CD703">
        <v>0</v>
      </c>
      <c r="CE703">
        <v>0</v>
      </c>
      <c r="CF703">
        <v>0</v>
      </c>
      <c r="CG703">
        <v>0</v>
      </c>
      <c r="CH703" s="18">
        <v>0</v>
      </c>
      <c r="CI703">
        <v>1</v>
      </c>
      <c r="CJ703">
        <v>1</v>
      </c>
      <c r="CK703">
        <v>0</v>
      </c>
      <c r="CL703">
        <v>0</v>
      </c>
      <c r="CM703">
        <v>1</v>
      </c>
      <c r="CN703">
        <v>1</v>
      </c>
      <c r="CO703">
        <v>0</v>
      </c>
      <c r="CP703">
        <v>1</v>
      </c>
      <c r="CQ703">
        <v>1</v>
      </c>
      <c r="CR703">
        <v>1</v>
      </c>
      <c r="CS703" s="18">
        <v>1</v>
      </c>
      <c r="CU703">
        <v>335</v>
      </c>
      <c r="DD703" s="34" t="s">
        <v>110</v>
      </c>
    </row>
    <row r="704" spans="1:108" x14ac:dyDescent="0.25">
      <c r="A704">
        <v>703</v>
      </c>
      <c r="B704">
        <v>43</v>
      </c>
      <c r="C704" s="25" t="s">
        <v>178</v>
      </c>
      <c r="D704" s="12">
        <v>8.6200003309825952</v>
      </c>
      <c r="E704" s="14">
        <v>1.1243478692585991</v>
      </c>
      <c r="F704" s="7">
        <v>7.666666666666667</v>
      </c>
      <c r="G704" s="7">
        <f t="shared" si="201"/>
        <v>7.4956524617239957</v>
      </c>
      <c r="H704" s="16">
        <f t="shared" si="202"/>
        <v>9.7443482002411947</v>
      </c>
      <c r="I704" s="11">
        <f t="shared" si="203"/>
        <v>0.21273510241648885</v>
      </c>
      <c r="J704" s="33">
        <f t="shared" si="204"/>
        <v>2.7748056836933325E-2</v>
      </c>
      <c r="K704" s="33">
        <f t="shared" si="205"/>
        <v>36.038559596323736</v>
      </c>
      <c r="L704" s="33">
        <f t="shared" si="206"/>
        <v>0.18498704557955553</v>
      </c>
      <c r="M704" s="33">
        <f t="shared" si="207"/>
        <v>0.24048315925342217</v>
      </c>
      <c r="N704" s="8">
        <v>1</v>
      </c>
      <c r="O704" s="9">
        <v>0</v>
      </c>
      <c r="P704" s="8">
        <v>0</v>
      </c>
      <c r="Q704" s="9">
        <v>0</v>
      </c>
      <c r="R704" s="9">
        <v>1</v>
      </c>
      <c r="S704" s="9">
        <v>0</v>
      </c>
      <c r="T704" s="9">
        <v>0</v>
      </c>
      <c r="U704" s="8">
        <v>1266</v>
      </c>
      <c r="V704" s="9">
        <v>25</v>
      </c>
      <c r="W704" s="9">
        <f t="shared" si="217"/>
        <v>1240</v>
      </c>
      <c r="X704" s="9">
        <f t="shared" si="208"/>
        <v>24</v>
      </c>
      <c r="Y704" s="7">
        <v>15</v>
      </c>
      <c r="Z704" s="7">
        <f t="shared" si="216"/>
        <v>12</v>
      </c>
      <c r="AA704" s="9">
        <v>0</v>
      </c>
      <c r="AB704" s="9">
        <v>1</v>
      </c>
      <c r="AC704" s="9">
        <v>0</v>
      </c>
      <c r="AD704" s="9">
        <v>1</v>
      </c>
      <c r="AE704" s="9">
        <v>0</v>
      </c>
      <c r="AF704" s="9">
        <v>0</v>
      </c>
      <c r="AG704" s="8">
        <v>0</v>
      </c>
      <c r="AH704" s="9">
        <v>1</v>
      </c>
      <c r="AI704" s="30">
        <v>0</v>
      </c>
      <c r="AJ704" s="9">
        <v>0</v>
      </c>
      <c r="AK704" s="30">
        <v>1</v>
      </c>
      <c r="AL704" s="21">
        <v>1999</v>
      </c>
      <c r="AM704" s="23">
        <f t="shared" si="209"/>
        <v>7.6004023345003997</v>
      </c>
      <c r="AN704" s="33">
        <v>0</v>
      </c>
      <c r="AO704" s="33">
        <v>0</v>
      </c>
      <c r="AP704" s="33">
        <v>0</v>
      </c>
      <c r="AQ704" s="43">
        <v>1</v>
      </c>
      <c r="AR704" s="33" t="s">
        <v>108</v>
      </c>
      <c r="AS704" s="43" t="s">
        <v>108</v>
      </c>
      <c r="AT704" s="42">
        <v>1</v>
      </c>
      <c r="AU704" s="18">
        <v>0</v>
      </c>
      <c r="AV704">
        <v>1</v>
      </c>
      <c r="AW704" s="40">
        <v>0</v>
      </c>
      <c r="AX704" t="s">
        <v>108</v>
      </c>
      <c r="AY704" s="40" t="s">
        <v>108</v>
      </c>
      <c r="AZ704">
        <v>1</v>
      </c>
      <c r="BA704" s="18">
        <v>0</v>
      </c>
      <c r="BB704" t="s">
        <v>108</v>
      </c>
      <c r="BC704" s="18" t="s">
        <v>108</v>
      </c>
      <c r="BD704" s="18" t="s">
        <v>174</v>
      </c>
      <c r="BE704">
        <v>1</v>
      </c>
      <c r="BF704">
        <v>0</v>
      </c>
      <c r="BG704">
        <v>1</v>
      </c>
      <c r="BH704">
        <v>0</v>
      </c>
      <c r="BI704">
        <v>0</v>
      </c>
      <c r="BJ704">
        <v>0</v>
      </c>
      <c r="BK704" s="18">
        <v>0</v>
      </c>
      <c r="BL704">
        <v>1</v>
      </c>
      <c r="BM704">
        <v>0</v>
      </c>
      <c r="BN704" s="18">
        <v>0</v>
      </c>
      <c r="BQ704" s="25">
        <v>33</v>
      </c>
      <c r="BR704">
        <v>0</v>
      </c>
      <c r="BS704">
        <v>0</v>
      </c>
      <c r="BT704">
        <v>1</v>
      </c>
      <c r="BU704">
        <v>0</v>
      </c>
      <c r="BV704">
        <v>0</v>
      </c>
      <c r="BW704">
        <v>0</v>
      </c>
      <c r="BX704">
        <v>0</v>
      </c>
      <c r="BY704" s="18">
        <v>0</v>
      </c>
      <c r="BZ704">
        <v>0</v>
      </c>
      <c r="CA704">
        <v>0</v>
      </c>
      <c r="CB704">
        <v>0</v>
      </c>
      <c r="CC704" s="18">
        <v>1</v>
      </c>
      <c r="CD704">
        <v>0</v>
      </c>
      <c r="CE704">
        <v>0</v>
      </c>
      <c r="CF704">
        <v>0</v>
      </c>
      <c r="CG704">
        <v>0</v>
      </c>
      <c r="CH704" s="18">
        <v>0</v>
      </c>
      <c r="CI704">
        <v>1</v>
      </c>
      <c r="CJ704">
        <v>1</v>
      </c>
      <c r="CK704">
        <v>0</v>
      </c>
      <c r="CL704">
        <v>0</v>
      </c>
      <c r="CM704">
        <v>1</v>
      </c>
      <c r="CN704">
        <v>1</v>
      </c>
      <c r="CO704">
        <v>0</v>
      </c>
      <c r="CP704">
        <v>1</v>
      </c>
      <c r="CQ704">
        <v>1</v>
      </c>
      <c r="CR704">
        <v>1</v>
      </c>
      <c r="CS704" s="18">
        <v>1</v>
      </c>
      <c r="CU704">
        <v>335</v>
      </c>
      <c r="DD704" s="34" t="s">
        <v>110</v>
      </c>
    </row>
    <row r="705" spans="1:108" x14ac:dyDescent="0.25">
      <c r="A705">
        <v>704</v>
      </c>
      <c r="B705">
        <v>43</v>
      </c>
      <c r="C705" s="25" t="s">
        <v>178</v>
      </c>
      <c r="D705" s="12">
        <v>16.89392617042845</v>
      </c>
      <c r="E705" s="14">
        <v>1.236140939299643</v>
      </c>
      <c r="F705" s="7">
        <v>13.66666666666667</v>
      </c>
      <c r="G705" s="7">
        <f t="shared" si="201"/>
        <v>15.657785231128807</v>
      </c>
      <c r="H705" s="16">
        <f t="shared" si="202"/>
        <v>18.130067109728092</v>
      </c>
      <c r="I705" s="11">
        <f t="shared" si="203"/>
        <v>0.39035228877848893</v>
      </c>
      <c r="J705" s="33">
        <f t="shared" si="204"/>
        <v>2.8562362593547969E-2</v>
      </c>
      <c r="K705" s="33">
        <f t="shared" si="205"/>
        <v>35.01110934800235</v>
      </c>
      <c r="L705" s="33">
        <f t="shared" si="206"/>
        <v>0.36178992618494099</v>
      </c>
      <c r="M705" s="33">
        <f t="shared" si="207"/>
        <v>0.41891465137203687</v>
      </c>
      <c r="N705" s="8">
        <v>1</v>
      </c>
      <c r="O705" s="9">
        <v>0</v>
      </c>
      <c r="P705" s="8">
        <v>0</v>
      </c>
      <c r="Q705" s="9">
        <v>0</v>
      </c>
      <c r="R705" s="9">
        <v>1</v>
      </c>
      <c r="S705" s="9">
        <v>0</v>
      </c>
      <c r="T705" s="9">
        <v>0</v>
      </c>
      <c r="U705" s="8">
        <v>1065</v>
      </c>
      <c r="V705" s="9">
        <v>25</v>
      </c>
      <c r="W705" s="9">
        <f t="shared" si="217"/>
        <v>1039</v>
      </c>
      <c r="X705" s="9">
        <f t="shared" si="208"/>
        <v>24</v>
      </c>
      <c r="Y705" s="7">
        <v>15</v>
      </c>
      <c r="Z705" s="7">
        <f t="shared" si="216"/>
        <v>12</v>
      </c>
      <c r="AA705" s="9">
        <v>0</v>
      </c>
      <c r="AB705" s="9">
        <v>1</v>
      </c>
      <c r="AC705" s="9">
        <v>0</v>
      </c>
      <c r="AD705" s="9">
        <v>1</v>
      </c>
      <c r="AE705" s="9">
        <v>0</v>
      </c>
      <c r="AF705" s="9">
        <v>0</v>
      </c>
      <c r="AG705" s="8">
        <v>0</v>
      </c>
      <c r="AH705" s="9">
        <v>1</v>
      </c>
      <c r="AI705" s="30">
        <v>0</v>
      </c>
      <c r="AJ705" s="9">
        <v>0</v>
      </c>
      <c r="AK705" s="30">
        <v>1</v>
      </c>
      <c r="AL705" s="21">
        <v>1999</v>
      </c>
      <c r="AM705" s="23">
        <f t="shared" si="209"/>
        <v>7.6004023345003997</v>
      </c>
      <c r="AN705" s="33">
        <v>0</v>
      </c>
      <c r="AO705" s="33">
        <v>0</v>
      </c>
      <c r="AP705" s="33">
        <v>0</v>
      </c>
      <c r="AQ705" s="43">
        <v>1</v>
      </c>
      <c r="AR705" s="33" t="s">
        <v>108</v>
      </c>
      <c r="AS705" s="43" t="s">
        <v>108</v>
      </c>
      <c r="AT705" s="42">
        <v>1</v>
      </c>
      <c r="AU705" s="18">
        <v>0</v>
      </c>
      <c r="AV705">
        <v>0</v>
      </c>
      <c r="AW705" s="40">
        <v>1</v>
      </c>
      <c r="AX705" t="s">
        <v>108</v>
      </c>
      <c r="AY705" s="40" t="s">
        <v>108</v>
      </c>
      <c r="AZ705">
        <v>1</v>
      </c>
      <c r="BA705" s="18">
        <v>0</v>
      </c>
      <c r="BB705" t="s">
        <v>108</v>
      </c>
      <c r="BC705" s="18" t="s">
        <v>108</v>
      </c>
      <c r="BD705" s="18" t="s">
        <v>174</v>
      </c>
      <c r="BE705">
        <v>1</v>
      </c>
      <c r="BF705">
        <v>0</v>
      </c>
      <c r="BG705">
        <v>1</v>
      </c>
      <c r="BH705">
        <v>0</v>
      </c>
      <c r="BI705">
        <v>0</v>
      </c>
      <c r="BJ705">
        <v>0</v>
      </c>
      <c r="BK705" s="18">
        <v>0</v>
      </c>
      <c r="BL705">
        <v>1</v>
      </c>
      <c r="BM705">
        <v>0</v>
      </c>
      <c r="BN705" s="18">
        <v>0</v>
      </c>
      <c r="BQ705" s="25">
        <v>33</v>
      </c>
      <c r="BR705">
        <v>0</v>
      </c>
      <c r="BS705">
        <v>0</v>
      </c>
      <c r="BT705">
        <v>1</v>
      </c>
      <c r="BU705">
        <v>0</v>
      </c>
      <c r="BV705">
        <v>0</v>
      </c>
      <c r="BW705">
        <v>0</v>
      </c>
      <c r="BX705">
        <v>0</v>
      </c>
      <c r="BY705" s="18">
        <v>0</v>
      </c>
      <c r="BZ705">
        <v>0</v>
      </c>
      <c r="CA705">
        <v>0</v>
      </c>
      <c r="CB705">
        <v>0</v>
      </c>
      <c r="CC705" s="18">
        <v>1</v>
      </c>
      <c r="CD705">
        <v>0</v>
      </c>
      <c r="CE705">
        <v>0</v>
      </c>
      <c r="CF705">
        <v>0</v>
      </c>
      <c r="CG705">
        <v>0</v>
      </c>
      <c r="CH705" s="18">
        <v>0</v>
      </c>
      <c r="CI705">
        <v>1</v>
      </c>
      <c r="CJ705">
        <v>1</v>
      </c>
      <c r="CK705">
        <v>0</v>
      </c>
      <c r="CL705">
        <v>0</v>
      </c>
      <c r="CM705">
        <v>1</v>
      </c>
      <c r="CN705">
        <v>1</v>
      </c>
      <c r="CO705">
        <v>0</v>
      </c>
      <c r="CP705">
        <v>1</v>
      </c>
      <c r="CQ705">
        <v>1</v>
      </c>
      <c r="CR705">
        <v>1</v>
      </c>
      <c r="CS705" s="18">
        <v>1</v>
      </c>
      <c r="CU705">
        <v>335</v>
      </c>
      <c r="DD705" s="34" t="s">
        <v>110</v>
      </c>
    </row>
    <row r="706" spans="1:108" x14ac:dyDescent="0.25">
      <c r="A706">
        <v>705</v>
      </c>
      <c r="B706">
        <v>43</v>
      </c>
      <c r="C706" s="25" t="s">
        <v>178</v>
      </c>
      <c r="D706" s="12">
        <v>7.7892686652247729</v>
      </c>
      <c r="E706" s="14">
        <v>1.1127526664606819</v>
      </c>
      <c r="F706" s="7">
        <v>7</v>
      </c>
      <c r="G706" s="7">
        <f t="shared" ref="G706:G769" si="218">D706-E706</f>
        <v>6.6765159987640912</v>
      </c>
      <c r="H706" s="16">
        <f t="shared" ref="H706:H769" si="219">D706+E706</f>
        <v>8.9020213316854555</v>
      </c>
      <c r="I706" s="11">
        <f t="shared" ref="I706:I769" si="220">IFERROR(F706/SQRT(F706^2+W706), "X")</f>
        <v>0.2069593385961789</v>
      </c>
      <c r="J706" s="33">
        <f t="shared" ref="J706:J769" si="221">IFERROR(SQRT((1-I706^2)/W706), "X")</f>
        <v>2.9565619799454129E-2</v>
      </c>
      <c r="K706" s="33">
        <f t="shared" ref="K706:K769" si="222">IFERROR(1/J706, "X")</f>
        <v>33.823069050575526</v>
      </c>
      <c r="L706" s="33">
        <f t="shared" ref="L706:L769" si="223">IFERROR(I706-J706, "X")</f>
        <v>0.17739371879672478</v>
      </c>
      <c r="M706" s="33">
        <f t="shared" ref="M706:M769" si="224">IFERROR(I706+J706, "X")</f>
        <v>0.23652495839563303</v>
      </c>
      <c r="N706" s="8">
        <v>1</v>
      </c>
      <c r="O706" s="9">
        <v>0</v>
      </c>
      <c r="P706" s="8">
        <v>0</v>
      </c>
      <c r="Q706" s="9">
        <v>0</v>
      </c>
      <c r="R706" s="9">
        <v>1</v>
      </c>
      <c r="S706" s="9">
        <v>0</v>
      </c>
      <c r="T706" s="9">
        <v>0</v>
      </c>
      <c r="U706" s="8">
        <v>1121</v>
      </c>
      <c r="V706" s="9">
        <v>25</v>
      </c>
      <c r="W706" s="9">
        <f t="shared" si="217"/>
        <v>1095</v>
      </c>
      <c r="X706" s="9">
        <f t="shared" ref="X706:X769" si="225">COUNTIF(B:B,B706)</f>
        <v>24</v>
      </c>
      <c r="Y706" s="7">
        <v>15</v>
      </c>
      <c r="Z706" s="7">
        <f t="shared" si="216"/>
        <v>12</v>
      </c>
      <c r="AA706" s="9">
        <v>0</v>
      </c>
      <c r="AB706" s="9">
        <v>1</v>
      </c>
      <c r="AC706" s="9">
        <v>0</v>
      </c>
      <c r="AD706" s="9">
        <v>1</v>
      </c>
      <c r="AE706" s="9">
        <v>0</v>
      </c>
      <c r="AF706" s="9">
        <v>0</v>
      </c>
      <c r="AG706" s="8">
        <v>0</v>
      </c>
      <c r="AH706" s="9">
        <v>1</v>
      </c>
      <c r="AI706" s="30">
        <v>0</v>
      </c>
      <c r="AJ706" s="9">
        <v>0</v>
      </c>
      <c r="AK706" s="30">
        <v>1</v>
      </c>
      <c r="AL706" s="21">
        <v>1999</v>
      </c>
      <c r="AM706" s="23">
        <f t="shared" ref="AM706:AM769" si="226">LN(AL706)</f>
        <v>7.6004023345003997</v>
      </c>
      <c r="AN706" s="33">
        <v>0</v>
      </c>
      <c r="AO706" s="33">
        <v>0</v>
      </c>
      <c r="AP706" s="33">
        <v>0</v>
      </c>
      <c r="AQ706" s="43">
        <v>1</v>
      </c>
      <c r="AR706" s="33" t="s">
        <v>108</v>
      </c>
      <c r="AS706" s="43" t="s">
        <v>108</v>
      </c>
      <c r="AT706" s="42">
        <v>1</v>
      </c>
      <c r="AU706" s="18">
        <v>0</v>
      </c>
      <c r="AV706">
        <v>1</v>
      </c>
      <c r="AW706" s="40">
        <v>0</v>
      </c>
      <c r="AX706" t="s">
        <v>108</v>
      </c>
      <c r="AY706" s="40" t="s">
        <v>108</v>
      </c>
      <c r="AZ706">
        <v>1</v>
      </c>
      <c r="BA706" s="18">
        <v>0</v>
      </c>
      <c r="BB706" t="s">
        <v>108</v>
      </c>
      <c r="BC706" s="18" t="s">
        <v>108</v>
      </c>
      <c r="BD706" s="18" t="s">
        <v>174</v>
      </c>
      <c r="BE706">
        <v>1</v>
      </c>
      <c r="BF706">
        <v>0</v>
      </c>
      <c r="BG706">
        <v>1</v>
      </c>
      <c r="BH706">
        <v>0</v>
      </c>
      <c r="BI706">
        <v>0</v>
      </c>
      <c r="BJ706">
        <v>0</v>
      </c>
      <c r="BK706" s="18">
        <v>0</v>
      </c>
      <c r="BL706">
        <v>1</v>
      </c>
      <c r="BM706">
        <v>0</v>
      </c>
      <c r="BN706" s="18">
        <v>0</v>
      </c>
      <c r="BQ706" s="25">
        <v>33</v>
      </c>
      <c r="BR706">
        <v>0</v>
      </c>
      <c r="BS706">
        <v>0</v>
      </c>
      <c r="BT706">
        <v>1</v>
      </c>
      <c r="BU706">
        <v>0</v>
      </c>
      <c r="BV706">
        <v>0</v>
      </c>
      <c r="BW706">
        <v>0</v>
      </c>
      <c r="BX706">
        <v>0</v>
      </c>
      <c r="BY706" s="18">
        <v>0</v>
      </c>
      <c r="BZ706">
        <v>0</v>
      </c>
      <c r="CA706">
        <v>0</v>
      </c>
      <c r="CB706">
        <v>0</v>
      </c>
      <c r="CC706" s="18">
        <v>1</v>
      </c>
      <c r="CD706">
        <v>0</v>
      </c>
      <c r="CE706">
        <v>0</v>
      </c>
      <c r="CF706">
        <v>0</v>
      </c>
      <c r="CG706">
        <v>0</v>
      </c>
      <c r="CH706" s="18">
        <v>0</v>
      </c>
      <c r="CI706">
        <v>1</v>
      </c>
      <c r="CJ706">
        <v>1</v>
      </c>
      <c r="CK706">
        <v>0</v>
      </c>
      <c r="CL706">
        <v>0</v>
      </c>
      <c r="CM706">
        <v>1</v>
      </c>
      <c r="CN706">
        <v>1</v>
      </c>
      <c r="CO706">
        <v>0</v>
      </c>
      <c r="CP706">
        <v>1</v>
      </c>
      <c r="CQ706">
        <v>1</v>
      </c>
      <c r="CR706">
        <v>1</v>
      </c>
      <c r="CS706" s="18">
        <v>1</v>
      </c>
      <c r="CU706">
        <v>335</v>
      </c>
      <c r="DD706" s="34" t="s">
        <v>110</v>
      </c>
    </row>
    <row r="707" spans="1:108" x14ac:dyDescent="0.25">
      <c r="A707">
        <v>706</v>
      </c>
      <c r="B707">
        <v>43</v>
      </c>
      <c r="C707" s="25" t="s">
        <v>178</v>
      </c>
      <c r="D707" s="12">
        <v>14.924487155444149</v>
      </c>
      <c r="E707" s="14">
        <v>1.2100935531441199</v>
      </c>
      <c r="F707" s="7">
        <v>12.33333333333333</v>
      </c>
      <c r="G707" s="7">
        <f t="shared" si="218"/>
        <v>13.71439360230003</v>
      </c>
      <c r="H707" s="16">
        <f t="shared" si="219"/>
        <v>16.13458070858827</v>
      </c>
      <c r="I707" s="11">
        <f t="shared" si="220"/>
        <v>0.36383079663301104</v>
      </c>
      <c r="J707" s="33">
        <f t="shared" si="221"/>
        <v>2.9499794321595496E-2</v>
      </c>
      <c r="K707" s="33">
        <f t="shared" si="222"/>
        <v>33.898541430437845</v>
      </c>
      <c r="L707" s="33">
        <f t="shared" si="223"/>
        <v>0.33433100231141555</v>
      </c>
      <c r="M707" s="33">
        <f t="shared" si="224"/>
        <v>0.39333059095460654</v>
      </c>
      <c r="N707" s="8">
        <v>1</v>
      </c>
      <c r="O707" s="9">
        <v>0</v>
      </c>
      <c r="P707" s="8">
        <v>0</v>
      </c>
      <c r="Q707" s="9">
        <v>0</v>
      </c>
      <c r="R707" s="9">
        <v>1</v>
      </c>
      <c r="S707" s="9">
        <v>0</v>
      </c>
      <c r="T707" s="9">
        <v>0</v>
      </c>
      <c r="U707" s="8">
        <v>1023</v>
      </c>
      <c r="V707" s="9">
        <v>25</v>
      </c>
      <c r="W707" s="9">
        <f t="shared" si="217"/>
        <v>997</v>
      </c>
      <c r="X707" s="9">
        <f t="shared" si="225"/>
        <v>24</v>
      </c>
      <c r="Y707" s="7">
        <v>15</v>
      </c>
      <c r="Z707" s="7">
        <f t="shared" si="216"/>
        <v>12</v>
      </c>
      <c r="AA707" s="9">
        <v>0</v>
      </c>
      <c r="AB707" s="9">
        <v>1</v>
      </c>
      <c r="AC707" s="9">
        <v>0</v>
      </c>
      <c r="AD707" s="9">
        <v>1</v>
      </c>
      <c r="AE707" s="9">
        <v>0</v>
      </c>
      <c r="AF707" s="9">
        <v>0</v>
      </c>
      <c r="AG707" s="8">
        <v>0</v>
      </c>
      <c r="AH707" s="9">
        <v>1</v>
      </c>
      <c r="AI707" s="30">
        <v>0</v>
      </c>
      <c r="AJ707" s="9">
        <v>0</v>
      </c>
      <c r="AK707" s="30">
        <v>1</v>
      </c>
      <c r="AL707" s="21">
        <v>1999</v>
      </c>
      <c r="AM707" s="23">
        <f t="shared" si="226"/>
        <v>7.6004023345003997</v>
      </c>
      <c r="AN707" s="33">
        <v>0</v>
      </c>
      <c r="AO707" s="33">
        <v>0</v>
      </c>
      <c r="AP707" s="33">
        <v>0</v>
      </c>
      <c r="AQ707" s="43">
        <v>1</v>
      </c>
      <c r="AR707" s="33" t="s">
        <v>108</v>
      </c>
      <c r="AS707" s="43" t="s">
        <v>108</v>
      </c>
      <c r="AT707" s="42">
        <v>1</v>
      </c>
      <c r="AU707" s="18">
        <v>0</v>
      </c>
      <c r="AV707">
        <v>0</v>
      </c>
      <c r="AW707" s="40">
        <v>1</v>
      </c>
      <c r="AX707" t="s">
        <v>108</v>
      </c>
      <c r="AY707" s="40" t="s">
        <v>108</v>
      </c>
      <c r="AZ707">
        <v>1</v>
      </c>
      <c r="BA707" s="18">
        <v>0</v>
      </c>
      <c r="BB707" t="s">
        <v>108</v>
      </c>
      <c r="BC707" s="18" t="s">
        <v>108</v>
      </c>
      <c r="BD707" s="18" t="s">
        <v>174</v>
      </c>
      <c r="BE707">
        <v>1</v>
      </c>
      <c r="BF707">
        <v>0</v>
      </c>
      <c r="BG707">
        <v>1</v>
      </c>
      <c r="BH707">
        <v>0</v>
      </c>
      <c r="BI707">
        <v>0</v>
      </c>
      <c r="BJ707">
        <v>0</v>
      </c>
      <c r="BK707" s="18">
        <v>0</v>
      </c>
      <c r="BL707">
        <v>1</v>
      </c>
      <c r="BM707">
        <v>0</v>
      </c>
      <c r="BN707" s="18">
        <v>0</v>
      </c>
      <c r="BQ707" s="25">
        <v>33</v>
      </c>
      <c r="BR707">
        <v>0</v>
      </c>
      <c r="BS707">
        <v>0</v>
      </c>
      <c r="BT707">
        <v>1</v>
      </c>
      <c r="BU707">
        <v>0</v>
      </c>
      <c r="BV707">
        <v>0</v>
      </c>
      <c r="BW707">
        <v>0</v>
      </c>
      <c r="BX707">
        <v>0</v>
      </c>
      <c r="BY707" s="18">
        <v>0</v>
      </c>
      <c r="BZ707">
        <v>0</v>
      </c>
      <c r="CA707">
        <v>0</v>
      </c>
      <c r="CB707">
        <v>0</v>
      </c>
      <c r="CC707" s="18">
        <v>1</v>
      </c>
      <c r="CD707">
        <v>0</v>
      </c>
      <c r="CE707">
        <v>0</v>
      </c>
      <c r="CF707">
        <v>0</v>
      </c>
      <c r="CG707">
        <v>0</v>
      </c>
      <c r="CH707" s="18">
        <v>0</v>
      </c>
      <c r="CI707">
        <v>1</v>
      </c>
      <c r="CJ707">
        <v>1</v>
      </c>
      <c r="CK707">
        <v>0</v>
      </c>
      <c r="CL707">
        <v>0</v>
      </c>
      <c r="CM707">
        <v>1</v>
      </c>
      <c r="CN707">
        <v>1</v>
      </c>
      <c r="CO707">
        <v>0</v>
      </c>
      <c r="CP707">
        <v>1</v>
      </c>
      <c r="CQ707">
        <v>1</v>
      </c>
      <c r="CR707">
        <v>1</v>
      </c>
      <c r="CS707" s="18">
        <v>1</v>
      </c>
      <c r="CU707">
        <v>335</v>
      </c>
      <c r="DD707" s="34" t="s">
        <v>110</v>
      </c>
    </row>
    <row r="708" spans="1:108" x14ac:dyDescent="0.25">
      <c r="A708">
        <v>707</v>
      </c>
      <c r="B708">
        <v>43</v>
      </c>
      <c r="C708" s="25" t="s">
        <v>178</v>
      </c>
      <c r="D708" s="12">
        <v>9.4675138895913786</v>
      </c>
      <c r="E708" s="14">
        <v>1.1361016667509649</v>
      </c>
      <c r="F708" s="7">
        <v>8.3333333333333339</v>
      </c>
      <c r="G708" s="7">
        <f t="shared" si="218"/>
        <v>8.3314122228404131</v>
      </c>
      <c r="H708" s="16">
        <f t="shared" si="219"/>
        <v>10.603615556342344</v>
      </c>
      <c r="I708" s="11">
        <f t="shared" si="220"/>
        <v>0.23379806622491348</v>
      </c>
      <c r="J708" s="33">
        <f t="shared" si="221"/>
        <v>2.8055767946989611E-2</v>
      </c>
      <c r="K708" s="33">
        <f t="shared" si="222"/>
        <v>35.643294522875472</v>
      </c>
      <c r="L708" s="33">
        <f t="shared" si="223"/>
        <v>0.20574229827792387</v>
      </c>
      <c r="M708" s="33">
        <f t="shared" si="224"/>
        <v>0.26185383417190311</v>
      </c>
      <c r="N708" s="8">
        <v>1</v>
      </c>
      <c r="O708" s="9">
        <v>0</v>
      </c>
      <c r="P708" s="8">
        <v>0</v>
      </c>
      <c r="Q708" s="9">
        <v>0</v>
      </c>
      <c r="R708" s="9">
        <v>1</v>
      </c>
      <c r="S708" s="9">
        <v>0</v>
      </c>
      <c r="T708" s="9">
        <v>0</v>
      </c>
      <c r="U708" s="8">
        <v>1227</v>
      </c>
      <c r="V708" s="9">
        <v>25</v>
      </c>
      <c r="W708" s="9">
        <f t="shared" si="217"/>
        <v>1201</v>
      </c>
      <c r="X708" s="9">
        <f t="shared" si="225"/>
        <v>24</v>
      </c>
      <c r="Y708" s="7">
        <v>15</v>
      </c>
      <c r="Z708" s="7">
        <f t="shared" si="216"/>
        <v>8</v>
      </c>
      <c r="AA708" s="9">
        <v>0</v>
      </c>
      <c r="AB708" s="9">
        <v>1</v>
      </c>
      <c r="AC708" s="9">
        <v>0</v>
      </c>
      <c r="AD708" s="9">
        <v>1</v>
      </c>
      <c r="AE708" s="9">
        <v>0</v>
      </c>
      <c r="AF708" s="9">
        <v>0</v>
      </c>
      <c r="AG708" s="8">
        <v>0</v>
      </c>
      <c r="AH708" s="9">
        <v>1</v>
      </c>
      <c r="AI708" s="30">
        <v>0</v>
      </c>
      <c r="AJ708" s="9">
        <v>0</v>
      </c>
      <c r="AK708" s="30">
        <v>1</v>
      </c>
      <c r="AL708" s="21">
        <v>1999</v>
      </c>
      <c r="AM708" s="23">
        <f t="shared" si="226"/>
        <v>7.6004023345003997</v>
      </c>
      <c r="AN708" s="33">
        <v>0</v>
      </c>
      <c r="AO708" s="33">
        <v>0</v>
      </c>
      <c r="AP708" s="33">
        <v>0</v>
      </c>
      <c r="AQ708" s="43">
        <v>1</v>
      </c>
      <c r="AR708" s="33" t="s">
        <v>108</v>
      </c>
      <c r="AS708" s="43" t="s">
        <v>108</v>
      </c>
      <c r="AT708" s="42">
        <v>1</v>
      </c>
      <c r="AU708" s="18">
        <v>0</v>
      </c>
      <c r="AV708">
        <v>1</v>
      </c>
      <c r="AW708" s="40">
        <v>0</v>
      </c>
      <c r="AX708" t="s">
        <v>108</v>
      </c>
      <c r="AY708" s="40" t="s">
        <v>108</v>
      </c>
      <c r="AZ708">
        <v>1</v>
      </c>
      <c r="BA708" s="18">
        <v>0</v>
      </c>
      <c r="BB708" t="s">
        <v>108</v>
      </c>
      <c r="BC708" s="18" t="s">
        <v>108</v>
      </c>
      <c r="BD708" s="18" t="s">
        <v>174</v>
      </c>
      <c r="BE708">
        <v>1</v>
      </c>
      <c r="BF708">
        <v>0</v>
      </c>
      <c r="BG708">
        <v>1</v>
      </c>
      <c r="BH708">
        <v>0</v>
      </c>
      <c r="BI708">
        <v>0</v>
      </c>
      <c r="BJ708">
        <v>0</v>
      </c>
      <c r="BK708" s="18">
        <v>0</v>
      </c>
      <c r="BL708">
        <v>1</v>
      </c>
      <c r="BM708">
        <v>0</v>
      </c>
      <c r="BN708" s="18">
        <v>0</v>
      </c>
      <c r="BQ708" s="25">
        <v>29</v>
      </c>
      <c r="BR708">
        <v>0</v>
      </c>
      <c r="BS708">
        <v>0</v>
      </c>
      <c r="BT708">
        <v>1</v>
      </c>
      <c r="BU708">
        <v>0</v>
      </c>
      <c r="BV708">
        <v>0</v>
      </c>
      <c r="BW708">
        <v>0</v>
      </c>
      <c r="BX708">
        <v>0</v>
      </c>
      <c r="BY708" s="18">
        <v>0</v>
      </c>
      <c r="BZ708">
        <v>0</v>
      </c>
      <c r="CA708">
        <v>0</v>
      </c>
      <c r="CB708">
        <v>0</v>
      </c>
      <c r="CC708" s="18">
        <v>1</v>
      </c>
      <c r="CD708">
        <v>0</v>
      </c>
      <c r="CE708">
        <v>0</v>
      </c>
      <c r="CF708">
        <v>0</v>
      </c>
      <c r="CG708">
        <v>0</v>
      </c>
      <c r="CH708" s="18">
        <v>0</v>
      </c>
      <c r="CI708">
        <v>1</v>
      </c>
      <c r="CJ708">
        <v>1</v>
      </c>
      <c r="CK708">
        <v>0</v>
      </c>
      <c r="CL708">
        <v>0</v>
      </c>
      <c r="CM708">
        <v>1</v>
      </c>
      <c r="CN708">
        <v>1</v>
      </c>
      <c r="CO708">
        <v>0</v>
      </c>
      <c r="CP708">
        <v>1</v>
      </c>
      <c r="CQ708">
        <v>1</v>
      </c>
      <c r="CR708">
        <v>1</v>
      </c>
      <c r="CS708" s="18">
        <v>1</v>
      </c>
      <c r="CU708">
        <v>335</v>
      </c>
      <c r="DD708" s="34" t="s">
        <v>110</v>
      </c>
    </row>
    <row r="709" spans="1:108" x14ac:dyDescent="0.25">
      <c r="A709">
        <v>708</v>
      </c>
      <c r="B709">
        <v>43</v>
      </c>
      <c r="C709" s="25" t="s">
        <v>178</v>
      </c>
      <c r="D709" s="12">
        <v>12.57092547786524</v>
      </c>
      <c r="E709" s="14">
        <v>1.1785242635498661</v>
      </c>
      <c r="F709" s="7">
        <v>10.66666666666667</v>
      </c>
      <c r="G709" s="7">
        <f t="shared" si="218"/>
        <v>11.392401214315374</v>
      </c>
      <c r="H709" s="16">
        <f t="shared" si="219"/>
        <v>13.749449741415106</v>
      </c>
      <c r="I709" s="11">
        <f t="shared" si="220"/>
        <v>0.31002279841319574</v>
      </c>
      <c r="J709" s="33">
        <f t="shared" si="221"/>
        <v>2.9064637351237089E-2</v>
      </c>
      <c r="K709" s="33">
        <f t="shared" si="222"/>
        <v>34.406071815564445</v>
      </c>
      <c r="L709" s="33">
        <f t="shared" si="223"/>
        <v>0.28095816106195864</v>
      </c>
      <c r="M709" s="33">
        <f t="shared" si="224"/>
        <v>0.33908743576443284</v>
      </c>
      <c r="N709" s="8">
        <v>1</v>
      </c>
      <c r="O709" s="9">
        <v>0</v>
      </c>
      <c r="P709" s="8">
        <v>0</v>
      </c>
      <c r="Q709" s="9">
        <v>0</v>
      </c>
      <c r="R709" s="9">
        <v>1</v>
      </c>
      <c r="S709" s="9">
        <v>0</v>
      </c>
      <c r="T709" s="9">
        <v>0</v>
      </c>
      <c r="U709" s="8">
        <v>1096</v>
      </c>
      <c r="V709" s="9">
        <v>25</v>
      </c>
      <c r="W709" s="9">
        <f t="shared" si="217"/>
        <v>1070</v>
      </c>
      <c r="X709" s="9">
        <f t="shared" si="225"/>
        <v>24</v>
      </c>
      <c r="Y709" s="7">
        <v>15</v>
      </c>
      <c r="Z709" s="7">
        <f t="shared" si="216"/>
        <v>8</v>
      </c>
      <c r="AA709" s="9">
        <v>0</v>
      </c>
      <c r="AB709" s="9">
        <v>1</v>
      </c>
      <c r="AC709" s="9">
        <v>0</v>
      </c>
      <c r="AD709" s="9">
        <v>1</v>
      </c>
      <c r="AE709" s="9">
        <v>0</v>
      </c>
      <c r="AF709" s="9">
        <v>0</v>
      </c>
      <c r="AG709" s="8">
        <v>0</v>
      </c>
      <c r="AH709" s="9">
        <v>1</v>
      </c>
      <c r="AI709" s="30">
        <v>0</v>
      </c>
      <c r="AJ709" s="9">
        <v>0</v>
      </c>
      <c r="AK709" s="30">
        <v>1</v>
      </c>
      <c r="AL709" s="21">
        <v>1999</v>
      </c>
      <c r="AM709" s="23">
        <f t="shared" si="226"/>
        <v>7.6004023345003997</v>
      </c>
      <c r="AN709" s="33">
        <v>0</v>
      </c>
      <c r="AO709" s="33">
        <v>0</v>
      </c>
      <c r="AP709" s="33">
        <v>0</v>
      </c>
      <c r="AQ709" s="43">
        <v>1</v>
      </c>
      <c r="AR709" s="33" t="s">
        <v>108</v>
      </c>
      <c r="AS709" s="43" t="s">
        <v>108</v>
      </c>
      <c r="AT709" s="42">
        <v>1</v>
      </c>
      <c r="AU709" s="18">
        <v>0</v>
      </c>
      <c r="AV709">
        <v>0</v>
      </c>
      <c r="AW709" s="40">
        <v>1</v>
      </c>
      <c r="AX709" t="s">
        <v>108</v>
      </c>
      <c r="AY709" s="40" t="s">
        <v>108</v>
      </c>
      <c r="AZ709">
        <v>1</v>
      </c>
      <c r="BA709" s="18">
        <v>0</v>
      </c>
      <c r="BB709" t="s">
        <v>108</v>
      </c>
      <c r="BC709" s="18" t="s">
        <v>108</v>
      </c>
      <c r="BD709" s="18" t="s">
        <v>174</v>
      </c>
      <c r="BE709">
        <v>1</v>
      </c>
      <c r="BF709">
        <v>0</v>
      </c>
      <c r="BG709">
        <v>1</v>
      </c>
      <c r="BH709">
        <v>0</v>
      </c>
      <c r="BI709">
        <v>0</v>
      </c>
      <c r="BJ709">
        <v>0</v>
      </c>
      <c r="BK709" s="18">
        <v>0</v>
      </c>
      <c r="BL709">
        <v>1</v>
      </c>
      <c r="BM709">
        <v>0</v>
      </c>
      <c r="BN709" s="18">
        <v>0</v>
      </c>
      <c r="BQ709" s="25">
        <v>29</v>
      </c>
      <c r="BR709">
        <v>0</v>
      </c>
      <c r="BS709">
        <v>0</v>
      </c>
      <c r="BT709">
        <v>1</v>
      </c>
      <c r="BU709">
        <v>0</v>
      </c>
      <c r="BV709">
        <v>0</v>
      </c>
      <c r="BW709">
        <v>0</v>
      </c>
      <c r="BX709">
        <v>0</v>
      </c>
      <c r="BY709" s="18">
        <v>0</v>
      </c>
      <c r="BZ709">
        <v>0</v>
      </c>
      <c r="CA709">
        <v>0</v>
      </c>
      <c r="CB709">
        <v>0</v>
      </c>
      <c r="CC709" s="18">
        <v>1</v>
      </c>
      <c r="CD709">
        <v>0</v>
      </c>
      <c r="CE709">
        <v>0</v>
      </c>
      <c r="CF709">
        <v>0</v>
      </c>
      <c r="CG709">
        <v>0</v>
      </c>
      <c r="CH709" s="18">
        <v>0</v>
      </c>
      <c r="CI709">
        <v>1</v>
      </c>
      <c r="CJ709">
        <v>1</v>
      </c>
      <c r="CK709">
        <v>0</v>
      </c>
      <c r="CL709">
        <v>0</v>
      </c>
      <c r="CM709">
        <v>1</v>
      </c>
      <c r="CN709">
        <v>1</v>
      </c>
      <c r="CO709">
        <v>0</v>
      </c>
      <c r="CP709">
        <v>1</v>
      </c>
      <c r="CQ709">
        <v>1</v>
      </c>
      <c r="CR709">
        <v>1</v>
      </c>
      <c r="CS709" s="18">
        <v>1</v>
      </c>
      <c r="CU709">
        <v>335</v>
      </c>
      <c r="DD709" s="34" t="s">
        <v>110</v>
      </c>
    </row>
    <row r="710" spans="1:108" x14ac:dyDescent="0.25">
      <c r="A710">
        <v>709</v>
      </c>
      <c r="B710">
        <v>43</v>
      </c>
      <c r="C710" s="25" t="s">
        <v>178</v>
      </c>
      <c r="D710" s="12">
        <v>7.7892686652247729</v>
      </c>
      <c r="E710" s="14">
        <v>1.1127526664606819</v>
      </c>
      <c r="F710" s="7">
        <v>7</v>
      </c>
      <c r="G710" s="7">
        <f t="shared" si="218"/>
        <v>6.6765159987640912</v>
      </c>
      <c r="H710" s="16">
        <f t="shared" si="219"/>
        <v>8.9020213316854555</v>
      </c>
      <c r="I710" s="11">
        <f t="shared" si="220"/>
        <v>0.2001634654952085</v>
      </c>
      <c r="J710" s="33">
        <f t="shared" si="221"/>
        <v>2.8594780785029781E-2</v>
      </c>
      <c r="K710" s="33">
        <f t="shared" si="222"/>
        <v>34.971416900091427</v>
      </c>
      <c r="L710" s="33">
        <f t="shared" si="223"/>
        <v>0.17156868471017872</v>
      </c>
      <c r="M710" s="33">
        <f t="shared" si="224"/>
        <v>0.22875824628023828</v>
      </c>
      <c r="N710" s="8">
        <v>1</v>
      </c>
      <c r="O710" s="9">
        <v>0</v>
      </c>
      <c r="P710" s="8">
        <v>0</v>
      </c>
      <c r="Q710" s="9">
        <v>0</v>
      </c>
      <c r="R710" s="9">
        <v>1</v>
      </c>
      <c r="S710" s="9">
        <v>0</v>
      </c>
      <c r="T710" s="9">
        <v>0</v>
      </c>
      <c r="U710" s="8">
        <v>1200</v>
      </c>
      <c r="V710" s="9">
        <v>25</v>
      </c>
      <c r="W710" s="9">
        <f t="shared" si="217"/>
        <v>1174</v>
      </c>
      <c r="X710" s="9">
        <f t="shared" si="225"/>
        <v>24</v>
      </c>
      <c r="Y710" s="7">
        <v>15</v>
      </c>
      <c r="Z710" s="7">
        <f t="shared" si="216"/>
        <v>8</v>
      </c>
      <c r="AA710" s="9">
        <v>0</v>
      </c>
      <c r="AB710" s="9">
        <v>1</v>
      </c>
      <c r="AC710" s="9">
        <v>0</v>
      </c>
      <c r="AD710" s="9">
        <v>1</v>
      </c>
      <c r="AE710" s="9">
        <v>0</v>
      </c>
      <c r="AF710" s="9">
        <v>0</v>
      </c>
      <c r="AG710" s="8">
        <v>0</v>
      </c>
      <c r="AH710" s="9">
        <v>1</v>
      </c>
      <c r="AI710" s="30">
        <v>0</v>
      </c>
      <c r="AJ710" s="9">
        <v>0</v>
      </c>
      <c r="AK710" s="30">
        <v>1</v>
      </c>
      <c r="AL710" s="21">
        <v>1999</v>
      </c>
      <c r="AM710" s="23">
        <f t="shared" si="226"/>
        <v>7.6004023345003997</v>
      </c>
      <c r="AN710" s="33">
        <v>0</v>
      </c>
      <c r="AO710" s="33">
        <v>0</v>
      </c>
      <c r="AP710" s="33">
        <v>0</v>
      </c>
      <c r="AQ710" s="43">
        <v>1</v>
      </c>
      <c r="AR710" s="33" t="s">
        <v>108</v>
      </c>
      <c r="AS710" s="43" t="s">
        <v>108</v>
      </c>
      <c r="AT710" s="42">
        <v>1</v>
      </c>
      <c r="AU710" s="18">
        <v>0</v>
      </c>
      <c r="AV710">
        <v>1</v>
      </c>
      <c r="AW710" s="40">
        <v>0</v>
      </c>
      <c r="AX710" t="s">
        <v>108</v>
      </c>
      <c r="AY710" s="40" t="s">
        <v>108</v>
      </c>
      <c r="AZ710">
        <v>1</v>
      </c>
      <c r="BA710" s="18">
        <v>0</v>
      </c>
      <c r="BB710" t="s">
        <v>108</v>
      </c>
      <c r="BC710" s="18" t="s">
        <v>108</v>
      </c>
      <c r="BD710" s="18" t="s">
        <v>174</v>
      </c>
      <c r="BE710">
        <v>1</v>
      </c>
      <c r="BF710">
        <v>0</v>
      </c>
      <c r="BG710">
        <v>1</v>
      </c>
      <c r="BH710">
        <v>0</v>
      </c>
      <c r="BI710">
        <v>0</v>
      </c>
      <c r="BJ710">
        <v>0</v>
      </c>
      <c r="BK710" s="18">
        <v>0</v>
      </c>
      <c r="BL710">
        <v>1</v>
      </c>
      <c r="BM710">
        <v>0</v>
      </c>
      <c r="BN710" s="18">
        <v>0</v>
      </c>
      <c r="BQ710" s="25">
        <v>29</v>
      </c>
      <c r="BR710">
        <v>0</v>
      </c>
      <c r="BS710">
        <v>0</v>
      </c>
      <c r="BT710">
        <v>1</v>
      </c>
      <c r="BU710">
        <v>0</v>
      </c>
      <c r="BV710">
        <v>0</v>
      </c>
      <c r="BW710">
        <v>0</v>
      </c>
      <c r="BX710">
        <v>0</v>
      </c>
      <c r="BY710" s="18">
        <v>0</v>
      </c>
      <c r="BZ710">
        <v>0</v>
      </c>
      <c r="CA710">
        <v>0</v>
      </c>
      <c r="CB710">
        <v>0</v>
      </c>
      <c r="CC710" s="18">
        <v>1</v>
      </c>
      <c r="CD710">
        <v>0</v>
      </c>
      <c r="CE710">
        <v>0</v>
      </c>
      <c r="CF710">
        <v>0</v>
      </c>
      <c r="CG710">
        <v>0</v>
      </c>
      <c r="CH710" s="18">
        <v>0</v>
      </c>
      <c r="CI710">
        <v>1</v>
      </c>
      <c r="CJ710">
        <v>1</v>
      </c>
      <c r="CK710">
        <v>0</v>
      </c>
      <c r="CL710">
        <v>0</v>
      </c>
      <c r="CM710">
        <v>1</v>
      </c>
      <c r="CN710">
        <v>1</v>
      </c>
      <c r="CO710">
        <v>0</v>
      </c>
      <c r="CP710">
        <v>1</v>
      </c>
      <c r="CQ710">
        <v>1</v>
      </c>
      <c r="CR710">
        <v>1</v>
      </c>
      <c r="CS710" s="18">
        <v>1</v>
      </c>
      <c r="CU710">
        <v>335</v>
      </c>
      <c r="DD710" s="34" t="s">
        <v>110</v>
      </c>
    </row>
    <row r="711" spans="1:108" x14ac:dyDescent="0.25">
      <c r="A711">
        <v>710</v>
      </c>
      <c r="B711">
        <v>43</v>
      </c>
      <c r="C711" s="25" t="s">
        <v>178</v>
      </c>
      <c r="D711" s="12">
        <v>13.03227094879268</v>
      </c>
      <c r="E711" s="14">
        <v>1.184751904435698</v>
      </c>
      <c r="F711" s="7">
        <v>11</v>
      </c>
      <c r="G711" s="7">
        <f t="shared" si="218"/>
        <v>11.847519044356982</v>
      </c>
      <c r="H711" s="16">
        <f t="shared" si="219"/>
        <v>14.217022853228379</v>
      </c>
      <c r="I711" s="11">
        <f t="shared" si="220"/>
        <v>0.30117212300636642</v>
      </c>
      <c r="J711" s="33">
        <f t="shared" si="221"/>
        <v>2.7379283909669677E-2</v>
      </c>
      <c r="K711" s="33">
        <f t="shared" si="222"/>
        <v>36.523964735499348</v>
      </c>
      <c r="L711" s="33">
        <f t="shared" si="223"/>
        <v>0.27379283909669672</v>
      </c>
      <c r="M711" s="33">
        <f t="shared" si="224"/>
        <v>0.32855140691603613</v>
      </c>
      <c r="N711" s="8">
        <v>1</v>
      </c>
      <c r="O711" s="9">
        <v>0</v>
      </c>
      <c r="P711" s="8">
        <v>0</v>
      </c>
      <c r="Q711" s="9">
        <v>0</v>
      </c>
      <c r="R711" s="9">
        <v>1</v>
      </c>
      <c r="S711" s="9">
        <v>0</v>
      </c>
      <c r="T711" s="9">
        <v>0</v>
      </c>
      <c r="U711" s="8">
        <v>1239</v>
      </c>
      <c r="V711" s="9">
        <v>25</v>
      </c>
      <c r="W711" s="9">
        <f t="shared" si="217"/>
        <v>1213</v>
      </c>
      <c r="X711" s="9">
        <f t="shared" si="225"/>
        <v>24</v>
      </c>
      <c r="Y711" s="7">
        <v>15</v>
      </c>
      <c r="Z711" s="7">
        <f t="shared" si="216"/>
        <v>8</v>
      </c>
      <c r="AA711" s="9">
        <v>0</v>
      </c>
      <c r="AB711" s="9">
        <v>1</v>
      </c>
      <c r="AC711" s="9">
        <v>0</v>
      </c>
      <c r="AD711" s="9">
        <v>1</v>
      </c>
      <c r="AE711" s="9">
        <v>0</v>
      </c>
      <c r="AF711" s="9">
        <v>0</v>
      </c>
      <c r="AG711" s="8">
        <v>0</v>
      </c>
      <c r="AH711" s="9">
        <v>1</v>
      </c>
      <c r="AI711" s="30">
        <v>0</v>
      </c>
      <c r="AJ711" s="9">
        <v>0</v>
      </c>
      <c r="AK711" s="30">
        <v>1</v>
      </c>
      <c r="AL711" s="21">
        <v>1999</v>
      </c>
      <c r="AM711" s="23">
        <f t="shared" si="226"/>
        <v>7.6004023345003997</v>
      </c>
      <c r="AN711" s="33">
        <v>0</v>
      </c>
      <c r="AO711" s="33">
        <v>0</v>
      </c>
      <c r="AP711" s="33">
        <v>0</v>
      </c>
      <c r="AQ711" s="43">
        <v>1</v>
      </c>
      <c r="AR711" s="33" t="s">
        <v>108</v>
      </c>
      <c r="AS711" s="43" t="s">
        <v>108</v>
      </c>
      <c r="AT711" s="42">
        <v>1</v>
      </c>
      <c r="AU711" s="18">
        <v>0</v>
      </c>
      <c r="AV711">
        <v>0</v>
      </c>
      <c r="AW711" s="40">
        <v>1</v>
      </c>
      <c r="AX711" t="s">
        <v>108</v>
      </c>
      <c r="AY711" s="40" t="s">
        <v>108</v>
      </c>
      <c r="AZ711">
        <v>1</v>
      </c>
      <c r="BA711" s="18">
        <v>0</v>
      </c>
      <c r="BB711" t="s">
        <v>108</v>
      </c>
      <c r="BC711" s="18" t="s">
        <v>108</v>
      </c>
      <c r="BD711" s="18" t="s">
        <v>174</v>
      </c>
      <c r="BE711">
        <v>1</v>
      </c>
      <c r="BF711">
        <v>0</v>
      </c>
      <c r="BG711">
        <v>1</v>
      </c>
      <c r="BH711">
        <v>0</v>
      </c>
      <c r="BI711">
        <v>0</v>
      </c>
      <c r="BJ711">
        <v>0</v>
      </c>
      <c r="BK711" s="18">
        <v>0</v>
      </c>
      <c r="BL711">
        <v>1</v>
      </c>
      <c r="BM711">
        <v>0</v>
      </c>
      <c r="BN711" s="18">
        <v>0</v>
      </c>
      <c r="BQ711" s="25">
        <v>29</v>
      </c>
      <c r="BR711">
        <v>0</v>
      </c>
      <c r="BS711">
        <v>0</v>
      </c>
      <c r="BT711">
        <v>1</v>
      </c>
      <c r="BU711">
        <v>0</v>
      </c>
      <c r="BV711">
        <v>0</v>
      </c>
      <c r="BW711">
        <v>0</v>
      </c>
      <c r="BX711">
        <v>0</v>
      </c>
      <c r="BY711" s="18">
        <v>0</v>
      </c>
      <c r="BZ711">
        <v>0</v>
      </c>
      <c r="CA711">
        <v>0</v>
      </c>
      <c r="CB711">
        <v>0</v>
      </c>
      <c r="CC711" s="18">
        <v>1</v>
      </c>
      <c r="CD711">
        <v>0</v>
      </c>
      <c r="CE711">
        <v>0</v>
      </c>
      <c r="CF711">
        <v>0</v>
      </c>
      <c r="CG711">
        <v>0</v>
      </c>
      <c r="CH711" s="18">
        <v>0</v>
      </c>
      <c r="CI711">
        <v>1</v>
      </c>
      <c r="CJ711">
        <v>1</v>
      </c>
      <c r="CK711">
        <v>0</v>
      </c>
      <c r="CL711">
        <v>0</v>
      </c>
      <c r="CM711">
        <v>1</v>
      </c>
      <c r="CN711">
        <v>1</v>
      </c>
      <c r="CO711">
        <v>0</v>
      </c>
      <c r="CP711">
        <v>1</v>
      </c>
      <c r="CQ711">
        <v>1</v>
      </c>
      <c r="CR711">
        <v>1</v>
      </c>
      <c r="CS711" s="18">
        <v>1</v>
      </c>
      <c r="CU711">
        <v>335</v>
      </c>
      <c r="DD711" s="34" t="s">
        <v>110</v>
      </c>
    </row>
    <row r="712" spans="1:108" x14ac:dyDescent="0.25">
      <c r="A712">
        <v>711</v>
      </c>
      <c r="B712">
        <v>43</v>
      </c>
      <c r="C712" s="25" t="s">
        <v>178</v>
      </c>
      <c r="D712" s="12">
        <v>7.7892686652247729</v>
      </c>
      <c r="E712" s="14">
        <v>1.4836702219475759</v>
      </c>
      <c r="F712" s="7">
        <v>5.25</v>
      </c>
      <c r="G712" s="7">
        <f t="shared" si="218"/>
        <v>6.305598443277197</v>
      </c>
      <c r="H712" s="16">
        <f t="shared" si="219"/>
        <v>9.2729388871723479</v>
      </c>
      <c r="I712" s="11">
        <f t="shared" si="220"/>
        <v>0.19175883294520565</v>
      </c>
      <c r="J712" s="33">
        <f t="shared" si="221"/>
        <v>3.6525491989562987E-2</v>
      </c>
      <c r="K712" s="33">
        <f t="shared" si="222"/>
        <v>27.378139089426803</v>
      </c>
      <c r="L712" s="33">
        <f t="shared" si="223"/>
        <v>0.15523334095564267</v>
      </c>
      <c r="M712" s="33">
        <f t="shared" si="224"/>
        <v>0.22828432493476863</v>
      </c>
      <c r="N712" s="8">
        <v>1</v>
      </c>
      <c r="O712" s="9">
        <v>0</v>
      </c>
      <c r="P712" s="8">
        <v>0</v>
      </c>
      <c r="Q712" s="9">
        <v>0</v>
      </c>
      <c r="R712" s="9">
        <v>1</v>
      </c>
      <c r="S712" s="9">
        <v>0</v>
      </c>
      <c r="T712" s="9">
        <v>0</v>
      </c>
      <c r="U712" s="8">
        <v>748</v>
      </c>
      <c r="V712" s="9">
        <v>25</v>
      </c>
      <c r="W712" s="9">
        <f t="shared" si="217"/>
        <v>722</v>
      </c>
      <c r="X712" s="9">
        <f t="shared" si="225"/>
        <v>24</v>
      </c>
      <c r="Y712" s="7">
        <v>15</v>
      </c>
      <c r="Z712" s="7">
        <f t="shared" si="216"/>
        <v>6</v>
      </c>
      <c r="AA712" s="9">
        <v>0</v>
      </c>
      <c r="AB712" s="9">
        <v>1</v>
      </c>
      <c r="AC712" s="9">
        <v>0</v>
      </c>
      <c r="AD712" s="9">
        <v>1</v>
      </c>
      <c r="AE712" s="9">
        <v>0</v>
      </c>
      <c r="AF712" s="9">
        <v>0</v>
      </c>
      <c r="AG712" s="8">
        <v>0</v>
      </c>
      <c r="AH712" s="9">
        <v>1</v>
      </c>
      <c r="AI712" s="30">
        <v>0</v>
      </c>
      <c r="AJ712" s="9">
        <v>0</v>
      </c>
      <c r="AK712" s="30">
        <v>1</v>
      </c>
      <c r="AL712" s="21">
        <v>1999</v>
      </c>
      <c r="AM712" s="23">
        <f t="shared" si="226"/>
        <v>7.6004023345003997</v>
      </c>
      <c r="AN712" s="33">
        <v>0</v>
      </c>
      <c r="AO712" s="33">
        <v>0</v>
      </c>
      <c r="AP712" s="33">
        <v>0</v>
      </c>
      <c r="AQ712" s="43">
        <v>1</v>
      </c>
      <c r="AR712" s="33" t="s">
        <v>108</v>
      </c>
      <c r="AS712" s="43" t="s">
        <v>108</v>
      </c>
      <c r="AT712" s="42">
        <v>1</v>
      </c>
      <c r="AU712" s="18">
        <v>0</v>
      </c>
      <c r="AV712">
        <v>1</v>
      </c>
      <c r="AW712" s="40">
        <v>0</v>
      </c>
      <c r="AX712" t="s">
        <v>108</v>
      </c>
      <c r="AY712" s="40" t="s">
        <v>108</v>
      </c>
      <c r="AZ712">
        <v>1</v>
      </c>
      <c r="BA712" s="18">
        <v>0</v>
      </c>
      <c r="BB712" t="s">
        <v>108</v>
      </c>
      <c r="BC712" s="18" t="s">
        <v>108</v>
      </c>
      <c r="BD712" s="18" t="s">
        <v>174</v>
      </c>
      <c r="BE712">
        <v>1</v>
      </c>
      <c r="BF712">
        <v>0</v>
      </c>
      <c r="BG712">
        <v>1</v>
      </c>
      <c r="BH712">
        <v>0</v>
      </c>
      <c r="BI712">
        <v>0</v>
      </c>
      <c r="BJ712">
        <v>0</v>
      </c>
      <c r="BK712" s="18">
        <v>0</v>
      </c>
      <c r="BL712">
        <v>1</v>
      </c>
      <c r="BM712">
        <v>0</v>
      </c>
      <c r="BN712" s="18">
        <v>0</v>
      </c>
      <c r="BQ712" s="25">
        <v>27</v>
      </c>
      <c r="BR712">
        <v>0</v>
      </c>
      <c r="BS712">
        <v>0</v>
      </c>
      <c r="BT712">
        <v>1</v>
      </c>
      <c r="BU712">
        <v>0</v>
      </c>
      <c r="BV712">
        <v>0</v>
      </c>
      <c r="BW712">
        <v>0</v>
      </c>
      <c r="BX712">
        <v>0</v>
      </c>
      <c r="BY712" s="18">
        <v>0</v>
      </c>
      <c r="BZ712">
        <v>0</v>
      </c>
      <c r="CA712">
        <v>0</v>
      </c>
      <c r="CB712">
        <v>0</v>
      </c>
      <c r="CC712" s="18">
        <v>1</v>
      </c>
      <c r="CD712">
        <v>0</v>
      </c>
      <c r="CE712">
        <v>0</v>
      </c>
      <c r="CF712">
        <v>0</v>
      </c>
      <c r="CG712">
        <v>0</v>
      </c>
      <c r="CH712" s="18">
        <v>0</v>
      </c>
      <c r="CI712">
        <v>1</v>
      </c>
      <c r="CJ712">
        <v>1</v>
      </c>
      <c r="CK712">
        <v>0</v>
      </c>
      <c r="CL712">
        <v>0</v>
      </c>
      <c r="CM712">
        <v>1</v>
      </c>
      <c r="CN712">
        <v>1</v>
      </c>
      <c r="CO712">
        <v>0</v>
      </c>
      <c r="CP712">
        <v>1</v>
      </c>
      <c r="CQ712">
        <v>1</v>
      </c>
      <c r="CR712">
        <v>1</v>
      </c>
      <c r="CS712" s="18">
        <v>1</v>
      </c>
      <c r="CU712">
        <v>335</v>
      </c>
      <c r="DD712" s="34" t="s">
        <v>110</v>
      </c>
    </row>
    <row r="713" spans="1:108" x14ac:dyDescent="0.25">
      <c r="A713">
        <v>712</v>
      </c>
      <c r="B713">
        <v>43</v>
      </c>
      <c r="C713" s="25" t="s">
        <v>178</v>
      </c>
      <c r="D713" s="12">
        <v>9.4675138895913786</v>
      </c>
      <c r="E713" s="14">
        <v>1.1361016667509649</v>
      </c>
      <c r="F713" s="7">
        <v>8.3333333333333339</v>
      </c>
      <c r="G713" s="7">
        <f t="shared" si="218"/>
        <v>8.3314122228404131</v>
      </c>
      <c r="H713" s="16">
        <f t="shared" si="219"/>
        <v>10.603615556342344</v>
      </c>
      <c r="I713" s="11">
        <f t="shared" si="220"/>
        <v>0.2883101727057103</v>
      </c>
      <c r="J713" s="33">
        <f t="shared" si="221"/>
        <v>3.4597220724685233E-2</v>
      </c>
      <c r="K713" s="33">
        <f t="shared" si="222"/>
        <v>28.904055847656476</v>
      </c>
      <c r="L713" s="33">
        <f t="shared" si="223"/>
        <v>0.25371295198102506</v>
      </c>
      <c r="M713" s="33">
        <f t="shared" si="224"/>
        <v>0.32290739343039554</v>
      </c>
      <c r="N713" s="8">
        <v>1</v>
      </c>
      <c r="O713" s="9">
        <v>0</v>
      </c>
      <c r="P713" s="8">
        <v>0</v>
      </c>
      <c r="Q713" s="9">
        <v>0</v>
      </c>
      <c r="R713" s="9">
        <v>1</v>
      </c>
      <c r="S713" s="9">
        <v>0</v>
      </c>
      <c r="T713" s="9">
        <v>0</v>
      </c>
      <c r="U713" s="8">
        <v>792</v>
      </c>
      <c r="V713" s="9">
        <v>25</v>
      </c>
      <c r="W713" s="9">
        <f t="shared" si="217"/>
        <v>766</v>
      </c>
      <c r="X713" s="9">
        <f t="shared" si="225"/>
        <v>24</v>
      </c>
      <c r="Y713" s="7">
        <v>15</v>
      </c>
      <c r="Z713" s="7">
        <f t="shared" si="216"/>
        <v>6</v>
      </c>
      <c r="AA713" s="9">
        <v>0</v>
      </c>
      <c r="AB713" s="9">
        <v>1</v>
      </c>
      <c r="AC713" s="9">
        <v>0</v>
      </c>
      <c r="AD713" s="9">
        <v>1</v>
      </c>
      <c r="AE713" s="9">
        <v>0</v>
      </c>
      <c r="AF713" s="9">
        <v>0</v>
      </c>
      <c r="AG713" s="8">
        <v>0</v>
      </c>
      <c r="AH713" s="9">
        <v>1</v>
      </c>
      <c r="AI713" s="30">
        <v>0</v>
      </c>
      <c r="AJ713" s="9">
        <v>0</v>
      </c>
      <c r="AK713" s="30">
        <v>1</v>
      </c>
      <c r="AL713" s="21">
        <v>1999</v>
      </c>
      <c r="AM713" s="23">
        <f t="shared" si="226"/>
        <v>7.6004023345003997</v>
      </c>
      <c r="AN713" s="33">
        <v>0</v>
      </c>
      <c r="AO713" s="33">
        <v>0</v>
      </c>
      <c r="AP713" s="33">
        <v>0</v>
      </c>
      <c r="AQ713" s="43">
        <v>1</v>
      </c>
      <c r="AR713" s="33" t="s">
        <v>108</v>
      </c>
      <c r="AS713" s="43" t="s">
        <v>108</v>
      </c>
      <c r="AT713" s="42">
        <v>1</v>
      </c>
      <c r="AU713" s="18">
        <v>0</v>
      </c>
      <c r="AV713">
        <v>0</v>
      </c>
      <c r="AW713" s="40">
        <v>1</v>
      </c>
      <c r="AX713" t="s">
        <v>108</v>
      </c>
      <c r="AY713" s="40" t="s">
        <v>108</v>
      </c>
      <c r="AZ713">
        <v>1</v>
      </c>
      <c r="BA713" s="18">
        <v>0</v>
      </c>
      <c r="BB713" t="s">
        <v>108</v>
      </c>
      <c r="BC713" s="18" t="s">
        <v>108</v>
      </c>
      <c r="BD713" s="18" t="s">
        <v>174</v>
      </c>
      <c r="BE713">
        <v>1</v>
      </c>
      <c r="BF713">
        <v>0</v>
      </c>
      <c r="BG713">
        <v>1</v>
      </c>
      <c r="BH713">
        <v>0</v>
      </c>
      <c r="BI713">
        <v>0</v>
      </c>
      <c r="BJ713">
        <v>0</v>
      </c>
      <c r="BK713" s="18">
        <v>0</v>
      </c>
      <c r="BL713">
        <v>1</v>
      </c>
      <c r="BM713">
        <v>0</v>
      </c>
      <c r="BN713" s="18">
        <v>0</v>
      </c>
      <c r="BQ713" s="25">
        <v>27</v>
      </c>
      <c r="BR713">
        <v>0</v>
      </c>
      <c r="BS713">
        <v>0</v>
      </c>
      <c r="BT713">
        <v>1</v>
      </c>
      <c r="BU713">
        <v>0</v>
      </c>
      <c r="BV713">
        <v>0</v>
      </c>
      <c r="BW713">
        <v>0</v>
      </c>
      <c r="BX713">
        <v>0</v>
      </c>
      <c r="BY713" s="18">
        <v>0</v>
      </c>
      <c r="BZ713">
        <v>0</v>
      </c>
      <c r="CA713">
        <v>0</v>
      </c>
      <c r="CB713">
        <v>0</v>
      </c>
      <c r="CC713" s="18">
        <v>1</v>
      </c>
      <c r="CD713">
        <v>0</v>
      </c>
      <c r="CE713">
        <v>0</v>
      </c>
      <c r="CF713">
        <v>0</v>
      </c>
      <c r="CG713">
        <v>0</v>
      </c>
      <c r="CH713" s="18">
        <v>0</v>
      </c>
      <c r="CI713">
        <v>1</v>
      </c>
      <c r="CJ713">
        <v>1</v>
      </c>
      <c r="CK713">
        <v>0</v>
      </c>
      <c r="CL713">
        <v>0</v>
      </c>
      <c r="CM713">
        <v>1</v>
      </c>
      <c r="CN713">
        <v>1</v>
      </c>
      <c r="CO713">
        <v>0</v>
      </c>
      <c r="CP713">
        <v>1</v>
      </c>
      <c r="CQ713">
        <v>1</v>
      </c>
      <c r="CR713">
        <v>1</v>
      </c>
      <c r="CS713" s="18">
        <v>1</v>
      </c>
      <c r="CU713">
        <v>335</v>
      </c>
      <c r="DD713" s="34" t="s">
        <v>110</v>
      </c>
    </row>
    <row r="714" spans="1:108" x14ac:dyDescent="0.25">
      <c r="A714">
        <v>713</v>
      </c>
      <c r="B714">
        <v>43</v>
      </c>
      <c r="C714" s="25" t="s">
        <v>178</v>
      </c>
      <c r="D714" s="12">
        <v>5.3944747576094354</v>
      </c>
      <c r="E714" s="14">
        <v>1.4385266020291829</v>
      </c>
      <c r="F714" s="7">
        <v>3.75</v>
      </c>
      <c r="G714" s="7">
        <f t="shared" si="218"/>
        <v>3.9559481555802525</v>
      </c>
      <c r="H714" s="16">
        <f t="shared" si="219"/>
        <v>6.8330013596386188</v>
      </c>
      <c r="I714" s="11">
        <f t="shared" si="220"/>
        <v>0.15321285325897388</v>
      </c>
      <c r="J714" s="33">
        <f t="shared" si="221"/>
        <v>4.0856760869059705E-2</v>
      </c>
      <c r="K714" s="33">
        <f t="shared" si="222"/>
        <v>24.475753308121082</v>
      </c>
      <c r="L714" s="33">
        <f t="shared" si="223"/>
        <v>0.11235609238991418</v>
      </c>
      <c r="M714" s="33">
        <f t="shared" si="224"/>
        <v>0.19406961412803359</v>
      </c>
      <c r="N714" s="8">
        <v>1</v>
      </c>
      <c r="O714" s="9">
        <v>0</v>
      </c>
      <c r="P714" s="8">
        <v>0</v>
      </c>
      <c r="Q714" s="9">
        <v>0</v>
      </c>
      <c r="R714" s="9">
        <v>1</v>
      </c>
      <c r="S714" s="9">
        <v>0</v>
      </c>
      <c r="T714" s="9">
        <v>0</v>
      </c>
      <c r="U714" s="8">
        <v>611</v>
      </c>
      <c r="V714" s="9">
        <v>25</v>
      </c>
      <c r="W714" s="9">
        <f t="shared" si="217"/>
        <v>585</v>
      </c>
      <c r="X714" s="9">
        <f t="shared" si="225"/>
        <v>24</v>
      </c>
      <c r="Y714" s="7">
        <v>15</v>
      </c>
      <c r="Z714" s="7">
        <f t="shared" si="216"/>
        <v>6</v>
      </c>
      <c r="AA714" s="9">
        <v>0</v>
      </c>
      <c r="AB714" s="9">
        <v>1</v>
      </c>
      <c r="AC714" s="9">
        <v>0</v>
      </c>
      <c r="AD714" s="9">
        <v>1</v>
      </c>
      <c r="AE714" s="9">
        <v>0</v>
      </c>
      <c r="AF714" s="9">
        <v>0</v>
      </c>
      <c r="AG714" s="8">
        <v>0</v>
      </c>
      <c r="AH714" s="9">
        <v>1</v>
      </c>
      <c r="AI714" s="30">
        <v>0</v>
      </c>
      <c r="AJ714" s="9">
        <v>0</v>
      </c>
      <c r="AK714" s="30">
        <v>1</v>
      </c>
      <c r="AL714" s="21">
        <v>1999</v>
      </c>
      <c r="AM714" s="23">
        <f t="shared" si="226"/>
        <v>7.6004023345003997</v>
      </c>
      <c r="AN714" s="33">
        <v>0</v>
      </c>
      <c r="AO714" s="33">
        <v>0</v>
      </c>
      <c r="AP714" s="33">
        <v>0</v>
      </c>
      <c r="AQ714" s="43">
        <v>1</v>
      </c>
      <c r="AR714" s="33" t="s">
        <v>108</v>
      </c>
      <c r="AS714" s="43" t="s">
        <v>108</v>
      </c>
      <c r="AT714" s="42">
        <v>1</v>
      </c>
      <c r="AU714" s="18">
        <v>0</v>
      </c>
      <c r="AV714">
        <v>1</v>
      </c>
      <c r="AW714" s="40">
        <v>0</v>
      </c>
      <c r="AX714" t="s">
        <v>108</v>
      </c>
      <c r="AY714" s="40" t="s">
        <v>108</v>
      </c>
      <c r="AZ714">
        <v>1</v>
      </c>
      <c r="BA714" s="18">
        <v>0</v>
      </c>
      <c r="BB714" t="s">
        <v>108</v>
      </c>
      <c r="BC714" s="18" t="s">
        <v>108</v>
      </c>
      <c r="BD714" s="18" t="s">
        <v>174</v>
      </c>
      <c r="BE714">
        <v>1</v>
      </c>
      <c r="BF714">
        <v>0</v>
      </c>
      <c r="BG714">
        <v>1</v>
      </c>
      <c r="BH714">
        <v>0</v>
      </c>
      <c r="BI714">
        <v>0</v>
      </c>
      <c r="BJ714">
        <v>0</v>
      </c>
      <c r="BK714" s="18">
        <v>0</v>
      </c>
      <c r="BL714">
        <v>1</v>
      </c>
      <c r="BM714">
        <v>0</v>
      </c>
      <c r="BN714" s="18">
        <v>0</v>
      </c>
      <c r="BQ714" s="25">
        <v>27</v>
      </c>
      <c r="BR714">
        <v>0</v>
      </c>
      <c r="BS714">
        <v>0</v>
      </c>
      <c r="BT714">
        <v>1</v>
      </c>
      <c r="BU714">
        <v>0</v>
      </c>
      <c r="BV714">
        <v>0</v>
      </c>
      <c r="BW714">
        <v>0</v>
      </c>
      <c r="BX714">
        <v>0</v>
      </c>
      <c r="BY714" s="18">
        <v>0</v>
      </c>
      <c r="BZ714">
        <v>0</v>
      </c>
      <c r="CA714">
        <v>0</v>
      </c>
      <c r="CB714">
        <v>0</v>
      </c>
      <c r="CC714" s="18">
        <v>1</v>
      </c>
      <c r="CD714">
        <v>0</v>
      </c>
      <c r="CE714">
        <v>0</v>
      </c>
      <c r="CF714">
        <v>0</v>
      </c>
      <c r="CG714">
        <v>0</v>
      </c>
      <c r="CH714" s="18">
        <v>0</v>
      </c>
      <c r="CI714">
        <v>1</v>
      </c>
      <c r="CJ714">
        <v>1</v>
      </c>
      <c r="CK714">
        <v>0</v>
      </c>
      <c r="CL714">
        <v>0</v>
      </c>
      <c r="CM714">
        <v>1</v>
      </c>
      <c r="CN714">
        <v>1</v>
      </c>
      <c r="CO714">
        <v>0</v>
      </c>
      <c r="CP714">
        <v>1</v>
      </c>
      <c r="CQ714">
        <v>1</v>
      </c>
      <c r="CR714">
        <v>1</v>
      </c>
      <c r="CS714" s="18">
        <v>1</v>
      </c>
      <c r="CU714">
        <v>335</v>
      </c>
      <c r="DD714" s="34" t="s">
        <v>110</v>
      </c>
    </row>
    <row r="715" spans="1:108" s="153" customFormat="1" x14ac:dyDescent="0.25">
      <c r="A715" s="153">
        <v>714</v>
      </c>
      <c r="B715" s="153">
        <v>43</v>
      </c>
      <c r="C715" s="154" t="s">
        <v>178</v>
      </c>
      <c r="D715" s="155">
        <v>7.7892686652247729</v>
      </c>
      <c r="E715" s="156">
        <v>1.1127526664606819</v>
      </c>
      <c r="F715" s="157">
        <v>7</v>
      </c>
      <c r="G715" s="157">
        <f t="shared" si="218"/>
        <v>6.6765159987640912</v>
      </c>
      <c r="H715" s="158">
        <f t="shared" si="219"/>
        <v>8.9020213316854555</v>
      </c>
      <c r="I715" s="159">
        <f t="shared" si="220"/>
        <v>0.25611660664261082</v>
      </c>
      <c r="J715" s="160">
        <f t="shared" si="221"/>
        <v>3.6588086663230115E-2</v>
      </c>
      <c r="K715" s="160">
        <f t="shared" si="222"/>
        <v>27.331300737432898</v>
      </c>
      <c r="L715" s="160">
        <f t="shared" si="223"/>
        <v>0.21952851997938072</v>
      </c>
      <c r="M715" s="160">
        <f t="shared" si="224"/>
        <v>0.29270469330584092</v>
      </c>
      <c r="N715" s="161">
        <v>1</v>
      </c>
      <c r="O715" s="162">
        <v>0</v>
      </c>
      <c r="P715" s="161">
        <v>0</v>
      </c>
      <c r="Q715" s="162">
        <v>0</v>
      </c>
      <c r="R715" s="162">
        <v>1</v>
      </c>
      <c r="S715" s="162">
        <v>0</v>
      </c>
      <c r="T715" s="162">
        <v>0</v>
      </c>
      <c r="U715" s="161">
        <v>724</v>
      </c>
      <c r="V715" s="162">
        <v>25</v>
      </c>
      <c r="W715" s="162">
        <f t="shared" si="217"/>
        <v>698</v>
      </c>
      <c r="X715" s="162">
        <f t="shared" si="225"/>
        <v>24</v>
      </c>
      <c r="Y715" s="157">
        <v>15</v>
      </c>
      <c r="Z715" s="157">
        <f t="shared" si="216"/>
        <v>6</v>
      </c>
      <c r="AA715" s="162">
        <v>0</v>
      </c>
      <c r="AB715" s="162">
        <v>1</v>
      </c>
      <c r="AC715" s="162">
        <v>0</v>
      </c>
      <c r="AD715" s="162">
        <v>1</v>
      </c>
      <c r="AE715" s="162">
        <v>0</v>
      </c>
      <c r="AF715" s="162">
        <v>0</v>
      </c>
      <c r="AG715" s="161">
        <v>0</v>
      </c>
      <c r="AH715" s="162">
        <v>1</v>
      </c>
      <c r="AI715" s="163">
        <v>0</v>
      </c>
      <c r="AJ715" s="162">
        <v>0</v>
      </c>
      <c r="AK715" s="163">
        <v>1</v>
      </c>
      <c r="AL715" s="164">
        <v>1999</v>
      </c>
      <c r="AM715" s="165">
        <f t="shared" si="226"/>
        <v>7.6004023345003997</v>
      </c>
      <c r="AN715" s="160">
        <v>0</v>
      </c>
      <c r="AO715" s="160">
        <v>0</v>
      </c>
      <c r="AP715" s="160">
        <v>0</v>
      </c>
      <c r="AQ715" s="166">
        <v>1</v>
      </c>
      <c r="AR715" s="160" t="s">
        <v>108</v>
      </c>
      <c r="AS715" s="166" t="s">
        <v>108</v>
      </c>
      <c r="AT715" s="167">
        <v>1</v>
      </c>
      <c r="AU715" s="168">
        <v>0</v>
      </c>
      <c r="AV715" s="153">
        <v>0</v>
      </c>
      <c r="AW715" s="169">
        <v>1</v>
      </c>
      <c r="AX715" s="153" t="s">
        <v>108</v>
      </c>
      <c r="AY715" s="169" t="s">
        <v>108</v>
      </c>
      <c r="AZ715">
        <v>1</v>
      </c>
      <c r="BA715" s="168">
        <v>0</v>
      </c>
      <c r="BB715" s="153" t="s">
        <v>108</v>
      </c>
      <c r="BC715" s="168" t="s">
        <v>108</v>
      </c>
      <c r="BD715" s="168" t="s">
        <v>174</v>
      </c>
      <c r="BE715">
        <v>1</v>
      </c>
      <c r="BF715">
        <v>0</v>
      </c>
      <c r="BG715">
        <v>1</v>
      </c>
      <c r="BH715">
        <v>0</v>
      </c>
      <c r="BI715">
        <v>0</v>
      </c>
      <c r="BJ715">
        <v>0</v>
      </c>
      <c r="BK715" s="168">
        <v>0</v>
      </c>
      <c r="BL715">
        <v>1</v>
      </c>
      <c r="BM715">
        <v>0</v>
      </c>
      <c r="BN715" s="168">
        <v>0</v>
      </c>
      <c r="BQ715" s="154">
        <v>27</v>
      </c>
      <c r="BR715" s="153">
        <v>0</v>
      </c>
      <c r="BS715" s="153">
        <v>0</v>
      </c>
      <c r="BT715" s="153">
        <v>1</v>
      </c>
      <c r="BU715" s="153">
        <v>0</v>
      </c>
      <c r="BV715" s="153">
        <v>0</v>
      </c>
      <c r="BW715" s="153">
        <v>0</v>
      </c>
      <c r="BX715" s="153">
        <v>0</v>
      </c>
      <c r="BY715" s="168">
        <v>0</v>
      </c>
      <c r="BZ715" s="153">
        <v>0</v>
      </c>
      <c r="CA715" s="153">
        <v>0</v>
      </c>
      <c r="CB715" s="153">
        <v>0</v>
      </c>
      <c r="CC715" s="168">
        <v>1</v>
      </c>
      <c r="CD715" s="153">
        <v>0</v>
      </c>
      <c r="CE715" s="153">
        <v>0</v>
      </c>
      <c r="CF715" s="153">
        <v>0</v>
      </c>
      <c r="CG715" s="153">
        <v>0</v>
      </c>
      <c r="CH715" s="168">
        <v>0</v>
      </c>
      <c r="CI715" s="153">
        <v>1</v>
      </c>
      <c r="CJ715" s="153">
        <v>1</v>
      </c>
      <c r="CK715" s="153">
        <v>0</v>
      </c>
      <c r="CL715" s="153">
        <v>0</v>
      </c>
      <c r="CM715" s="153">
        <v>1</v>
      </c>
      <c r="CN715" s="153">
        <v>1</v>
      </c>
      <c r="CO715" s="153">
        <v>0</v>
      </c>
      <c r="CP715" s="153">
        <v>1</v>
      </c>
      <c r="CQ715" s="153">
        <v>1</v>
      </c>
      <c r="CR715" s="153">
        <v>1</v>
      </c>
      <c r="CS715" s="168">
        <v>1</v>
      </c>
      <c r="CU715">
        <v>335</v>
      </c>
      <c r="CY715" s="171"/>
      <c r="DD715" s="171" t="s">
        <v>110</v>
      </c>
    </row>
    <row r="716" spans="1:108" x14ac:dyDescent="0.25">
      <c r="A716">
        <v>715</v>
      </c>
      <c r="B716">
        <v>44</v>
      </c>
      <c r="C716" s="25" t="s">
        <v>179</v>
      </c>
      <c r="D716" s="12">
        <v>5.9866792656179593</v>
      </c>
      <c r="E716" s="14">
        <v>2.242201972141558</v>
      </c>
      <c r="F716" s="7">
        <v>2.67</v>
      </c>
      <c r="G716" s="7">
        <f t="shared" si="218"/>
        <v>3.7444772934764012</v>
      </c>
      <c r="H716" s="16">
        <f t="shared" si="219"/>
        <v>8.2288812377595164</v>
      </c>
      <c r="I716" s="11">
        <f t="shared" si="220"/>
        <v>7.5006838968708398E-2</v>
      </c>
      <c r="J716" s="33">
        <f t="shared" si="221"/>
        <v>2.809244905195071E-2</v>
      </c>
      <c r="K716" s="33">
        <f t="shared" si="222"/>
        <v>35.596754065504342</v>
      </c>
      <c r="L716" s="33">
        <f t="shared" si="223"/>
        <v>4.6914389916757684E-2</v>
      </c>
      <c r="M716" s="33">
        <f t="shared" si="224"/>
        <v>0.10309928802065911</v>
      </c>
      <c r="N716" s="8">
        <v>1</v>
      </c>
      <c r="O716" s="9">
        <v>0</v>
      </c>
      <c r="P716" s="8">
        <v>0</v>
      </c>
      <c r="Q716" s="9">
        <v>1</v>
      </c>
      <c r="R716" s="9">
        <v>0</v>
      </c>
      <c r="S716" s="9">
        <v>0</v>
      </c>
      <c r="T716" s="9">
        <v>0</v>
      </c>
      <c r="U716" s="8">
        <v>1284</v>
      </c>
      <c r="V716" s="9">
        <v>23</v>
      </c>
      <c r="W716" s="9">
        <f t="shared" si="217"/>
        <v>1260</v>
      </c>
      <c r="X716" s="9">
        <f t="shared" si="225"/>
        <v>18</v>
      </c>
      <c r="Y716" s="7">
        <f t="shared" ref="Y716:Y733" si="227">(AN716*0+AO716*7+AP716*11+AQ716*14)</f>
        <v>9.52</v>
      </c>
      <c r="Z716" s="7">
        <f t="shared" si="216"/>
        <v>21.48</v>
      </c>
      <c r="AA716" s="9">
        <v>0</v>
      </c>
      <c r="AB716" s="9">
        <v>1</v>
      </c>
      <c r="AC716" s="9">
        <v>1</v>
      </c>
      <c r="AD716" s="9">
        <v>0</v>
      </c>
      <c r="AE716" s="9">
        <v>0</v>
      </c>
      <c r="AF716" s="9">
        <v>0</v>
      </c>
      <c r="AG716" s="8">
        <v>0</v>
      </c>
      <c r="AH716" s="9">
        <v>0</v>
      </c>
      <c r="AI716" s="30">
        <v>1</v>
      </c>
      <c r="AJ716" s="9">
        <v>1</v>
      </c>
      <c r="AK716" s="30">
        <v>0</v>
      </c>
      <c r="AL716" s="21">
        <v>1994</v>
      </c>
      <c r="AM716" s="23">
        <f t="shared" si="226"/>
        <v>7.5978979505217836</v>
      </c>
      <c r="AN716" s="33">
        <v>0.06</v>
      </c>
      <c r="AO716" s="33">
        <v>0.31</v>
      </c>
      <c r="AP716" s="33">
        <v>0.49</v>
      </c>
      <c r="AQ716" s="43">
        <v>0.14000000000000001</v>
      </c>
      <c r="AR716" s="33" t="s">
        <v>108</v>
      </c>
      <c r="AS716" s="43" t="s">
        <v>108</v>
      </c>
      <c r="AT716" s="42" t="s">
        <v>108</v>
      </c>
      <c r="AU716" s="18" t="s">
        <v>108</v>
      </c>
      <c r="AV716">
        <v>1</v>
      </c>
      <c r="AW716" s="40">
        <v>0</v>
      </c>
      <c r="AX716" s="39">
        <f t="shared" ref="AX716:AX733" si="228">1-AY716</f>
        <v>0.43293036751000002</v>
      </c>
      <c r="AY716" s="40">
        <v>0.56706963248999998</v>
      </c>
      <c r="AZ716">
        <v>0</v>
      </c>
      <c r="BA716" s="18">
        <v>1</v>
      </c>
      <c r="BB716">
        <v>0.5</v>
      </c>
      <c r="BC716" s="18">
        <v>0.5</v>
      </c>
      <c r="BD716" s="18" t="s">
        <v>180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 s="18">
        <v>1</v>
      </c>
      <c r="BL716">
        <v>0</v>
      </c>
      <c r="BM716">
        <v>1</v>
      </c>
      <c r="BN716" s="18">
        <v>0</v>
      </c>
      <c r="BQ716" s="25">
        <v>37</v>
      </c>
      <c r="BR716">
        <v>1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 s="18">
        <v>0</v>
      </c>
      <c r="BZ716">
        <v>0</v>
      </c>
      <c r="CA716">
        <v>0</v>
      </c>
      <c r="CB716">
        <v>1</v>
      </c>
      <c r="CC716" s="18">
        <v>0</v>
      </c>
      <c r="CD716">
        <v>0</v>
      </c>
      <c r="CE716">
        <v>0</v>
      </c>
      <c r="CF716">
        <v>0</v>
      </c>
      <c r="CG716">
        <v>0</v>
      </c>
      <c r="CH716" s="18">
        <v>0</v>
      </c>
      <c r="CI716">
        <v>1</v>
      </c>
      <c r="CJ716">
        <v>1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 s="18">
        <v>1</v>
      </c>
      <c r="CU716">
        <v>17</v>
      </c>
      <c r="DD716" s="34" t="s">
        <v>110</v>
      </c>
    </row>
    <row r="717" spans="1:108" x14ac:dyDescent="0.25">
      <c r="A717">
        <v>716</v>
      </c>
      <c r="B717">
        <v>44</v>
      </c>
      <c r="C717" s="25" t="s">
        <v>179</v>
      </c>
      <c r="D717" s="12">
        <v>7.59106330355801</v>
      </c>
      <c r="E717" s="14">
        <v>1.308804017854829</v>
      </c>
      <c r="F717" s="7">
        <v>5.8</v>
      </c>
      <c r="G717" s="7">
        <f t="shared" si="218"/>
        <v>6.2822592857031809</v>
      </c>
      <c r="H717" s="16">
        <f t="shared" si="219"/>
        <v>8.8998673214128381</v>
      </c>
      <c r="I717" s="11">
        <f t="shared" si="220"/>
        <v>0.16125800242919325</v>
      </c>
      <c r="J717" s="33">
        <f t="shared" si="221"/>
        <v>2.7803103867102285E-2</v>
      </c>
      <c r="K717" s="33">
        <f t="shared" si="222"/>
        <v>35.9672072866382</v>
      </c>
      <c r="L717" s="33">
        <f t="shared" si="223"/>
        <v>0.13345489856209097</v>
      </c>
      <c r="M717" s="33">
        <f t="shared" si="224"/>
        <v>0.18906110629629552</v>
      </c>
      <c r="N717" s="8">
        <v>1</v>
      </c>
      <c r="O717" s="9">
        <v>0</v>
      </c>
      <c r="P717" s="8">
        <v>0</v>
      </c>
      <c r="Q717" s="9">
        <v>1</v>
      </c>
      <c r="R717" s="9">
        <v>0</v>
      </c>
      <c r="S717" s="9">
        <v>0</v>
      </c>
      <c r="T717" s="9">
        <v>0</v>
      </c>
      <c r="U717" s="8">
        <v>1284</v>
      </c>
      <c r="V717" s="9">
        <v>23</v>
      </c>
      <c r="W717" s="9">
        <f t="shared" si="217"/>
        <v>1260</v>
      </c>
      <c r="X717" s="9">
        <f t="shared" si="225"/>
        <v>18</v>
      </c>
      <c r="Y717" s="7">
        <f t="shared" si="227"/>
        <v>9.52</v>
      </c>
      <c r="Z717" s="7">
        <f t="shared" si="216"/>
        <v>21.48</v>
      </c>
      <c r="AA717" s="9">
        <v>0</v>
      </c>
      <c r="AB717" s="9">
        <v>1</v>
      </c>
      <c r="AC717" s="9">
        <v>1</v>
      </c>
      <c r="AD717" s="9">
        <v>0</v>
      </c>
      <c r="AE717" s="9">
        <v>0</v>
      </c>
      <c r="AF717" s="9">
        <v>0</v>
      </c>
      <c r="AG717" s="8">
        <v>0</v>
      </c>
      <c r="AH717" s="9">
        <v>0</v>
      </c>
      <c r="AI717" s="30">
        <v>1</v>
      </c>
      <c r="AJ717" s="9">
        <v>1</v>
      </c>
      <c r="AK717" s="30">
        <v>0</v>
      </c>
      <c r="AL717" s="21">
        <v>1994</v>
      </c>
      <c r="AM717" s="23">
        <f t="shared" si="226"/>
        <v>7.5978979505217836</v>
      </c>
      <c r="AN717" s="33">
        <v>0.06</v>
      </c>
      <c r="AO717" s="33">
        <v>0.31</v>
      </c>
      <c r="AP717" s="33">
        <v>0.49</v>
      </c>
      <c r="AQ717" s="43">
        <v>0.14000000000000001</v>
      </c>
      <c r="AR717" s="33" t="s">
        <v>108</v>
      </c>
      <c r="AS717" s="43" t="s">
        <v>108</v>
      </c>
      <c r="AT717" s="42" t="s">
        <v>108</v>
      </c>
      <c r="AU717" s="18" t="s">
        <v>108</v>
      </c>
      <c r="AV717">
        <v>1</v>
      </c>
      <c r="AW717" s="40">
        <v>0</v>
      </c>
      <c r="AX717" s="39">
        <f t="shared" si="228"/>
        <v>0.43293036751000002</v>
      </c>
      <c r="AY717" s="40">
        <v>0.56706963248999998</v>
      </c>
      <c r="AZ717">
        <v>0</v>
      </c>
      <c r="BA717" s="18">
        <v>1</v>
      </c>
      <c r="BB717">
        <v>0.5</v>
      </c>
      <c r="BC717" s="18">
        <v>0.5</v>
      </c>
      <c r="BD717" s="18" t="s">
        <v>180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 s="18">
        <v>1</v>
      </c>
      <c r="BL717">
        <v>0</v>
      </c>
      <c r="BM717">
        <v>1</v>
      </c>
      <c r="BN717" s="18">
        <v>0</v>
      </c>
      <c r="BQ717" s="25">
        <v>37</v>
      </c>
      <c r="BR717">
        <v>1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 s="18">
        <v>0</v>
      </c>
      <c r="BZ717">
        <v>0</v>
      </c>
      <c r="CA717">
        <v>0</v>
      </c>
      <c r="CB717">
        <v>1</v>
      </c>
      <c r="CC717" s="18">
        <v>0</v>
      </c>
      <c r="CD717">
        <v>0</v>
      </c>
      <c r="CE717">
        <v>0</v>
      </c>
      <c r="CF717">
        <v>0</v>
      </c>
      <c r="CG717">
        <v>0</v>
      </c>
      <c r="CH717" s="18">
        <v>0</v>
      </c>
      <c r="CI717">
        <v>1</v>
      </c>
      <c r="CJ717">
        <v>1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 s="18">
        <v>1</v>
      </c>
      <c r="CU717">
        <v>17</v>
      </c>
      <c r="DD717" s="34" t="s">
        <v>110</v>
      </c>
    </row>
    <row r="718" spans="1:108" x14ac:dyDescent="0.25">
      <c r="A718">
        <v>717</v>
      </c>
      <c r="B718">
        <v>44</v>
      </c>
      <c r="C718" s="25" t="s">
        <v>179</v>
      </c>
      <c r="D718" s="12">
        <v>19.348319192733701</v>
      </c>
      <c r="E718" s="14">
        <v>1.8784775915275429</v>
      </c>
      <c r="F718" s="7">
        <v>10.3</v>
      </c>
      <c r="G718" s="7">
        <f t="shared" si="218"/>
        <v>17.469841601206159</v>
      </c>
      <c r="H718" s="16">
        <f t="shared" si="219"/>
        <v>21.226796784261243</v>
      </c>
      <c r="I718" s="11">
        <f t="shared" si="220"/>
        <v>0.27867471688386808</v>
      </c>
      <c r="J718" s="33">
        <f t="shared" si="221"/>
        <v>2.7055797755715344E-2</v>
      </c>
      <c r="K718" s="33">
        <f t="shared" si="222"/>
        <v>36.960654756105171</v>
      </c>
      <c r="L718" s="33">
        <f t="shared" si="223"/>
        <v>0.25161891912815271</v>
      </c>
      <c r="M718" s="33">
        <f t="shared" si="224"/>
        <v>0.30573051463958345</v>
      </c>
      <c r="N718" s="8">
        <v>1</v>
      </c>
      <c r="O718" s="9">
        <v>0</v>
      </c>
      <c r="P718" s="8">
        <v>0</v>
      </c>
      <c r="Q718" s="9">
        <v>1</v>
      </c>
      <c r="R718" s="9">
        <v>0</v>
      </c>
      <c r="S718" s="9">
        <v>0</v>
      </c>
      <c r="T718" s="9">
        <v>0</v>
      </c>
      <c r="U718" s="8">
        <v>1284</v>
      </c>
      <c r="V718" s="9">
        <v>23</v>
      </c>
      <c r="W718" s="9">
        <f t="shared" si="217"/>
        <v>1260</v>
      </c>
      <c r="X718" s="9">
        <f t="shared" si="225"/>
        <v>18</v>
      </c>
      <c r="Y718" s="7">
        <f t="shared" si="227"/>
        <v>9.52</v>
      </c>
      <c r="Z718" s="7">
        <f t="shared" si="216"/>
        <v>21.48</v>
      </c>
      <c r="AA718" s="9">
        <v>0</v>
      </c>
      <c r="AB718" s="9">
        <v>1</v>
      </c>
      <c r="AC718" s="9">
        <v>1</v>
      </c>
      <c r="AD718" s="9">
        <v>0</v>
      </c>
      <c r="AE718" s="9">
        <v>0</v>
      </c>
      <c r="AF718" s="9">
        <v>0</v>
      </c>
      <c r="AG718" s="8">
        <v>0</v>
      </c>
      <c r="AH718" s="9">
        <v>0</v>
      </c>
      <c r="AI718" s="30">
        <v>1</v>
      </c>
      <c r="AJ718" s="9">
        <v>1</v>
      </c>
      <c r="AK718" s="30">
        <v>0</v>
      </c>
      <c r="AL718" s="21">
        <v>1994</v>
      </c>
      <c r="AM718" s="23">
        <f t="shared" si="226"/>
        <v>7.5978979505217836</v>
      </c>
      <c r="AN718" s="33">
        <v>0.06</v>
      </c>
      <c r="AO718" s="33">
        <v>0.31</v>
      </c>
      <c r="AP718" s="33">
        <v>0.49</v>
      </c>
      <c r="AQ718" s="43">
        <v>0.14000000000000001</v>
      </c>
      <c r="AR718" s="33" t="s">
        <v>108</v>
      </c>
      <c r="AS718" s="43" t="s">
        <v>108</v>
      </c>
      <c r="AT718" s="42" t="s">
        <v>108</v>
      </c>
      <c r="AU718" s="18" t="s">
        <v>108</v>
      </c>
      <c r="AV718">
        <v>1</v>
      </c>
      <c r="AW718" s="40">
        <v>0</v>
      </c>
      <c r="AX718" s="39">
        <f t="shared" si="228"/>
        <v>0.43293036751000002</v>
      </c>
      <c r="AY718" s="40">
        <v>0.56706963248999998</v>
      </c>
      <c r="AZ718">
        <v>0</v>
      </c>
      <c r="BA718" s="18">
        <v>1</v>
      </c>
      <c r="BB718">
        <v>0.5</v>
      </c>
      <c r="BC718" s="18">
        <v>0.5</v>
      </c>
      <c r="BD718" s="18" t="s">
        <v>180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 s="18">
        <v>1</v>
      </c>
      <c r="BL718">
        <v>0</v>
      </c>
      <c r="BM718">
        <v>1</v>
      </c>
      <c r="BN718" s="18">
        <v>0</v>
      </c>
      <c r="BQ718" s="25">
        <v>37</v>
      </c>
      <c r="BR718">
        <v>1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 s="18">
        <v>0</v>
      </c>
      <c r="BZ718">
        <v>0</v>
      </c>
      <c r="CA718">
        <v>0</v>
      </c>
      <c r="CB718">
        <v>1</v>
      </c>
      <c r="CC718" s="18">
        <v>0</v>
      </c>
      <c r="CD718">
        <v>0</v>
      </c>
      <c r="CE718">
        <v>0</v>
      </c>
      <c r="CF718">
        <v>0</v>
      </c>
      <c r="CG718">
        <v>0</v>
      </c>
      <c r="CH718" s="18">
        <v>0</v>
      </c>
      <c r="CI718">
        <v>1</v>
      </c>
      <c r="CJ718">
        <v>1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 s="18">
        <v>1</v>
      </c>
      <c r="CU718">
        <v>17</v>
      </c>
      <c r="DD718" s="34" t="s">
        <v>110</v>
      </c>
    </row>
    <row r="719" spans="1:108" x14ac:dyDescent="0.25">
      <c r="A719">
        <v>718</v>
      </c>
      <c r="B719">
        <v>44</v>
      </c>
      <c r="C719" s="25" t="s">
        <v>179</v>
      </c>
      <c r="D719" s="12">
        <v>6.3962087809046357</v>
      </c>
      <c r="E719" s="14">
        <v>1.4944413039496811</v>
      </c>
      <c r="F719" s="7">
        <v>4.28</v>
      </c>
      <c r="G719" s="7">
        <f t="shared" si="218"/>
        <v>4.9017674769549551</v>
      </c>
      <c r="H719" s="16">
        <f t="shared" si="219"/>
        <v>7.8906500848543164</v>
      </c>
      <c r="I719" s="11">
        <f t="shared" si="220"/>
        <v>9.4986458094127105E-2</v>
      </c>
      <c r="J719" s="33">
        <f t="shared" si="221"/>
        <v>2.2193097685543717E-2</v>
      </c>
      <c r="K719" s="33">
        <f t="shared" si="222"/>
        <v>45.059054583956815</v>
      </c>
      <c r="L719" s="33">
        <f t="shared" si="223"/>
        <v>7.2793360408583391E-2</v>
      </c>
      <c r="M719" s="33">
        <f t="shared" si="224"/>
        <v>0.11717955577967082</v>
      </c>
      <c r="N719" s="8">
        <v>1</v>
      </c>
      <c r="O719" s="9">
        <v>0</v>
      </c>
      <c r="P719" s="8">
        <v>0</v>
      </c>
      <c r="Q719" s="9">
        <v>1</v>
      </c>
      <c r="R719" s="9">
        <v>0</v>
      </c>
      <c r="S719" s="9">
        <v>0</v>
      </c>
      <c r="T719" s="9">
        <v>0</v>
      </c>
      <c r="U719" s="8">
        <v>2036</v>
      </c>
      <c r="V719" s="9">
        <v>23</v>
      </c>
      <c r="W719" s="9">
        <f t="shared" si="217"/>
        <v>2012</v>
      </c>
      <c r="X719" s="9">
        <f t="shared" si="225"/>
        <v>18</v>
      </c>
      <c r="Y719" s="7">
        <f t="shared" si="227"/>
        <v>7.5400000000000009</v>
      </c>
      <c r="Z719" s="7">
        <f t="shared" si="216"/>
        <v>20.46</v>
      </c>
      <c r="AA719" s="9">
        <v>0</v>
      </c>
      <c r="AB719" s="9">
        <v>1</v>
      </c>
      <c r="AC719" s="9">
        <v>1</v>
      </c>
      <c r="AD719" s="9">
        <v>0</v>
      </c>
      <c r="AE719" s="9">
        <v>0</v>
      </c>
      <c r="AF719" s="9">
        <v>0</v>
      </c>
      <c r="AG719" s="8">
        <v>0</v>
      </c>
      <c r="AH719" s="9">
        <v>0</v>
      </c>
      <c r="AI719" s="30">
        <v>1</v>
      </c>
      <c r="AJ719" s="9">
        <v>1</v>
      </c>
      <c r="AK719" s="30">
        <v>0</v>
      </c>
      <c r="AL719" s="21">
        <v>1994</v>
      </c>
      <c r="AM719" s="23">
        <f t="shared" si="226"/>
        <v>7.5978979505217836</v>
      </c>
      <c r="AN719" s="33">
        <v>0.14000000000000001</v>
      </c>
      <c r="AO719" s="33">
        <v>0.51</v>
      </c>
      <c r="AP719" s="33">
        <v>0.31</v>
      </c>
      <c r="AQ719" s="43">
        <v>0.04</v>
      </c>
      <c r="AR719" s="33" t="s">
        <v>108</v>
      </c>
      <c r="AS719" s="43" t="s">
        <v>108</v>
      </c>
      <c r="AT719" s="42" t="s">
        <v>108</v>
      </c>
      <c r="AU719" s="18" t="s">
        <v>108</v>
      </c>
      <c r="AV719">
        <v>1</v>
      </c>
      <c r="AW719" s="40">
        <v>0</v>
      </c>
      <c r="AX719" s="39">
        <f t="shared" si="228"/>
        <v>0.43293036751000002</v>
      </c>
      <c r="AY719" s="40">
        <v>0.56706963248999998</v>
      </c>
      <c r="AZ719">
        <v>0</v>
      </c>
      <c r="BA719" s="18">
        <v>1</v>
      </c>
      <c r="BB719">
        <v>0.5</v>
      </c>
      <c r="BC719" s="18">
        <v>0.5</v>
      </c>
      <c r="BD719" s="18" t="s">
        <v>180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 s="18">
        <v>1</v>
      </c>
      <c r="BL719">
        <v>0</v>
      </c>
      <c r="BM719">
        <v>1</v>
      </c>
      <c r="BN719" s="18">
        <v>0</v>
      </c>
      <c r="BQ719" s="25">
        <v>34</v>
      </c>
      <c r="BR719">
        <v>1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 s="18">
        <v>0</v>
      </c>
      <c r="BZ719">
        <v>0</v>
      </c>
      <c r="CA719">
        <v>0</v>
      </c>
      <c r="CB719">
        <v>1</v>
      </c>
      <c r="CC719" s="18">
        <v>0</v>
      </c>
      <c r="CD719">
        <v>0</v>
      </c>
      <c r="CE719">
        <v>0</v>
      </c>
      <c r="CF719">
        <v>0</v>
      </c>
      <c r="CG719">
        <v>0</v>
      </c>
      <c r="CH719" s="18">
        <v>0</v>
      </c>
      <c r="CI719">
        <v>1</v>
      </c>
      <c r="CJ719">
        <v>1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 s="18">
        <v>1</v>
      </c>
      <c r="CU719">
        <v>17</v>
      </c>
      <c r="DD719" s="34" t="s">
        <v>110</v>
      </c>
    </row>
    <row r="720" spans="1:108" x14ac:dyDescent="0.25">
      <c r="A720">
        <v>719</v>
      </c>
      <c r="B720">
        <v>44</v>
      </c>
      <c r="C720" s="25" t="s">
        <v>179</v>
      </c>
      <c r="D720" s="12">
        <v>8.3851471580434378</v>
      </c>
      <c r="E720" s="14">
        <v>1.016381473702235</v>
      </c>
      <c r="F720" s="7">
        <v>8.25</v>
      </c>
      <c r="G720" s="7">
        <f t="shared" si="218"/>
        <v>7.368765684341203</v>
      </c>
      <c r="H720" s="16">
        <f t="shared" si="219"/>
        <v>9.4015286317456734</v>
      </c>
      <c r="I720" s="11">
        <f t="shared" si="220"/>
        <v>0.18089049879667868</v>
      </c>
      <c r="J720" s="33">
        <f t="shared" si="221"/>
        <v>2.1926121066264081E-2</v>
      </c>
      <c r="K720" s="33">
        <f t="shared" si="222"/>
        <v>45.607702200395934</v>
      </c>
      <c r="L720" s="33">
        <f t="shared" si="223"/>
        <v>0.15896437773041461</v>
      </c>
      <c r="M720" s="33">
        <f t="shared" si="224"/>
        <v>0.20281661986294275</v>
      </c>
      <c r="N720" s="8">
        <v>1</v>
      </c>
      <c r="O720" s="9">
        <v>0</v>
      </c>
      <c r="P720" s="8">
        <v>0</v>
      </c>
      <c r="Q720" s="9">
        <v>1</v>
      </c>
      <c r="R720" s="9">
        <v>0</v>
      </c>
      <c r="S720" s="9">
        <v>0</v>
      </c>
      <c r="T720" s="9">
        <v>0</v>
      </c>
      <c r="U720" s="8">
        <v>2036</v>
      </c>
      <c r="V720" s="9">
        <v>23</v>
      </c>
      <c r="W720" s="9">
        <f t="shared" si="217"/>
        <v>2012</v>
      </c>
      <c r="X720" s="9">
        <f t="shared" si="225"/>
        <v>18</v>
      </c>
      <c r="Y720" s="7">
        <f t="shared" si="227"/>
        <v>7.5400000000000009</v>
      </c>
      <c r="Z720" s="7">
        <f t="shared" si="216"/>
        <v>20.46</v>
      </c>
      <c r="AA720" s="9">
        <v>0</v>
      </c>
      <c r="AB720" s="9">
        <v>1</v>
      </c>
      <c r="AC720" s="9">
        <v>1</v>
      </c>
      <c r="AD720" s="9">
        <v>0</v>
      </c>
      <c r="AE720" s="9">
        <v>0</v>
      </c>
      <c r="AF720" s="9">
        <v>0</v>
      </c>
      <c r="AG720" s="8">
        <v>0</v>
      </c>
      <c r="AH720" s="9">
        <v>0</v>
      </c>
      <c r="AI720" s="30">
        <v>1</v>
      </c>
      <c r="AJ720" s="9">
        <v>1</v>
      </c>
      <c r="AK720" s="30">
        <v>0</v>
      </c>
      <c r="AL720" s="21">
        <v>1994</v>
      </c>
      <c r="AM720" s="23">
        <f t="shared" si="226"/>
        <v>7.5978979505217836</v>
      </c>
      <c r="AN720" s="33">
        <v>0.14000000000000001</v>
      </c>
      <c r="AO720" s="33">
        <v>0.51</v>
      </c>
      <c r="AP720" s="33">
        <v>0.31</v>
      </c>
      <c r="AQ720" s="43">
        <v>0.04</v>
      </c>
      <c r="AR720" s="33" t="s">
        <v>108</v>
      </c>
      <c r="AS720" s="43" t="s">
        <v>108</v>
      </c>
      <c r="AT720" s="42" t="s">
        <v>108</v>
      </c>
      <c r="AU720" s="18" t="s">
        <v>108</v>
      </c>
      <c r="AV720">
        <v>1</v>
      </c>
      <c r="AW720" s="40">
        <v>0</v>
      </c>
      <c r="AX720" s="39">
        <f t="shared" si="228"/>
        <v>0.43293036751000002</v>
      </c>
      <c r="AY720" s="40">
        <v>0.56706963248999998</v>
      </c>
      <c r="AZ720">
        <v>0</v>
      </c>
      <c r="BA720" s="18">
        <v>1</v>
      </c>
      <c r="BB720">
        <v>0.5</v>
      </c>
      <c r="BC720" s="18">
        <v>0.5</v>
      </c>
      <c r="BD720" s="18" t="s">
        <v>180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 s="18">
        <v>1</v>
      </c>
      <c r="BL720">
        <v>0</v>
      </c>
      <c r="BM720">
        <v>1</v>
      </c>
      <c r="BN720" s="18">
        <v>0</v>
      </c>
      <c r="BQ720" s="25">
        <v>34</v>
      </c>
      <c r="BR720">
        <v>1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 s="18">
        <v>0</v>
      </c>
      <c r="BZ720">
        <v>0</v>
      </c>
      <c r="CA720">
        <v>0</v>
      </c>
      <c r="CB720">
        <v>1</v>
      </c>
      <c r="CC720" s="18">
        <v>0</v>
      </c>
      <c r="CD720">
        <v>0</v>
      </c>
      <c r="CE720">
        <v>0</v>
      </c>
      <c r="CF720">
        <v>0</v>
      </c>
      <c r="CG720">
        <v>0</v>
      </c>
      <c r="CH720" s="18">
        <v>0</v>
      </c>
      <c r="CI720">
        <v>1</v>
      </c>
      <c r="CJ720">
        <v>1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 s="18">
        <v>1</v>
      </c>
      <c r="CU720">
        <v>17</v>
      </c>
      <c r="DD720" s="34" t="s">
        <v>110</v>
      </c>
    </row>
    <row r="721" spans="1:108" x14ac:dyDescent="0.25">
      <c r="A721">
        <v>720</v>
      </c>
      <c r="B721">
        <v>44</v>
      </c>
      <c r="C721" s="25" t="s">
        <v>179</v>
      </c>
      <c r="D721" s="12">
        <v>25.358968148154968</v>
      </c>
      <c r="E721" s="14">
        <v>4.3274689672619404</v>
      </c>
      <c r="F721" s="7">
        <v>5.86</v>
      </c>
      <c r="G721" s="7">
        <f t="shared" si="218"/>
        <v>21.031499180893029</v>
      </c>
      <c r="H721" s="16">
        <f t="shared" si="219"/>
        <v>29.686437115416908</v>
      </c>
      <c r="I721" s="11">
        <f t="shared" si="220"/>
        <v>0.12954145231280972</v>
      </c>
      <c r="J721" s="33">
        <f t="shared" si="221"/>
        <v>2.2106049882732036E-2</v>
      </c>
      <c r="K721" s="33">
        <f t="shared" si="222"/>
        <v>45.236485274609919</v>
      </c>
      <c r="L721" s="33">
        <f t="shared" si="223"/>
        <v>0.10743540243007768</v>
      </c>
      <c r="M721" s="33">
        <f t="shared" si="224"/>
        <v>0.15164750219554177</v>
      </c>
      <c r="N721" s="8">
        <v>1</v>
      </c>
      <c r="O721" s="9">
        <v>0</v>
      </c>
      <c r="P721" s="8">
        <v>0</v>
      </c>
      <c r="Q721" s="9">
        <v>1</v>
      </c>
      <c r="R721" s="9">
        <v>0</v>
      </c>
      <c r="S721" s="9">
        <v>0</v>
      </c>
      <c r="T721" s="9">
        <v>0</v>
      </c>
      <c r="U721" s="8">
        <v>2036</v>
      </c>
      <c r="V721" s="9">
        <v>23</v>
      </c>
      <c r="W721" s="9">
        <f t="shared" si="217"/>
        <v>2012</v>
      </c>
      <c r="X721" s="9">
        <f t="shared" si="225"/>
        <v>18</v>
      </c>
      <c r="Y721" s="7">
        <f t="shared" si="227"/>
        <v>7.5400000000000009</v>
      </c>
      <c r="Z721" s="7">
        <f t="shared" si="216"/>
        <v>20.46</v>
      </c>
      <c r="AA721" s="9">
        <v>0</v>
      </c>
      <c r="AB721" s="9">
        <v>1</v>
      </c>
      <c r="AC721" s="9">
        <v>1</v>
      </c>
      <c r="AD721" s="9">
        <v>0</v>
      </c>
      <c r="AE721" s="9">
        <v>0</v>
      </c>
      <c r="AF721" s="9">
        <v>0</v>
      </c>
      <c r="AG721" s="8">
        <v>0</v>
      </c>
      <c r="AH721" s="9">
        <v>0</v>
      </c>
      <c r="AI721" s="30">
        <v>1</v>
      </c>
      <c r="AJ721" s="9">
        <v>1</v>
      </c>
      <c r="AK721" s="30">
        <v>0</v>
      </c>
      <c r="AL721" s="21">
        <v>1994</v>
      </c>
      <c r="AM721" s="23">
        <f t="shared" si="226"/>
        <v>7.5978979505217836</v>
      </c>
      <c r="AN721" s="33">
        <v>0.14000000000000001</v>
      </c>
      <c r="AO721" s="33">
        <v>0.51</v>
      </c>
      <c r="AP721" s="33">
        <v>0.31</v>
      </c>
      <c r="AQ721" s="43">
        <v>0.04</v>
      </c>
      <c r="AR721" s="33" t="s">
        <v>108</v>
      </c>
      <c r="AS721" s="43" t="s">
        <v>108</v>
      </c>
      <c r="AT721" s="42" t="s">
        <v>108</v>
      </c>
      <c r="AU721" s="18" t="s">
        <v>108</v>
      </c>
      <c r="AV721">
        <v>1</v>
      </c>
      <c r="AW721" s="40">
        <v>0</v>
      </c>
      <c r="AX721" s="39">
        <f t="shared" si="228"/>
        <v>0.43293036751000002</v>
      </c>
      <c r="AY721" s="40">
        <v>0.56706963248999998</v>
      </c>
      <c r="AZ721">
        <v>0</v>
      </c>
      <c r="BA721" s="18">
        <v>1</v>
      </c>
      <c r="BB721">
        <v>0.5</v>
      </c>
      <c r="BC721" s="18">
        <v>0.5</v>
      </c>
      <c r="BD721" s="18" t="s">
        <v>180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 s="18">
        <v>1</v>
      </c>
      <c r="BL721">
        <v>0</v>
      </c>
      <c r="BM721">
        <v>1</v>
      </c>
      <c r="BN721" s="18">
        <v>0</v>
      </c>
      <c r="BQ721" s="25">
        <v>34</v>
      </c>
      <c r="BR721">
        <v>1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 s="18">
        <v>0</v>
      </c>
      <c r="BZ721">
        <v>0</v>
      </c>
      <c r="CA721">
        <v>0</v>
      </c>
      <c r="CB721">
        <v>1</v>
      </c>
      <c r="CC721" s="18">
        <v>0</v>
      </c>
      <c r="CD721">
        <v>0</v>
      </c>
      <c r="CE721">
        <v>0</v>
      </c>
      <c r="CF721">
        <v>0</v>
      </c>
      <c r="CG721">
        <v>0</v>
      </c>
      <c r="CH721" s="18">
        <v>0</v>
      </c>
      <c r="CI721">
        <v>1</v>
      </c>
      <c r="CJ721">
        <v>1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 s="18">
        <v>1</v>
      </c>
      <c r="CU721">
        <v>17</v>
      </c>
      <c r="DD721" s="34" t="s">
        <v>110</v>
      </c>
    </row>
    <row r="722" spans="1:108" x14ac:dyDescent="0.25">
      <c r="A722">
        <v>721</v>
      </c>
      <c r="B722">
        <v>44</v>
      </c>
      <c r="C722" s="25" t="s">
        <v>179</v>
      </c>
      <c r="D722" s="12">
        <v>7.4565936516947664</v>
      </c>
      <c r="E722" s="14">
        <v>3.24199723986729</v>
      </c>
      <c r="F722" s="7">
        <v>2.2999999999999998</v>
      </c>
      <c r="G722" s="7">
        <f t="shared" si="218"/>
        <v>4.2145964118274764</v>
      </c>
      <c r="H722" s="16">
        <f t="shared" si="219"/>
        <v>10.698590891562056</v>
      </c>
      <c r="I722" s="11">
        <f t="shared" si="220"/>
        <v>7.1724912951015601E-2</v>
      </c>
      <c r="J722" s="33">
        <f t="shared" si="221"/>
        <v>3.1184744761311136E-2</v>
      </c>
      <c r="K722" s="33">
        <f t="shared" si="222"/>
        <v>32.06696119060863</v>
      </c>
      <c r="L722" s="33">
        <f t="shared" si="223"/>
        <v>4.0540168189704462E-2</v>
      </c>
      <c r="M722" s="33">
        <f t="shared" si="224"/>
        <v>0.10290965771232674</v>
      </c>
      <c r="N722" s="8">
        <v>1</v>
      </c>
      <c r="O722" s="9">
        <v>0</v>
      </c>
      <c r="P722" s="8">
        <v>0</v>
      </c>
      <c r="Q722" s="9">
        <v>1</v>
      </c>
      <c r="R722" s="9">
        <v>0</v>
      </c>
      <c r="S722" s="9">
        <v>0</v>
      </c>
      <c r="T722" s="9">
        <v>0</v>
      </c>
      <c r="U722" s="8">
        <v>1047</v>
      </c>
      <c r="V722" s="9">
        <v>23</v>
      </c>
      <c r="W722" s="9">
        <f t="shared" si="217"/>
        <v>1023</v>
      </c>
      <c r="X722" s="9">
        <f t="shared" si="225"/>
        <v>18</v>
      </c>
      <c r="Y722" s="7">
        <f t="shared" si="227"/>
        <v>7.35</v>
      </c>
      <c r="Z722" s="7">
        <f t="shared" si="216"/>
        <v>21.65</v>
      </c>
      <c r="AA722" s="9">
        <v>0</v>
      </c>
      <c r="AB722" s="9">
        <v>1</v>
      </c>
      <c r="AC722" s="9">
        <v>1</v>
      </c>
      <c r="AD722" s="9">
        <v>0</v>
      </c>
      <c r="AE722" s="9">
        <v>0</v>
      </c>
      <c r="AF722" s="9">
        <v>0</v>
      </c>
      <c r="AG722" s="8">
        <v>0</v>
      </c>
      <c r="AH722" s="9">
        <v>0</v>
      </c>
      <c r="AI722" s="30">
        <v>1</v>
      </c>
      <c r="AJ722" s="9">
        <v>1</v>
      </c>
      <c r="AK722" s="30">
        <v>0</v>
      </c>
      <c r="AL722" s="21">
        <v>1994</v>
      </c>
      <c r="AM722" s="23">
        <f t="shared" si="226"/>
        <v>7.5978979505217836</v>
      </c>
      <c r="AN722" s="33">
        <v>0.15</v>
      </c>
      <c r="AO722" s="33">
        <v>0.53</v>
      </c>
      <c r="AP722" s="33">
        <v>0.28000000000000003</v>
      </c>
      <c r="AQ722" s="43">
        <v>0.04</v>
      </c>
      <c r="AR722" s="33" t="s">
        <v>108</v>
      </c>
      <c r="AS722" s="43" t="s">
        <v>108</v>
      </c>
      <c r="AT722" s="42" t="s">
        <v>108</v>
      </c>
      <c r="AU722" s="18" t="s">
        <v>108</v>
      </c>
      <c r="AV722">
        <v>1</v>
      </c>
      <c r="AW722" s="40">
        <v>0</v>
      </c>
      <c r="AX722" s="39">
        <f t="shared" si="228"/>
        <v>0.43293036751000002</v>
      </c>
      <c r="AY722" s="40">
        <v>0.56706963248999998</v>
      </c>
      <c r="AZ722">
        <v>0</v>
      </c>
      <c r="BA722" s="18">
        <v>1</v>
      </c>
      <c r="BB722">
        <v>0.5</v>
      </c>
      <c r="BC722" s="18">
        <v>0.5</v>
      </c>
      <c r="BD722" s="18" t="s">
        <v>180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 s="18">
        <v>1</v>
      </c>
      <c r="BL722">
        <v>0</v>
      </c>
      <c r="BM722">
        <v>1</v>
      </c>
      <c r="BN722" s="18">
        <v>0</v>
      </c>
      <c r="BQ722" s="25">
        <v>35</v>
      </c>
      <c r="BR722">
        <v>1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 s="18">
        <v>0</v>
      </c>
      <c r="BZ722">
        <v>0</v>
      </c>
      <c r="CA722">
        <v>0</v>
      </c>
      <c r="CB722">
        <v>1</v>
      </c>
      <c r="CC722" s="18">
        <v>0</v>
      </c>
      <c r="CD722">
        <v>0</v>
      </c>
      <c r="CE722">
        <v>0</v>
      </c>
      <c r="CF722">
        <v>0</v>
      </c>
      <c r="CG722">
        <v>0</v>
      </c>
      <c r="CH722" s="18">
        <v>0</v>
      </c>
      <c r="CI722">
        <v>1</v>
      </c>
      <c r="CJ722">
        <v>1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 s="18">
        <v>1</v>
      </c>
      <c r="CU722">
        <v>17</v>
      </c>
      <c r="DD722" s="34" t="s">
        <v>110</v>
      </c>
    </row>
    <row r="723" spans="1:108" x14ac:dyDescent="0.25">
      <c r="A723">
        <v>722</v>
      </c>
      <c r="B723">
        <v>44</v>
      </c>
      <c r="C723" s="25" t="s">
        <v>179</v>
      </c>
      <c r="D723" s="12">
        <v>4.2246635456321124</v>
      </c>
      <c r="E723" s="14">
        <v>1.362794692139391</v>
      </c>
      <c r="F723" s="7">
        <v>3.1</v>
      </c>
      <c r="G723" s="7">
        <f t="shared" si="218"/>
        <v>2.8618688534927212</v>
      </c>
      <c r="H723" s="16">
        <f t="shared" si="219"/>
        <v>5.5874582377715036</v>
      </c>
      <c r="I723" s="11">
        <f t="shared" si="220"/>
        <v>9.6470278118144417E-2</v>
      </c>
      <c r="J723" s="33">
        <f t="shared" si="221"/>
        <v>3.1119444554240136E-2</v>
      </c>
      <c r="K723" s="33">
        <f t="shared" si="222"/>
        <v>32.134249641153907</v>
      </c>
      <c r="L723" s="33">
        <f t="shared" si="223"/>
        <v>6.5350833563904281E-2</v>
      </c>
      <c r="M723" s="33">
        <f t="shared" si="224"/>
        <v>0.12758972267238455</v>
      </c>
      <c r="N723" s="8">
        <v>1</v>
      </c>
      <c r="O723" s="9">
        <v>0</v>
      </c>
      <c r="P723" s="8">
        <v>0</v>
      </c>
      <c r="Q723" s="9">
        <v>1</v>
      </c>
      <c r="R723" s="9">
        <v>0</v>
      </c>
      <c r="S723" s="9">
        <v>0</v>
      </c>
      <c r="T723" s="9">
        <v>0</v>
      </c>
      <c r="U723" s="8">
        <v>1047</v>
      </c>
      <c r="V723" s="9">
        <v>23</v>
      </c>
      <c r="W723" s="9">
        <f t="shared" si="217"/>
        <v>1023</v>
      </c>
      <c r="X723" s="9">
        <f t="shared" si="225"/>
        <v>18</v>
      </c>
      <c r="Y723" s="7">
        <f t="shared" si="227"/>
        <v>7.35</v>
      </c>
      <c r="Z723" s="7">
        <f t="shared" si="216"/>
        <v>21.65</v>
      </c>
      <c r="AA723" s="9">
        <v>0</v>
      </c>
      <c r="AB723" s="9">
        <v>1</v>
      </c>
      <c r="AC723" s="9">
        <v>1</v>
      </c>
      <c r="AD723" s="9">
        <v>0</v>
      </c>
      <c r="AE723" s="9">
        <v>0</v>
      </c>
      <c r="AF723" s="9">
        <v>0</v>
      </c>
      <c r="AG723" s="8">
        <v>0</v>
      </c>
      <c r="AH723" s="9">
        <v>0</v>
      </c>
      <c r="AI723" s="30">
        <v>1</v>
      </c>
      <c r="AJ723" s="9">
        <v>1</v>
      </c>
      <c r="AK723" s="30">
        <v>0</v>
      </c>
      <c r="AL723" s="21">
        <v>1994</v>
      </c>
      <c r="AM723" s="23">
        <f t="shared" si="226"/>
        <v>7.5978979505217836</v>
      </c>
      <c r="AN723" s="33">
        <v>0.15</v>
      </c>
      <c r="AO723" s="33">
        <v>0.53</v>
      </c>
      <c r="AP723" s="33">
        <v>0.28000000000000003</v>
      </c>
      <c r="AQ723" s="43">
        <v>0.04</v>
      </c>
      <c r="AR723" s="33" t="s">
        <v>108</v>
      </c>
      <c r="AS723" s="43" t="s">
        <v>108</v>
      </c>
      <c r="AT723" s="42" t="s">
        <v>108</v>
      </c>
      <c r="AU723" s="18" t="s">
        <v>108</v>
      </c>
      <c r="AV723">
        <v>1</v>
      </c>
      <c r="AW723" s="40">
        <v>0</v>
      </c>
      <c r="AX723" s="39">
        <f t="shared" si="228"/>
        <v>0.43293036751000002</v>
      </c>
      <c r="AY723" s="40">
        <v>0.56706963248999998</v>
      </c>
      <c r="AZ723">
        <v>0</v>
      </c>
      <c r="BA723" s="18">
        <v>1</v>
      </c>
      <c r="BB723">
        <v>0.5</v>
      </c>
      <c r="BC723" s="18">
        <v>0.5</v>
      </c>
      <c r="BD723" s="18" t="s">
        <v>180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 s="18">
        <v>1</v>
      </c>
      <c r="BL723">
        <v>0</v>
      </c>
      <c r="BM723">
        <v>1</v>
      </c>
      <c r="BN723" s="18">
        <v>0</v>
      </c>
      <c r="BQ723" s="25">
        <v>35</v>
      </c>
      <c r="BR723">
        <v>1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 s="18">
        <v>0</v>
      </c>
      <c r="BZ723">
        <v>0</v>
      </c>
      <c r="CA723">
        <v>0</v>
      </c>
      <c r="CB723">
        <v>1</v>
      </c>
      <c r="CC723" s="18">
        <v>0</v>
      </c>
      <c r="CD723">
        <v>0</v>
      </c>
      <c r="CE723">
        <v>0</v>
      </c>
      <c r="CF723">
        <v>0</v>
      </c>
      <c r="CG723">
        <v>0</v>
      </c>
      <c r="CH723" s="18">
        <v>0</v>
      </c>
      <c r="CI723">
        <v>1</v>
      </c>
      <c r="CJ723">
        <v>1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 s="18">
        <v>1</v>
      </c>
      <c r="CU723">
        <v>17</v>
      </c>
      <c r="DD723" s="34" t="s">
        <v>110</v>
      </c>
    </row>
    <row r="724" spans="1:108" x14ac:dyDescent="0.25">
      <c r="A724">
        <v>723</v>
      </c>
      <c r="B724">
        <v>44</v>
      </c>
      <c r="C724" s="25" t="s">
        <v>179</v>
      </c>
      <c r="D724" s="12">
        <v>38.730010917983428</v>
      </c>
      <c r="E724" s="14">
        <v>9.2434393599005791</v>
      </c>
      <c r="F724" s="7">
        <v>4.1900000000000004</v>
      </c>
      <c r="G724" s="7">
        <f t="shared" si="218"/>
        <v>29.486571558082851</v>
      </c>
      <c r="H724" s="16">
        <f t="shared" si="219"/>
        <v>47.973450277884005</v>
      </c>
      <c r="I724" s="11">
        <f t="shared" si="220"/>
        <v>0.12989166183805778</v>
      </c>
      <c r="J724" s="33">
        <f t="shared" si="221"/>
        <v>3.1000396620061522E-2</v>
      </c>
      <c r="K724" s="33">
        <f t="shared" si="222"/>
        <v>32.257651805424402</v>
      </c>
      <c r="L724" s="33">
        <f t="shared" si="223"/>
        <v>9.8891265217996266E-2</v>
      </c>
      <c r="M724" s="33">
        <f t="shared" si="224"/>
        <v>0.1608920584581193</v>
      </c>
      <c r="N724" s="8">
        <v>1</v>
      </c>
      <c r="O724" s="9">
        <v>0</v>
      </c>
      <c r="P724" s="8">
        <v>0</v>
      </c>
      <c r="Q724" s="9">
        <v>1</v>
      </c>
      <c r="R724" s="9">
        <v>0</v>
      </c>
      <c r="S724" s="9">
        <v>0</v>
      </c>
      <c r="T724" s="9">
        <v>0</v>
      </c>
      <c r="U724" s="8">
        <v>1047</v>
      </c>
      <c r="V724" s="9">
        <v>23</v>
      </c>
      <c r="W724" s="9">
        <f t="shared" si="217"/>
        <v>1023</v>
      </c>
      <c r="X724" s="9">
        <f t="shared" si="225"/>
        <v>18</v>
      </c>
      <c r="Y724" s="7">
        <f t="shared" si="227"/>
        <v>7.35</v>
      </c>
      <c r="Z724" s="7">
        <f t="shared" si="216"/>
        <v>21.65</v>
      </c>
      <c r="AA724" s="9">
        <v>0</v>
      </c>
      <c r="AB724" s="9">
        <v>1</v>
      </c>
      <c r="AC724" s="9">
        <v>1</v>
      </c>
      <c r="AD724" s="9">
        <v>0</v>
      </c>
      <c r="AE724" s="9">
        <v>0</v>
      </c>
      <c r="AF724" s="9">
        <v>0</v>
      </c>
      <c r="AG724" s="8">
        <v>0</v>
      </c>
      <c r="AH724" s="9">
        <v>0</v>
      </c>
      <c r="AI724" s="30">
        <v>1</v>
      </c>
      <c r="AJ724" s="9">
        <v>1</v>
      </c>
      <c r="AK724" s="30">
        <v>0</v>
      </c>
      <c r="AL724" s="21">
        <v>1994</v>
      </c>
      <c r="AM724" s="23">
        <f t="shared" si="226"/>
        <v>7.5978979505217836</v>
      </c>
      <c r="AN724" s="33">
        <v>0.15</v>
      </c>
      <c r="AO724" s="33">
        <v>0.53</v>
      </c>
      <c r="AP724" s="33">
        <v>0.28000000000000003</v>
      </c>
      <c r="AQ724" s="43">
        <v>0.04</v>
      </c>
      <c r="AR724" s="33" t="s">
        <v>108</v>
      </c>
      <c r="AS724" s="43" t="s">
        <v>108</v>
      </c>
      <c r="AT724" s="42" t="s">
        <v>108</v>
      </c>
      <c r="AU724" s="18" t="s">
        <v>108</v>
      </c>
      <c r="AV724">
        <v>1</v>
      </c>
      <c r="AW724" s="40">
        <v>0</v>
      </c>
      <c r="AX724" s="39">
        <f t="shared" si="228"/>
        <v>0.43293036751000002</v>
      </c>
      <c r="AY724" s="40">
        <v>0.56706963248999998</v>
      </c>
      <c r="AZ724">
        <v>0</v>
      </c>
      <c r="BA724" s="18">
        <v>1</v>
      </c>
      <c r="BB724">
        <v>0.5</v>
      </c>
      <c r="BC724" s="18">
        <v>0.5</v>
      </c>
      <c r="BD724" s="18" t="s">
        <v>180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 s="18">
        <v>1</v>
      </c>
      <c r="BL724">
        <v>0</v>
      </c>
      <c r="BM724">
        <v>1</v>
      </c>
      <c r="BN724" s="18">
        <v>0</v>
      </c>
      <c r="BQ724" s="25">
        <v>35</v>
      </c>
      <c r="BR724">
        <v>1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 s="18">
        <v>0</v>
      </c>
      <c r="BZ724">
        <v>0</v>
      </c>
      <c r="CA724">
        <v>0</v>
      </c>
      <c r="CB724">
        <v>1</v>
      </c>
      <c r="CC724" s="18">
        <v>0</v>
      </c>
      <c r="CD724">
        <v>0</v>
      </c>
      <c r="CE724">
        <v>0</v>
      </c>
      <c r="CF724">
        <v>0</v>
      </c>
      <c r="CG724">
        <v>0</v>
      </c>
      <c r="CH724" s="18">
        <v>0</v>
      </c>
      <c r="CI724">
        <v>1</v>
      </c>
      <c r="CJ724">
        <v>1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 s="18">
        <v>1</v>
      </c>
      <c r="CU724">
        <v>17</v>
      </c>
      <c r="DD724" s="34" t="s">
        <v>110</v>
      </c>
    </row>
    <row r="725" spans="1:108" x14ac:dyDescent="0.25">
      <c r="A725">
        <v>724</v>
      </c>
      <c r="B725">
        <v>44</v>
      </c>
      <c r="C725" s="25" t="s">
        <v>179</v>
      </c>
      <c r="D725" s="12">
        <v>12.00616283973768</v>
      </c>
      <c r="E725" s="14">
        <v>6.1255932855804476</v>
      </c>
      <c r="F725" s="7">
        <v>1.96</v>
      </c>
      <c r="G725" s="7">
        <f t="shared" si="218"/>
        <v>5.8805695541572325</v>
      </c>
      <c r="H725" s="16">
        <f t="shared" si="219"/>
        <v>18.131756125318127</v>
      </c>
      <c r="I725" s="11">
        <f t="shared" si="220"/>
        <v>8.8288144975126492E-2</v>
      </c>
      <c r="J725" s="33">
        <f t="shared" si="221"/>
        <v>4.5044971926084955E-2</v>
      </c>
      <c r="K725" s="33">
        <f t="shared" si="222"/>
        <v>22.200036036006786</v>
      </c>
      <c r="L725" s="33">
        <f t="shared" si="223"/>
        <v>4.3243173049041538E-2</v>
      </c>
      <c r="M725" s="33">
        <f t="shared" si="224"/>
        <v>0.13333311690121144</v>
      </c>
      <c r="N725" s="8">
        <v>1</v>
      </c>
      <c r="O725" s="9">
        <v>0</v>
      </c>
      <c r="P725" s="8">
        <v>0</v>
      </c>
      <c r="Q725" s="9">
        <v>1</v>
      </c>
      <c r="R725" s="9">
        <v>0</v>
      </c>
      <c r="S725" s="9">
        <v>0</v>
      </c>
      <c r="T725" s="9">
        <v>0</v>
      </c>
      <c r="U725" s="8">
        <v>513</v>
      </c>
      <c r="V725" s="9">
        <v>23</v>
      </c>
      <c r="W725" s="9">
        <f t="shared" si="217"/>
        <v>489</v>
      </c>
      <c r="X725" s="9">
        <f t="shared" si="225"/>
        <v>18</v>
      </c>
      <c r="Y725" s="7">
        <f t="shared" si="227"/>
        <v>9.8699999999999992</v>
      </c>
      <c r="Z725" s="7">
        <f t="shared" si="216"/>
        <v>16.130000000000003</v>
      </c>
      <c r="AA725" s="9">
        <v>0</v>
      </c>
      <c r="AB725" s="9">
        <v>1</v>
      </c>
      <c r="AC725" s="9">
        <v>1</v>
      </c>
      <c r="AD725" s="9">
        <v>0</v>
      </c>
      <c r="AE725" s="9">
        <v>0</v>
      </c>
      <c r="AF725" s="9">
        <v>0</v>
      </c>
      <c r="AG725" s="8">
        <v>0</v>
      </c>
      <c r="AH725" s="9">
        <v>0</v>
      </c>
      <c r="AI725" s="30">
        <v>1</v>
      </c>
      <c r="AJ725" s="9">
        <v>1</v>
      </c>
      <c r="AK725" s="30">
        <v>0</v>
      </c>
      <c r="AL725" s="21">
        <v>1994</v>
      </c>
      <c r="AM725" s="23">
        <f t="shared" si="226"/>
        <v>7.5978979505217836</v>
      </c>
      <c r="AN725" s="33">
        <v>7.0000000000000007E-2</v>
      </c>
      <c r="AO725" s="33">
        <v>0.24</v>
      </c>
      <c r="AP725" s="33">
        <v>0.49</v>
      </c>
      <c r="AQ725" s="43">
        <v>0.2</v>
      </c>
      <c r="AR725" s="33" t="s">
        <v>108</v>
      </c>
      <c r="AS725" s="43" t="s">
        <v>108</v>
      </c>
      <c r="AT725" s="42" t="s">
        <v>108</v>
      </c>
      <c r="AU725" s="18" t="s">
        <v>108</v>
      </c>
      <c r="AV725">
        <v>0</v>
      </c>
      <c r="AW725" s="40">
        <v>1</v>
      </c>
      <c r="AX725" s="39">
        <f t="shared" si="228"/>
        <v>0.35160068847000003</v>
      </c>
      <c r="AY725" s="40">
        <v>0.64839931152999997</v>
      </c>
      <c r="AZ725">
        <v>0</v>
      </c>
      <c r="BA725" s="18">
        <v>1</v>
      </c>
      <c r="BB725">
        <v>0.5</v>
      </c>
      <c r="BC725" s="18">
        <v>0.5</v>
      </c>
      <c r="BD725" s="18" t="s">
        <v>180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 s="18">
        <v>1</v>
      </c>
      <c r="BL725">
        <v>0</v>
      </c>
      <c r="BM725">
        <v>1</v>
      </c>
      <c r="BN725" s="18">
        <v>0</v>
      </c>
      <c r="BQ725" s="25">
        <v>32</v>
      </c>
      <c r="BR725">
        <v>1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 s="18">
        <v>0</v>
      </c>
      <c r="BZ725">
        <v>0</v>
      </c>
      <c r="CA725">
        <v>0</v>
      </c>
      <c r="CB725">
        <v>1</v>
      </c>
      <c r="CC725" s="18">
        <v>0</v>
      </c>
      <c r="CD725">
        <v>0</v>
      </c>
      <c r="CE725">
        <v>0</v>
      </c>
      <c r="CF725">
        <v>0</v>
      </c>
      <c r="CG725">
        <v>0</v>
      </c>
      <c r="CH725" s="18">
        <v>0</v>
      </c>
      <c r="CI725">
        <v>1</v>
      </c>
      <c r="CJ725">
        <v>1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 s="18">
        <v>1</v>
      </c>
      <c r="CU725">
        <v>17</v>
      </c>
      <c r="DD725" s="34" t="s">
        <v>110</v>
      </c>
    </row>
    <row r="726" spans="1:108" x14ac:dyDescent="0.25">
      <c r="A726">
        <v>725</v>
      </c>
      <c r="B726">
        <v>44</v>
      </c>
      <c r="C726" s="25" t="s">
        <v>179</v>
      </c>
      <c r="D726" s="12">
        <v>8.9694548350037309</v>
      </c>
      <c r="E726" s="14">
        <v>2.404679580429955</v>
      </c>
      <c r="F726" s="7">
        <v>3.73</v>
      </c>
      <c r="G726" s="7">
        <f t="shared" si="218"/>
        <v>6.5647752545737763</v>
      </c>
      <c r="H726" s="16">
        <f t="shared" si="219"/>
        <v>11.374134415433685</v>
      </c>
      <c r="I726" s="11">
        <f t="shared" si="220"/>
        <v>0.16632688114206176</v>
      </c>
      <c r="J726" s="33">
        <f t="shared" si="221"/>
        <v>4.4591657142643903E-2</v>
      </c>
      <c r="K726" s="33">
        <f t="shared" si="222"/>
        <v>22.425719609412763</v>
      </c>
      <c r="L726" s="33">
        <f t="shared" si="223"/>
        <v>0.12173522399941786</v>
      </c>
      <c r="M726" s="33">
        <f t="shared" si="224"/>
        <v>0.21091853828470566</v>
      </c>
      <c r="N726" s="8">
        <v>1</v>
      </c>
      <c r="O726" s="9">
        <v>0</v>
      </c>
      <c r="P726" s="8">
        <v>0</v>
      </c>
      <c r="Q726" s="9">
        <v>1</v>
      </c>
      <c r="R726" s="9">
        <v>0</v>
      </c>
      <c r="S726" s="9">
        <v>0</v>
      </c>
      <c r="T726" s="9">
        <v>0</v>
      </c>
      <c r="U726" s="8">
        <v>513</v>
      </c>
      <c r="V726" s="9">
        <v>23</v>
      </c>
      <c r="W726" s="9">
        <f t="shared" si="217"/>
        <v>489</v>
      </c>
      <c r="X726" s="9">
        <f t="shared" si="225"/>
        <v>18</v>
      </c>
      <c r="Y726" s="7">
        <f t="shared" si="227"/>
        <v>9.8699999999999992</v>
      </c>
      <c r="Z726" s="7">
        <f t="shared" si="216"/>
        <v>16.130000000000003</v>
      </c>
      <c r="AA726" s="9">
        <v>0</v>
      </c>
      <c r="AB726" s="9">
        <v>1</v>
      </c>
      <c r="AC726" s="9">
        <v>1</v>
      </c>
      <c r="AD726" s="9">
        <v>0</v>
      </c>
      <c r="AE726" s="9">
        <v>0</v>
      </c>
      <c r="AF726" s="9">
        <v>0</v>
      </c>
      <c r="AG726" s="8">
        <v>0</v>
      </c>
      <c r="AH726" s="9">
        <v>0</v>
      </c>
      <c r="AI726" s="30">
        <v>1</v>
      </c>
      <c r="AJ726" s="9">
        <v>1</v>
      </c>
      <c r="AK726" s="30">
        <v>0</v>
      </c>
      <c r="AL726" s="21">
        <v>1994</v>
      </c>
      <c r="AM726" s="23">
        <f t="shared" si="226"/>
        <v>7.5978979505217836</v>
      </c>
      <c r="AN726" s="33">
        <v>7.0000000000000007E-2</v>
      </c>
      <c r="AO726" s="33">
        <v>0.24</v>
      </c>
      <c r="AP726" s="33">
        <v>0.49</v>
      </c>
      <c r="AQ726" s="43">
        <v>0.2</v>
      </c>
      <c r="AR726" s="33" t="s">
        <v>108</v>
      </c>
      <c r="AS726" s="43" t="s">
        <v>108</v>
      </c>
      <c r="AT726" s="42" t="s">
        <v>108</v>
      </c>
      <c r="AU726" s="18" t="s">
        <v>108</v>
      </c>
      <c r="AV726">
        <v>0</v>
      </c>
      <c r="AW726" s="40">
        <v>1</v>
      </c>
      <c r="AX726" s="39">
        <f t="shared" si="228"/>
        <v>0.35160068847000003</v>
      </c>
      <c r="AY726" s="40">
        <v>0.64839931152999997</v>
      </c>
      <c r="AZ726">
        <v>0</v>
      </c>
      <c r="BA726" s="18">
        <v>1</v>
      </c>
      <c r="BB726">
        <v>0.5</v>
      </c>
      <c r="BC726" s="18">
        <v>0.5</v>
      </c>
      <c r="BD726" s="18" t="s">
        <v>180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 s="18">
        <v>1</v>
      </c>
      <c r="BL726">
        <v>0</v>
      </c>
      <c r="BM726">
        <v>1</v>
      </c>
      <c r="BN726" s="18">
        <v>0</v>
      </c>
      <c r="BQ726" s="25">
        <v>32</v>
      </c>
      <c r="BR726">
        <v>1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 s="18">
        <v>0</v>
      </c>
      <c r="BZ726">
        <v>0</v>
      </c>
      <c r="CA726">
        <v>0</v>
      </c>
      <c r="CB726">
        <v>1</v>
      </c>
      <c r="CC726" s="18">
        <v>0</v>
      </c>
      <c r="CD726">
        <v>0</v>
      </c>
      <c r="CE726">
        <v>0</v>
      </c>
      <c r="CF726">
        <v>0</v>
      </c>
      <c r="CG726">
        <v>0</v>
      </c>
      <c r="CH726" s="18">
        <v>0</v>
      </c>
      <c r="CI726">
        <v>1</v>
      </c>
      <c r="CJ726">
        <v>1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 s="18">
        <v>1</v>
      </c>
      <c r="CU726">
        <v>17</v>
      </c>
      <c r="DD726" s="34" t="s">
        <v>110</v>
      </c>
    </row>
    <row r="727" spans="1:108" x14ac:dyDescent="0.25">
      <c r="A727">
        <v>726</v>
      </c>
      <c r="B727">
        <v>44</v>
      </c>
      <c r="C727" s="25" t="s">
        <v>179</v>
      </c>
      <c r="D727" s="12">
        <v>22.31612006930872</v>
      </c>
      <c r="E727" s="14">
        <v>3.5935781109997942</v>
      </c>
      <c r="F727" s="7">
        <v>6.21</v>
      </c>
      <c r="G727" s="7">
        <f t="shared" si="218"/>
        <v>18.722541958308927</v>
      </c>
      <c r="H727" s="16">
        <f t="shared" si="219"/>
        <v>25.909698180308514</v>
      </c>
      <c r="I727" s="11">
        <f t="shared" si="220"/>
        <v>0.27036718718833697</v>
      </c>
      <c r="J727" s="33">
        <f t="shared" si="221"/>
        <v>4.3537389241278097E-2</v>
      </c>
      <c r="K727" s="33">
        <f t="shared" si="222"/>
        <v>22.96876357142456</v>
      </c>
      <c r="L727" s="33">
        <f t="shared" si="223"/>
        <v>0.22682979794705888</v>
      </c>
      <c r="M727" s="33">
        <f t="shared" si="224"/>
        <v>0.31390457642961506</v>
      </c>
      <c r="N727" s="8">
        <v>1</v>
      </c>
      <c r="O727" s="9">
        <v>0</v>
      </c>
      <c r="P727" s="8">
        <v>0</v>
      </c>
      <c r="Q727" s="9">
        <v>1</v>
      </c>
      <c r="R727" s="9">
        <v>0</v>
      </c>
      <c r="S727" s="9">
        <v>0</v>
      </c>
      <c r="T727" s="9">
        <v>0</v>
      </c>
      <c r="U727" s="8">
        <v>513</v>
      </c>
      <c r="V727" s="9">
        <v>23</v>
      </c>
      <c r="W727" s="9">
        <f t="shared" si="217"/>
        <v>489</v>
      </c>
      <c r="X727" s="9">
        <f t="shared" si="225"/>
        <v>18</v>
      </c>
      <c r="Y727" s="7">
        <f t="shared" si="227"/>
        <v>9.8699999999999992</v>
      </c>
      <c r="Z727" s="7">
        <f t="shared" si="216"/>
        <v>16.130000000000003</v>
      </c>
      <c r="AA727" s="9">
        <v>0</v>
      </c>
      <c r="AB727" s="9">
        <v>1</v>
      </c>
      <c r="AC727" s="9">
        <v>1</v>
      </c>
      <c r="AD727" s="9">
        <v>0</v>
      </c>
      <c r="AE727" s="9">
        <v>0</v>
      </c>
      <c r="AF727" s="9">
        <v>0</v>
      </c>
      <c r="AG727" s="8">
        <v>0</v>
      </c>
      <c r="AH727" s="9">
        <v>0</v>
      </c>
      <c r="AI727" s="30">
        <v>1</v>
      </c>
      <c r="AJ727" s="9">
        <v>1</v>
      </c>
      <c r="AK727" s="30">
        <v>0</v>
      </c>
      <c r="AL727" s="21">
        <v>1994</v>
      </c>
      <c r="AM727" s="23">
        <f t="shared" si="226"/>
        <v>7.5978979505217836</v>
      </c>
      <c r="AN727" s="33">
        <v>7.0000000000000007E-2</v>
      </c>
      <c r="AO727" s="33">
        <v>0.24</v>
      </c>
      <c r="AP727" s="33">
        <v>0.49</v>
      </c>
      <c r="AQ727" s="43">
        <v>0.2</v>
      </c>
      <c r="AR727" s="33" t="s">
        <v>108</v>
      </c>
      <c r="AS727" s="43" t="s">
        <v>108</v>
      </c>
      <c r="AT727" s="42" t="s">
        <v>108</v>
      </c>
      <c r="AU727" s="18" t="s">
        <v>108</v>
      </c>
      <c r="AV727">
        <v>0</v>
      </c>
      <c r="AW727" s="40">
        <v>1</v>
      </c>
      <c r="AX727" s="39">
        <f t="shared" si="228"/>
        <v>0.35160068847000003</v>
      </c>
      <c r="AY727" s="40">
        <v>0.64839931152999997</v>
      </c>
      <c r="AZ727">
        <v>0</v>
      </c>
      <c r="BA727" s="18">
        <v>1</v>
      </c>
      <c r="BB727">
        <v>0.5</v>
      </c>
      <c r="BC727" s="18">
        <v>0.5</v>
      </c>
      <c r="BD727" s="18" t="s">
        <v>180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 s="18">
        <v>1</v>
      </c>
      <c r="BL727">
        <v>0</v>
      </c>
      <c r="BM727">
        <v>1</v>
      </c>
      <c r="BN727" s="18">
        <v>0</v>
      </c>
      <c r="BQ727" s="25">
        <v>32</v>
      </c>
      <c r="BR727">
        <v>1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 s="18">
        <v>0</v>
      </c>
      <c r="BZ727">
        <v>0</v>
      </c>
      <c r="CA727">
        <v>0</v>
      </c>
      <c r="CB727">
        <v>1</v>
      </c>
      <c r="CC727" s="18">
        <v>0</v>
      </c>
      <c r="CD727">
        <v>0</v>
      </c>
      <c r="CE727">
        <v>0</v>
      </c>
      <c r="CF727">
        <v>0</v>
      </c>
      <c r="CG727">
        <v>0</v>
      </c>
      <c r="CH727" s="18">
        <v>0</v>
      </c>
      <c r="CI727">
        <v>1</v>
      </c>
      <c r="CJ727">
        <v>1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 s="18">
        <v>1</v>
      </c>
      <c r="CU727">
        <v>17</v>
      </c>
      <c r="DD727" s="34" t="s">
        <v>110</v>
      </c>
    </row>
    <row r="728" spans="1:108" x14ac:dyDescent="0.25">
      <c r="A728">
        <v>727</v>
      </c>
      <c r="B728">
        <v>44</v>
      </c>
      <c r="C728" s="25" t="s">
        <v>179</v>
      </c>
      <c r="D728" s="12">
        <v>6.1904202080048591</v>
      </c>
      <c r="E728" s="14">
        <v>2.32722564210709</v>
      </c>
      <c r="F728" s="7">
        <v>2.66</v>
      </c>
      <c r="G728" s="7">
        <f t="shared" si="218"/>
        <v>3.8631945658977691</v>
      </c>
      <c r="H728" s="16">
        <f t="shared" si="219"/>
        <v>8.5176458501119487</v>
      </c>
      <c r="I728" s="11">
        <f t="shared" si="220"/>
        <v>0.10456928169386118</v>
      </c>
      <c r="J728" s="33">
        <f t="shared" si="221"/>
        <v>3.9311760035286157E-2</v>
      </c>
      <c r="K728" s="33">
        <f t="shared" si="222"/>
        <v>25.43768071188881</v>
      </c>
      <c r="L728" s="33">
        <f t="shared" si="223"/>
        <v>6.5257521658575013E-2</v>
      </c>
      <c r="M728" s="33">
        <f t="shared" si="224"/>
        <v>0.14388104172914734</v>
      </c>
      <c r="N728" s="8">
        <v>1</v>
      </c>
      <c r="O728" s="9">
        <v>0</v>
      </c>
      <c r="P728" s="8">
        <v>0</v>
      </c>
      <c r="Q728" s="9">
        <v>1</v>
      </c>
      <c r="R728" s="9">
        <v>0</v>
      </c>
      <c r="S728" s="9">
        <v>0</v>
      </c>
      <c r="T728" s="9">
        <v>0</v>
      </c>
      <c r="U728" s="8">
        <v>664</v>
      </c>
      <c r="V728" s="9">
        <v>23</v>
      </c>
      <c r="W728" s="9">
        <f t="shared" si="217"/>
        <v>640</v>
      </c>
      <c r="X728" s="9">
        <f t="shared" si="225"/>
        <v>18</v>
      </c>
      <c r="Y728" s="7">
        <f t="shared" si="227"/>
        <v>6.78</v>
      </c>
      <c r="Z728" s="7">
        <f t="shared" si="216"/>
        <v>16.22</v>
      </c>
      <c r="AA728" s="9">
        <v>0</v>
      </c>
      <c r="AB728" s="9">
        <v>1</v>
      </c>
      <c r="AC728" s="9">
        <v>1</v>
      </c>
      <c r="AD728" s="9">
        <v>0</v>
      </c>
      <c r="AE728" s="9">
        <v>0</v>
      </c>
      <c r="AF728" s="9">
        <v>0</v>
      </c>
      <c r="AG728" s="8">
        <v>0</v>
      </c>
      <c r="AH728" s="9">
        <v>0</v>
      </c>
      <c r="AI728" s="30">
        <v>1</v>
      </c>
      <c r="AJ728" s="9">
        <v>1</v>
      </c>
      <c r="AK728" s="30">
        <v>0</v>
      </c>
      <c r="AL728" s="21">
        <v>1994</v>
      </c>
      <c r="AM728" s="23">
        <f t="shared" si="226"/>
        <v>7.5978979505217836</v>
      </c>
      <c r="AN728" s="33">
        <v>0.23</v>
      </c>
      <c r="AO728" s="33">
        <v>0.46</v>
      </c>
      <c r="AP728" s="33">
        <v>0.26</v>
      </c>
      <c r="AQ728" s="43">
        <v>0.05</v>
      </c>
      <c r="AR728" s="33" t="s">
        <v>108</v>
      </c>
      <c r="AS728" s="43" t="s">
        <v>108</v>
      </c>
      <c r="AT728" s="42" t="s">
        <v>108</v>
      </c>
      <c r="AU728" s="18" t="s">
        <v>108</v>
      </c>
      <c r="AV728">
        <v>0</v>
      </c>
      <c r="AW728" s="40">
        <v>1</v>
      </c>
      <c r="AX728" s="39">
        <f t="shared" si="228"/>
        <v>0.35160068847000003</v>
      </c>
      <c r="AY728" s="40">
        <v>0.64839931152999997</v>
      </c>
      <c r="AZ728">
        <v>0</v>
      </c>
      <c r="BA728" s="18">
        <v>1</v>
      </c>
      <c r="BB728">
        <v>0.5</v>
      </c>
      <c r="BC728" s="18">
        <v>0.5</v>
      </c>
      <c r="BD728" s="18" t="s">
        <v>180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 s="18">
        <v>1</v>
      </c>
      <c r="BL728">
        <v>0</v>
      </c>
      <c r="BM728">
        <v>1</v>
      </c>
      <c r="BN728" s="18">
        <v>0</v>
      </c>
      <c r="BQ728" s="25">
        <v>29</v>
      </c>
      <c r="BR728">
        <v>1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 s="18">
        <v>0</v>
      </c>
      <c r="BZ728">
        <v>0</v>
      </c>
      <c r="CA728">
        <v>0</v>
      </c>
      <c r="CB728">
        <v>1</v>
      </c>
      <c r="CC728" s="18">
        <v>0</v>
      </c>
      <c r="CD728">
        <v>0</v>
      </c>
      <c r="CE728">
        <v>0</v>
      </c>
      <c r="CF728">
        <v>0</v>
      </c>
      <c r="CG728">
        <v>0</v>
      </c>
      <c r="CH728" s="18">
        <v>0</v>
      </c>
      <c r="CI728">
        <v>1</v>
      </c>
      <c r="CJ728">
        <v>1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 s="18">
        <v>1</v>
      </c>
      <c r="CU728">
        <v>17</v>
      </c>
      <c r="DD728" s="34" t="s">
        <v>110</v>
      </c>
    </row>
    <row r="729" spans="1:108" x14ac:dyDescent="0.25">
      <c r="A729">
        <v>728</v>
      </c>
      <c r="B729">
        <v>44</v>
      </c>
      <c r="C729" s="25" t="s">
        <v>179</v>
      </c>
      <c r="D729" s="12">
        <v>10.29743904822287</v>
      </c>
      <c r="E729" s="14">
        <v>1.652879461994039</v>
      </c>
      <c r="F729" s="7">
        <v>6.23</v>
      </c>
      <c r="G729" s="7">
        <f t="shared" si="218"/>
        <v>8.64455958622883</v>
      </c>
      <c r="H729" s="16">
        <f t="shared" si="219"/>
        <v>11.95031851021691</v>
      </c>
      <c r="I729" s="11">
        <f t="shared" si="220"/>
        <v>0.23911840391605699</v>
      </c>
      <c r="J729" s="33">
        <f t="shared" si="221"/>
        <v>3.8381766278660835E-2</v>
      </c>
      <c r="K729" s="33">
        <f t="shared" si="222"/>
        <v>26.054038074739967</v>
      </c>
      <c r="L729" s="33">
        <f t="shared" si="223"/>
        <v>0.20073663763739616</v>
      </c>
      <c r="M729" s="33">
        <f t="shared" si="224"/>
        <v>0.27750017019471784</v>
      </c>
      <c r="N729" s="8">
        <v>1</v>
      </c>
      <c r="O729" s="9">
        <v>0</v>
      </c>
      <c r="P729" s="8">
        <v>0</v>
      </c>
      <c r="Q729" s="9">
        <v>1</v>
      </c>
      <c r="R729" s="9">
        <v>0</v>
      </c>
      <c r="S729" s="9">
        <v>0</v>
      </c>
      <c r="T729" s="9">
        <v>0</v>
      </c>
      <c r="U729" s="8">
        <v>664</v>
      </c>
      <c r="V729" s="9">
        <v>23</v>
      </c>
      <c r="W729" s="9">
        <f t="shared" si="217"/>
        <v>640</v>
      </c>
      <c r="X729" s="9">
        <f t="shared" si="225"/>
        <v>18</v>
      </c>
      <c r="Y729" s="7">
        <f t="shared" si="227"/>
        <v>6.78</v>
      </c>
      <c r="Z729" s="7">
        <f t="shared" si="216"/>
        <v>16.22</v>
      </c>
      <c r="AA729" s="9">
        <v>0</v>
      </c>
      <c r="AB729" s="9">
        <v>1</v>
      </c>
      <c r="AC729" s="9">
        <v>1</v>
      </c>
      <c r="AD729" s="9">
        <v>0</v>
      </c>
      <c r="AE729" s="9">
        <v>0</v>
      </c>
      <c r="AF729" s="9">
        <v>0</v>
      </c>
      <c r="AG729" s="8">
        <v>0</v>
      </c>
      <c r="AH729" s="9">
        <v>0</v>
      </c>
      <c r="AI729" s="30">
        <v>1</v>
      </c>
      <c r="AJ729" s="9">
        <v>1</v>
      </c>
      <c r="AK729" s="30">
        <v>0</v>
      </c>
      <c r="AL729" s="21">
        <v>1994</v>
      </c>
      <c r="AM729" s="23">
        <f t="shared" si="226"/>
        <v>7.5978979505217836</v>
      </c>
      <c r="AN729" s="33">
        <v>0.23</v>
      </c>
      <c r="AO729" s="33">
        <v>0.46</v>
      </c>
      <c r="AP729" s="33">
        <v>0.26</v>
      </c>
      <c r="AQ729" s="43">
        <v>0.05</v>
      </c>
      <c r="AR729" s="33" t="s">
        <v>108</v>
      </c>
      <c r="AS729" s="43" t="s">
        <v>108</v>
      </c>
      <c r="AT729" s="42" t="s">
        <v>108</v>
      </c>
      <c r="AU729" s="18" t="s">
        <v>108</v>
      </c>
      <c r="AV729">
        <v>0</v>
      </c>
      <c r="AW729" s="40">
        <v>1</v>
      </c>
      <c r="AX729" s="39">
        <f t="shared" si="228"/>
        <v>0.35160068847000003</v>
      </c>
      <c r="AY729" s="40">
        <v>0.64839931152999997</v>
      </c>
      <c r="AZ729">
        <v>0</v>
      </c>
      <c r="BA729" s="18">
        <v>1</v>
      </c>
      <c r="BB729">
        <v>0.5</v>
      </c>
      <c r="BC729" s="18">
        <v>0.5</v>
      </c>
      <c r="BD729" s="18" t="s">
        <v>180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 s="18">
        <v>1</v>
      </c>
      <c r="BL729">
        <v>0</v>
      </c>
      <c r="BM729">
        <v>1</v>
      </c>
      <c r="BN729" s="18">
        <v>0</v>
      </c>
      <c r="BQ729" s="25">
        <v>29</v>
      </c>
      <c r="BR729">
        <v>1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 s="18">
        <v>0</v>
      </c>
      <c r="BZ729">
        <v>0</v>
      </c>
      <c r="CA729">
        <v>0</v>
      </c>
      <c r="CB729">
        <v>1</v>
      </c>
      <c r="CC729" s="18">
        <v>0</v>
      </c>
      <c r="CD729">
        <v>0</v>
      </c>
      <c r="CE729">
        <v>0</v>
      </c>
      <c r="CF729">
        <v>0</v>
      </c>
      <c r="CG729">
        <v>0</v>
      </c>
      <c r="CH729" s="18">
        <v>0</v>
      </c>
      <c r="CI729">
        <v>1</v>
      </c>
      <c r="CJ729">
        <v>1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 s="18">
        <v>1</v>
      </c>
      <c r="CU729">
        <v>17</v>
      </c>
      <c r="DD729" s="34" t="s">
        <v>110</v>
      </c>
    </row>
    <row r="730" spans="1:108" x14ac:dyDescent="0.25">
      <c r="A730">
        <v>729</v>
      </c>
      <c r="B730">
        <v>44</v>
      </c>
      <c r="C730" s="25" t="s">
        <v>179</v>
      </c>
      <c r="D730" s="12">
        <v>34.809974988792533</v>
      </c>
      <c r="E730" s="14">
        <v>5.7920091495495054</v>
      </c>
      <c r="F730" s="7">
        <v>6.01</v>
      </c>
      <c r="G730" s="7">
        <f t="shared" si="218"/>
        <v>29.017965839243026</v>
      </c>
      <c r="H730" s="16">
        <f t="shared" si="219"/>
        <v>40.60198413834204</v>
      </c>
      <c r="I730" s="11">
        <f t="shared" si="220"/>
        <v>0.23113331517875543</v>
      </c>
      <c r="J730" s="33">
        <f t="shared" si="221"/>
        <v>3.8458122325916042E-2</v>
      </c>
      <c r="K730" s="33">
        <f t="shared" si="222"/>
        <v>26.002309512810591</v>
      </c>
      <c r="L730" s="33">
        <f t="shared" si="223"/>
        <v>0.19267519285283941</v>
      </c>
      <c r="M730" s="33">
        <f t="shared" si="224"/>
        <v>0.26959143750467146</v>
      </c>
      <c r="N730" s="8">
        <v>1</v>
      </c>
      <c r="O730" s="9">
        <v>0</v>
      </c>
      <c r="P730" s="8">
        <v>0</v>
      </c>
      <c r="Q730" s="9">
        <v>1</v>
      </c>
      <c r="R730" s="9">
        <v>0</v>
      </c>
      <c r="S730" s="9">
        <v>0</v>
      </c>
      <c r="T730" s="9">
        <v>0</v>
      </c>
      <c r="U730" s="8">
        <v>664</v>
      </c>
      <c r="V730" s="9">
        <v>23</v>
      </c>
      <c r="W730" s="9">
        <f t="shared" si="217"/>
        <v>640</v>
      </c>
      <c r="X730" s="9">
        <f t="shared" si="225"/>
        <v>18</v>
      </c>
      <c r="Y730" s="7">
        <f t="shared" si="227"/>
        <v>6.78</v>
      </c>
      <c r="Z730" s="7">
        <f t="shared" si="216"/>
        <v>16.22</v>
      </c>
      <c r="AA730" s="9">
        <v>0</v>
      </c>
      <c r="AB730" s="9">
        <v>1</v>
      </c>
      <c r="AC730" s="9">
        <v>1</v>
      </c>
      <c r="AD730" s="9">
        <v>0</v>
      </c>
      <c r="AE730" s="9">
        <v>0</v>
      </c>
      <c r="AF730" s="9">
        <v>0</v>
      </c>
      <c r="AG730" s="8">
        <v>0</v>
      </c>
      <c r="AH730" s="9">
        <v>0</v>
      </c>
      <c r="AI730" s="30">
        <v>1</v>
      </c>
      <c r="AJ730" s="9">
        <v>1</v>
      </c>
      <c r="AK730" s="30">
        <v>0</v>
      </c>
      <c r="AL730" s="21">
        <v>1994</v>
      </c>
      <c r="AM730" s="23">
        <f t="shared" si="226"/>
        <v>7.5978979505217836</v>
      </c>
      <c r="AN730" s="33">
        <v>0.23</v>
      </c>
      <c r="AO730" s="33">
        <v>0.46</v>
      </c>
      <c r="AP730" s="33">
        <v>0.26</v>
      </c>
      <c r="AQ730" s="43">
        <v>0.05</v>
      </c>
      <c r="AR730" s="33" t="s">
        <v>108</v>
      </c>
      <c r="AS730" s="43" t="s">
        <v>108</v>
      </c>
      <c r="AT730" s="42" t="s">
        <v>108</v>
      </c>
      <c r="AU730" s="18" t="s">
        <v>108</v>
      </c>
      <c r="AV730">
        <v>0</v>
      </c>
      <c r="AW730" s="40">
        <v>1</v>
      </c>
      <c r="AX730" s="39">
        <f t="shared" si="228"/>
        <v>0.35160068847000003</v>
      </c>
      <c r="AY730" s="40">
        <v>0.64839931152999997</v>
      </c>
      <c r="AZ730">
        <v>0</v>
      </c>
      <c r="BA730" s="18">
        <v>1</v>
      </c>
      <c r="BB730">
        <v>0.5</v>
      </c>
      <c r="BC730" s="18">
        <v>0.5</v>
      </c>
      <c r="BD730" s="18" t="s">
        <v>180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 s="18">
        <v>1</v>
      </c>
      <c r="BL730">
        <v>0</v>
      </c>
      <c r="BM730">
        <v>1</v>
      </c>
      <c r="BN730" s="18">
        <v>0</v>
      </c>
      <c r="BQ730" s="25">
        <v>29</v>
      </c>
      <c r="BR730">
        <v>1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 s="18">
        <v>0</v>
      </c>
      <c r="BZ730">
        <v>0</v>
      </c>
      <c r="CA730">
        <v>0</v>
      </c>
      <c r="CB730">
        <v>1</v>
      </c>
      <c r="CC730" s="18">
        <v>0</v>
      </c>
      <c r="CD730">
        <v>0</v>
      </c>
      <c r="CE730">
        <v>0</v>
      </c>
      <c r="CF730">
        <v>0</v>
      </c>
      <c r="CG730">
        <v>0</v>
      </c>
      <c r="CH730" s="18">
        <v>0</v>
      </c>
      <c r="CI730">
        <v>1</v>
      </c>
      <c r="CJ730">
        <v>1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 s="18">
        <v>1</v>
      </c>
      <c r="CU730">
        <v>17</v>
      </c>
      <c r="DD730" s="34" t="s">
        <v>110</v>
      </c>
    </row>
    <row r="731" spans="1:108" x14ac:dyDescent="0.25">
      <c r="A731">
        <v>730</v>
      </c>
      <c r="B731">
        <v>44</v>
      </c>
      <c r="C731" s="25" t="s">
        <v>179</v>
      </c>
      <c r="D731" s="12">
        <v>13.91253903186354</v>
      </c>
      <c r="E731" s="14">
        <v>3.09167534041412</v>
      </c>
      <c r="F731" s="7">
        <v>4.5</v>
      </c>
      <c r="G731" s="7">
        <f t="shared" si="218"/>
        <v>10.82086369144942</v>
      </c>
      <c r="H731" s="16">
        <f t="shared" si="219"/>
        <v>17.004214372277659</v>
      </c>
      <c r="I731" s="11">
        <f t="shared" si="220"/>
        <v>0.15245480549590701</v>
      </c>
      <c r="J731" s="33">
        <f t="shared" si="221"/>
        <v>3.3878845665757114E-2</v>
      </c>
      <c r="K731" s="33">
        <f t="shared" si="222"/>
        <v>29.51694428629088</v>
      </c>
      <c r="L731" s="33">
        <f t="shared" si="223"/>
        <v>0.1185759598301499</v>
      </c>
      <c r="M731" s="33">
        <f t="shared" si="224"/>
        <v>0.18633365116166412</v>
      </c>
      <c r="N731" s="8">
        <v>1</v>
      </c>
      <c r="O731" s="9">
        <v>0</v>
      </c>
      <c r="P731" s="8">
        <v>0</v>
      </c>
      <c r="Q731" s="9">
        <v>1</v>
      </c>
      <c r="R731" s="9">
        <v>0</v>
      </c>
      <c r="S731" s="9">
        <v>0</v>
      </c>
      <c r="T731" s="9">
        <v>0</v>
      </c>
      <c r="U731" s="8">
        <v>875</v>
      </c>
      <c r="V731" s="9">
        <v>23</v>
      </c>
      <c r="W731" s="9">
        <f t="shared" si="217"/>
        <v>851</v>
      </c>
      <c r="X731" s="9">
        <f t="shared" si="225"/>
        <v>18</v>
      </c>
      <c r="Y731" s="7">
        <f t="shared" si="227"/>
        <v>3.1</v>
      </c>
      <c r="Z731" s="7">
        <f t="shared" si="216"/>
        <v>23.9</v>
      </c>
      <c r="AA731" s="9">
        <v>0</v>
      </c>
      <c r="AB731" s="9">
        <v>1</v>
      </c>
      <c r="AC731" s="9">
        <v>1</v>
      </c>
      <c r="AD731" s="9">
        <v>0</v>
      </c>
      <c r="AE731" s="9">
        <v>0</v>
      </c>
      <c r="AF731" s="9">
        <v>0</v>
      </c>
      <c r="AG731" s="8">
        <v>0</v>
      </c>
      <c r="AH731" s="9">
        <v>0</v>
      </c>
      <c r="AI731" s="30">
        <v>1</v>
      </c>
      <c r="AJ731" s="9">
        <v>1</v>
      </c>
      <c r="AK731" s="30">
        <v>0</v>
      </c>
      <c r="AL731" s="21">
        <v>1994</v>
      </c>
      <c r="AM731" s="23">
        <f t="shared" si="226"/>
        <v>7.5978979505217836</v>
      </c>
      <c r="AN731" s="33">
        <v>0.62</v>
      </c>
      <c r="AO731" s="33">
        <v>0.27</v>
      </c>
      <c r="AP731" s="33">
        <v>0.11</v>
      </c>
      <c r="AQ731" s="43">
        <v>0</v>
      </c>
      <c r="AR731" s="33" t="s">
        <v>108</v>
      </c>
      <c r="AS731" s="43" t="s">
        <v>108</v>
      </c>
      <c r="AT731" s="42" t="s">
        <v>108</v>
      </c>
      <c r="AU731" s="18" t="s">
        <v>108</v>
      </c>
      <c r="AV731">
        <v>0</v>
      </c>
      <c r="AW731" s="40">
        <v>1</v>
      </c>
      <c r="AX731" s="39">
        <f t="shared" si="228"/>
        <v>0.35160068847000003</v>
      </c>
      <c r="AY731" s="40">
        <v>0.64839931152999997</v>
      </c>
      <c r="AZ731">
        <v>0</v>
      </c>
      <c r="BA731" s="18">
        <v>1</v>
      </c>
      <c r="BB731">
        <v>0.5</v>
      </c>
      <c r="BC731" s="18">
        <v>0.5</v>
      </c>
      <c r="BD731" s="18" t="s">
        <v>180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 s="18">
        <v>1</v>
      </c>
      <c r="BL731">
        <v>0</v>
      </c>
      <c r="BM731">
        <v>1</v>
      </c>
      <c r="BN731" s="18">
        <v>0</v>
      </c>
      <c r="BQ731" s="25">
        <v>33</v>
      </c>
      <c r="BR731">
        <v>1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 s="18">
        <v>0</v>
      </c>
      <c r="BZ731">
        <v>0</v>
      </c>
      <c r="CA731">
        <v>0</v>
      </c>
      <c r="CB731">
        <v>1</v>
      </c>
      <c r="CC731" s="18">
        <v>0</v>
      </c>
      <c r="CD731">
        <v>0</v>
      </c>
      <c r="CE731">
        <v>0</v>
      </c>
      <c r="CF731">
        <v>0</v>
      </c>
      <c r="CG731">
        <v>0</v>
      </c>
      <c r="CH731" s="18">
        <v>0</v>
      </c>
      <c r="CI731">
        <v>1</v>
      </c>
      <c r="CJ731">
        <v>1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 s="18">
        <v>1</v>
      </c>
      <c r="CU731">
        <v>17</v>
      </c>
      <c r="DD731" s="34" t="s">
        <v>110</v>
      </c>
    </row>
    <row r="732" spans="1:108" x14ac:dyDescent="0.25">
      <c r="A732">
        <v>731</v>
      </c>
      <c r="B732">
        <v>44</v>
      </c>
      <c r="C732" s="25" t="s">
        <v>179</v>
      </c>
      <c r="D732" s="12">
        <v>3.5558076341622109</v>
      </c>
      <c r="E732" s="14">
        <v>0.78321754056436377</v>
      </c>
      <c r="F732" s="7">
        <v>4.54</v>
      </c>
      <c r="G732" s="7">
        <f t="shared" si="218"/>
        <v>2.7725900935978469</v>
      </c>
      <c r="H732" s="16">
        <f t="shared" si="219"/>
        <v>4.3390251747265749</v>
      </c>
      <c r="I732" s="11">
        <f t="shared" si="220"/>
        <v>0.15377805092955182</v>
      </c>
      <c r="J732" s="33">
        <f t="shared" si="221"/>
        <v>3.3871817385363844E-2</v>
      </c>
      <c r="K732" s="33">
        <f t="shared" si="222"/>
        <v>29.523068946164791</v>
      </c>
      <c r="L732" s="33">
        <f t="shared" si="223"/>
        <v>0.11990623354418797</v>
      </c>
      <c r="M732" s="33">
        <f t="shared" si="224"/>
        <v>0.18764986831491567</v>
      </c>
      <c r="N732" s="8">
        <v>1</v>
      </c>
      <c r="O732" s="9">
        <v>0</v>
      </c>
      <c r="P732" s="8">
        <v>0</v>
      </c>
      <c r="Q732" s="9">
        <v>1</v>
      </c>
      <c r="R732" s="9">
        <v>0</v>
      </c>
      <c r="S732" s="9">
        <v>0</v>
      </c>
      <c r="T732" s="9">
        <v>0</v>
      </c>
      <c r="U732" s="8">
        <v>875</v>
      </c>
      <c r="V732" s="9">
        <v>23</v>
      </c>
      <c r="W732" s="9">
        <f t="shared" si="217"/>
        <v>851</v>
      </c>
      <c r="X732" s="9">
        <f t="shared" si="225"/>
        <v>18</v>
      </c>
      <c r="Y732" s="7">
        <f t="shared" si="227"/>
        <v>3.1</v>
      </c>
      <c r="Z732" s="7">
        <f t="shared" si="216"/>
        <v>23.9</v>
      </c>
      <c r="AA732" s="9">
        <v>0</v>
      </c>
      <c r="AB732" s="9">
        <v>1</v>
      </c>
      <c r="AC732" s="9">
        <v>1</v>
      </c>
      <c r="AD732" s="9">
        <v>0</v>
      </c>
      <c r="AE732" s="9">
        <v>0</v>
      </c>
      <c r="AF732" s="9">
        <v>0</v>
      </c>
      <c r="AG732" s="8">
        <v>0</v>
      </c>
      <c r="AH732" s="9">
        <v>0</v>
      </c>
      <c r="AI732" s="30">
        <v>1</v>
      </c>
      <c r="AJ732" s="9">
        <v>1</v>
      </c>
      <c r="AK732" s="30">
        <v>0</v>
      </c>
      <c r="AL732" s="21">
        <v>1994</v>
      </c>
      <c r="AM732" s="23">
        <f t="shared" si="226"/>
        <v>7.5978979505217836</v>
      </c>
      <c r="AN732" s="33">
        <v>0.62</v>
      </c>
      <c r="AO732" s="33">
        <v>0.27</v>
      </c>
      <c r="AP732" s="33">
        <v>0.11</v>
      </c>
      <c r="AQ732" s="43">
        <v>0</v>
      </c>
      <c r="AR732" s="33" t="s">
        <v>108</v>
      </c>
      <c r="AS732" s="43" t="s">
        <v>108</v>
      </c>
      <c r="AT732" s="42" t="s">
        <v>108</v>
      </c>
      <c r="AU732" s="18" t="s">
        <v>108</v>
      </c>
      <c r="AV732">
        <v>0</v>
      </c>
      <c r="AW732" s="40">
        <v>1</v>
      </c>
      <c r="AX732" s="39">
        <f t="shared" si="228"/>
        <v>0.35160068847000003</v>
      </c>
      <c r="AY732" s="40">
        <v>0.64839931152999997</v>
      </c>
      <c r="AZ732">
        <v>0</v>
      </c>
      <c r="BA732" s="18">
        <v>1</v>
      </c>
      <c r="BB732">
        <v>0.5</v>
      </c>
      <c r="BC732" s="18">
        <v>0.5</v>
      </c>
      <c r="BD732" s="18" t="s">
        <v>180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 s="18">
        <v>1</v>
      </c>
      <c r="BL732">
        <v>0</v>
      </c>
      <c r="BM732">
        <v>1</v>
      </c>
      <c r="BN732" s="18">
        <v>0</v>
      </c>
      <c r="BQ732" s="25">
        <v>33</v>
      </c>
      <c r="BR732">
        <v>1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 s="18">
        <v>0</v>
      </c>
      <c r="BZ732">
        <v>0</v>
      </c>
      <c r="CA732">
        <v>0</v>
      </c>
      <c r="CB732">
        <v>1</v>
      </c>
      <c r="CC732" s="18">
        <v>0</v>
      </c>
      <c r="CD732">
        <v>0</v>
      </c>
      <c r="CE732">
        <v>0</v>
      </c>
      <c r="CF732">
        <v>0</v>
      </c>
      <c r="CG732">
        <v>0</v>
      </c>
      <c r="CH732" s="18">
        <v>0</v>
      </c>
      <c r="CI732">
        <v>1</v>
      </c>
      <c r="CJ732">
        <v>1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 s="18">
        <v>1</v>
      </c>
      <c r="CU732">
        <v>17</v>
      </c>
      <c r="DD732" s="34" t="s">
        <v>110</v>
      </c>
    </row>
    <row r="733" spans="1:108" s="153" customFormat="1" x14ac:dyDescent="0.25">
      <c r="A733" s="153">
        <v>732</v>
      </c>
      <c r="B733" s="153">
        <v>44</v>
      </c>
      <c r="C733" s="154" t="s">
        <v>179</v>
      </c>
      <c r="D733" s="155">
        <v>30.647655617245871</v>
      </c>
      <c r="E733" s="156">
        <v>4.8112489195048456</v>
      </c>
      <c r="F733" s="157">
        <v>6.37</v>
      </c>
      <c r="G733" s="157">
        <f t="shared" si="218"/>
        <v>25.836406697741026</v>
      </c>
      <c r="H733" s="158">
        <f t="shared" si="219"/>
        <v>35.458904536750715</v>
      </c>
      <c r="I733" s="159">
        <f t="shared" si="220"/>
        <v>0.21333397643449015</v>
      </c>
      <c r="J733" s="160">
        <f t="shared" si="221"/>
        <v>3.3490420162400336E-2</v>
      </c>
      <c r="K733" s="160">
        <f t="shared" si="222"/>
        <v>29.859284988090387</v>
      </c>
      <c r="L733" s="160">
        <f t="shared" si="223"/>
        <v>0.17984355627208981</v>
      </c>
      <c r="M733" s="160">
        <f t="shared" si="224"/>
        <v>0.24682439659689048</v>
      </c>
      <c r="N733" s="161">
        <v>1</v>
      </c>
      <c r="O733" s="162">
        <v>0</v>
      </c>
      <c r="P733" s="161">
        <v>0</v>
      </c>
      <c r="Q733" s="162">
        <v>1</v>
      </c>
      <c r="R733" s="162">
        <v>0</v>
      </c>
      <c r="S733" s="162">
        <v>0</v>
      </c>
      <c r="T733" s="162">
        <v>0</v>
      </c>
      <c r="U733" s="161">
        <v>875</v>
      </c>
      <c r="V733" s="162">
        <v>23</v>
      </c>
      <c r="W733" s="162">
        <f t="shared" si="217"/>
        <v>851</v>
      </c>
      <c r="X733" s="162">
        <f t="shared" si="225"/>
        <v>18</v>
      </c>
      <c r="Y733" s="157">
        <f t="shared" si="227"/>
        <v>3.1</v>
      </c>
      <c r="Z733" s="157">
        <f t="shared" si="216"/>
        <v>23.9</v>
      </c>
      <c r="AA733" s="162">
        <v>0</v>
      </c>
      <c r="AB733" s="162">
        <v>1</v>
      </c>
      <c r="AC733" s="162">
        <v>1</v>
      </c>
      <c r="AD733" s="162">
        <v>0</v>
      </c>
      <c r="AE733" s="162">
        <v>0</v>
      </c>
      <c r="AF733" s="162">
        <v>0</v>
      </c>
      <c r="AG733" s="161">
        <v>0</v>
      </c>
      <c r="AH733" s="162">
        <v>0</v>
      </c>
      <c r="AI733" s="163">
        <v>1</v>
      </c>
      <c r="AJ733" s="162">
        <v>1</v>
      </c>
      <c r="AK733" s="163">
        <v>0</v>
      </c>
      <c r="AL733" s="164">
        <v>1994</v>
      </c>
      <c r="AM733" s="165">
        <f t="shared" si="226"/>
        <v>7.5978979505217836</v>
      </c>
      <c r="AN733" s="160">
        <v>0.62</v>
      </c>
      <c r="AO733" s="160">
        <v>0.27</v>
      </c>
      <c r="AP733" s="160">
        <v>0.11</v>
      </c>
      <c r="AQ733" s="166">
        <v>0</v>
      </c>
      <c r="AR733" s="160" t="s">
        <v>108</v>
      </c>
      <c r="AS733" s="166" t="s">
        <v>108</v>
      </c>
      <c r="AT733" s="167" t="s">
        <v>108</v>
      </c>
      <c r="AU733" s="168" t="s">
        <v>108</v>
      </c>
      <c r="AV733" s="153">
        <v>0</v>
      </c>
      <c r="AW733" s="169">
        <v>1</v>
      </c>
      <c r="AX733" s="188">
        <f t="shared" si="228"/>
        <v>0.35160068847000003</v>
      </c>
      <c r="AY733" s="169">
        <v>0.64839931152999997</v>
      </c>
      <c r="AZ733">
        <v>0</v>
      </c>
      <c r="BA733" s="168">
        <v>1</v>
      </c>
      <c r="BB733" s="153">
        <v>0.5</v>
      </c>
      <c r="BC733" s="168">
        <v>0.5</v>
      </c>
      <c r="BD733" s="168" t="s">
        <v>180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 s="168">
        <v>1</v>
      </c>
      <c r="BL733">
        <v>0</v>
      </c>
      <c r="BM733">
        <v>1</v>
      </c>
      <c r="BN733" s="168">
        <v>0</v>
      </c>
      <c r="BQ733" s="154">
        <v>33</v>
      </c>
      <c r="BR733" s="153">
        <v>1</v>
      </c>
      <c r="BS733" s="153">
        <v>0</v>
      </c>
      <c r="BT733" s="153">
        <v>0</v>
      </c>
      <c r="BU733" s="153">
        <v>0</v>
      </c>
      <c r="BV733" s="153">
        <v>0</v>
      </c>
      <c r="BW733" s="153">
        <v>0</v>
      </c>
      <c r="BX733" s="153">
        <v>0</v>
      </c>
      <c r="BY733" s="168">
        <v>0</v>
      </c>
      <c r="BZ733" s="153">
        <v>0</v>
      </c>
      <c r="CA733" s="153">
        <v>0</v>
      </c>
      <c r="CB733" s="153">
        <v>1</v>
      </c>
      <c r="CC733" s="168">
        <v>0</v>
      </c>
      <c r="CD733" s="153">
        <v>0</v>
      </c>
      <c r="CE733" s="153">
        <v>0</v>
      </c>
      <c r="CF733" s="153">
        <v>0</v>
      </c>
      <c r="CG733" s="153">
        <v>0</v>
      </c>
      <c r="CH733" s="168">
        <v>0</v>
      </c>
      <c r="CI733" s="153">
        <v>1</v>
      </c>
      <c r="CJ733" s="153">
        <v>1</v>
      </c>
      <c r="CK733" s="153">
        <v>0</v>
      </c>
      <c r="CL733" s="153">
        <v>0</v>
      </c>
      <c r="CM733" s="153">
        <v>0</v>
      </c>
      <c r="CN733" s="153">
        <v>0</v>
      </c>
      <c r="CO733" s="153">
        <v>0</v>
      </c>
      <c r="CP733" s="153">
        <v>0</v>
      </c>
      <c r="CQ733" s="153">
        <v>0</v>
      </c>
      <c r="CR733" s="153">
        <v>0</v>
      </c>
      <c r="CS733" s="168">
        <v>1</v>
      </c>
      <c r="CU733">
        <v>17</v>
      </c>
      <c r="CY733" s="171"/>
      <c r="DD733" s="171" t="s">
        <v>110</v>
      </c>
    </row>
    <row r="734" spans="1:108" x14ac:dyDescent="0.25">
      <c r="A734">
        <v>733</v>
      </c>
      <c r="B734">
        <v>45</v>
      </c>
      <c r="C734" s="25" t="s">
        <v>181</v>
      </c>
      <c r="D734" s="12">
        <v>7.9</v>
      </c>
      <c r="E734" s="14">
        <v>0.63200000000000001</v>
      </c>
      <c r="F734" s="7">
        <v>12.5</v>
      </c>
      <c r="G734" s="7">
        <f t="shared" si="218"/>
        <v>7.2680000000000007</v>
      </c>
      <c r="H734" s="16">
        <f t="shared" si="219"/>
        <v>8.532</v>
      </c>
      <c r="I734" s="11">
        <f t="shared" si="220"/>
        <v>5.0824237087487905E-3</v>
      </c>
      <c r="J734" s="33">
        <f t="shared" si="221"/>
        <v>4.0659389669990326E-4</v>
      </c>
      <c r="K734" s="33">
        <f t="shared" si="222"/>
        <v>2459.4564948378329</v>
      </c>
      <c r="L734" s="33">
        <f t="shared" si="223"/>
        <v>4.6758298120488876E-3</v>
      </c>
      <c r="M734" s="33">
        <f t="shared" si="224"/>
        <v>5.4890176054486935E-3</v>
      </c>
      <c r="N734" s="8">
        <v>0</v>
      </c>
      <c r="O734" s="9">
        <v>1</v>
      </c>
      <c r="P734" s="8">
        <v>0</v>
      </c>
      <c r="Q734" s="9">
        <v>0</v>
      </c>
      <c r="R734" s="9">
        <v>0</v>
      </c>
      <c r="S734" s="9">
        <v>1</v>
      </c>
      <c r="T734" s="9">
        <v>0</v>
      </c>
      <c r="U734" s="8">
        <v>6048776</v>
      </c>
      <c r="V734" s="9">
        <v>5</v>
      </c>
      <c r="W734" s="9">
        <f t="shared" si="217"/>
        <v>6048770</v>
      </c>
      <c r="X734" s="9">
        <f t="shared" si="225"/>
        <v>6</v>
      </c>
      <c r="Y734" s="7">
        <v>12.36</v>
      </c>
      <c r="Z734" s="7">
        <v>20.5</v>
      </c>
      <c r="AA734" s="9">
        <v>1</v>
      </c>
      <c r="AB734" s="9">
        <v>0</v>
      </c>
      <c r="AC734" s="9">
        <v>1</v>
      </c>
      <c r="AD734" s="9">
        <v>0</v>
      </c>
      <c r="AE734" s="9">
        <v>0</v>
      </c>
      <c r="AF734" s="9">
        <v>0</v>
      </c>
      <c r="AG734" s="8">
        <v>0</v>
      </c>
      <c r="AH734" s="9">
        <v>0</v>
      </c>
      <c r="AI734" s="30">
        <v>1</v>
      </c>
      <c r="AJ734" s="9">
        <v>0</v>
      </c>
      <c r="AK734" s="30">
        <v>1</v>
      </c>
      <c r="AL734" s="21">
        <v>1991</v>
      </c>
      <c r="AM734" s="23">
        <f t="shared" si="226"/>
        <v>7.5963923040641959</v>
      </c>
      <c r="AN734" s="33" t="s">
        <v>108</v>
      </c>
      <c r="AO734" s="33" t="s">
        <v>108</v>
      </c>
      <c r="AP734" s="33" t="s">
        <v>108</v>
      </c>
      <c r="AQ734" s="43" t="s">
        <v>108</v>
      </c>
      <c r="AR734" s="33" t="s">
        <v>108</v>
      </c>
      <c r="AS734" s="43" t="s">
        <v>108</v>
      </c>
      <c r="AT734" s="42">
        <v>1</v>
      </c>
      <c r="AU734" s="18">
        <v>0</v>
      </c>
      <c r="AV734">
        <v>1</v>
      </c>
      <c r="AW734" s="40">
        <v>0</v>
      </c>
      <c r="AX734" t="s">
        <v>108</v>
      </c>
      <c r="AY734" s="40" t="s">
        <v>108</v>
      </c>
      <c r="AZ734">
        <v>1</v>
      </c>
      <c r="BA734" s="18">
        <v>0</v>
      </c>
      <c r="BB734" t="s">
        <v>108</v>
      </c>
      <c r="BC734" s="18" t="s">
        <v>108</v>
      </c>
      <c r="BD734" s="18" t="s">
        <v>182</v>
      </c>
      <c r="BE734">
        <v>1</v>
      </c>
      <c r="BF734">
        <v>0</v>
      </c>
      <c r="BG734">
        <v>0</v>
      </c>
      <c r="BH734">
        <v>0</v>
      </c>
      <c r="BI734">
        <v>0</v>
      </c>
      <c r="BJ734">
        <v>0</v>
      </c>
      <c r="BK734" s="18">
        <v>0</v>
      </c>
      <c r="BL734">
        <v>1</v>
      </c>
      <c r="BM734">
        <v>0</v>
      </c>
      <c r="BN734" s="18">
        <v>0</v>
      </c>
      <c r="BQ734" s="25">
        <v>40.5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 s="18">
        <v>1</v>
      </c>
      <c r="BZ734">
        <v>1</v>
      </c>
      <c r="CA734">
        <v>0</v>
      </c>
      <c r="CB734">
        <v>0</v>
      </c>
      <c r="CC734" s="18">
        <v>0</v>
      </c>
      <c r="CD734">
        <v>0</v>
      </c>
      <c r="CE734">
        <v>0</v>
      </c>
      <c r="CF734">
        <v>0</v>
      </c>
      <c r="CG734">
        <v>0</v>
      </c>
      <c r="CH734" s="18">
        <v>1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 s="18">
        <v>1</v>
      </c>
      <c r="CU734">
        <v>32</v>
      </c>
      <c r="DD734" s="34" t="s">
        <v>110</v>
      </c>
    </row>
    <row r="735" spans="1:108" x14ac:dyDescent="0.25">
      <c r="A735">
        <v>734</v>
      </c>
      <c r="B735">
        <v>45</v>
      </c>
      <c r="C735" s="25" t="s">
        <v>181</v>
      </c>
      <c r="D735" s="12">
        <v>7.5</v>
      </c>
      <c r="E735" s="14">
        <v>0.67164179104477617</v>
      </c>
      <c r="F735" s="7">
        <v>11.16666666666667</v>
      </c>
      <c r="G735" s="7">
        <f t="shared" si="218"/>
        <v>6.8283582089552235</v>
      </c>
      <c r="H735" s="16">
        <f t="shared" si="219"/>
        <v>8.1716417910447756</v>
      </c>
      <c r="I735" s="11">
        <f t="shared" si="220"/>
        <v>4.5403103559286647E-3</v>
      </c>
      <c r="J735" s="33">
        <f t="shared" si="221"/>
        <v>4.0659495724734295E-4</v>
      </c>
      <c r="K735" s="33">
        <f t="shared" si="222"/>
        <v>2459.4500796813186</v>
      </c>
      <c r="L735" s="33">
        <f t="shared" si="223"/>
        <v>4.1337153986813219E-3</v>
      </c>
      <c r="M735" s="33">
        <f t="shared" si="224"/>
        <v>4.9469053131760074E-3</v>
      </c>
      <c r="N735" s="8">
        <v>0</v>
      </c>
      <c r="O735" s="9">
        <v>1</v>
      </c>
      <c r="P735" s="8">
        <v>0</v>
      </c>
      <c r="Q735" s="9">
        <v>0</v>
      </c>
      <c r="R735" s="9">
        <v>0</v>
      </c>
      <c r="S735" s="9">
        <v>1</v>
      </c>
      <c r="T735" s="9">
        <v>0</v>
      </c>
      <c r="U735" s="8">
        <v>6048776</v>
      </c>
      <c r="V735" s="9">
        <v>5</v>
      </c>
      <c r="W735" s="9">
        <f t="shared" si="217"/>
        <v>6048770</v>
      </c>
      <c r="X735" s="9">
        <f t="shared" si="225"/>
        <v>6</v>
      </c>
      <c r="Y735" s="7">
        <v>12.36</v>
      </c>
      <c r="Z735" s="7">
        <v>20.5</v>
      </c>
      <c r="AA735" s="9">
        <v>1</v>
      </c>
      <c r="AB735" s="9">
        <v>0</v>
      </c>
      <c r="AC735" s="9">
        <v>1</v>
      </c>
      <c r="AD735" s="9">
        <v>0</v>
      </c>
      <c r="AE735" s="9">
        <v>0</v>
      </c>
      <c r="AF735" s="9">
        <v>0</v>
      </c>
      <c r="AG735" s="8">
        <v>0</v>
      </c>
      <c r="AH735" s="9">
        <v>0</v>
      </c>
      <c r="AI735" s="30">
        <v>1</v>
      </c>
      <c r="AJ735" s="9">
        <v>0</v>
      </c>
      <c r="AK735" s="30">
        <v>1</v>
      </c>
      <c r="AL735" s="21">
        <v>1991</v>
      </c>
      <c r="AM735" s="23">
        <f t="shared" si="226"/>
        <v>7.5963923040641959</v>
      </c>
      <c r="AN735" s="33" t="s">
        <v>108</v>
      </c>
      <c r="AO735" s="33" t="s">
        <v>108</v>
      </c>
      <c r="AP735" s="33" t="s">
        <v>108</v>
      </c>
      <c r="AQ735" s="43" t="s">
        <v>108</v>
      </c>
      <c r="AR735" s="33" t="s">
        <v>108</v>
      </c>
      <c r="AS735" s="43" t="s">
        <v>108</v>
      </c>
      <c r="AT735" s="42">
        <v>1</v>
      </c>
      <c r="AU735" s="18">
        <v>0</v>
      </c>
      <c r="AV735">
        <v>1</v>
      </c>
      <c r="AW735" s="40">
        <v>0</v>
      </c>
      <c r="AX735" t="s">
        <v>108</v>
      </c>
      <c r="AY735" s="40" t="s">
        <v>108</v>
      </c>
      <c r="AZ735">
        <v>1</v>
      </c>
      <c r="BA735" s="18">
        <v>0</v>
      </c>
      <c r="BB735" t="s">
        <v>108</v>
      </c>
      <c r="BC735" s="18" t="s">
        <v>108</v>
      </c>
      <c r="BD735" s="18" t="s">
        <v>182</v>
      </c>
      <c r="BE735">
        <v>1</v>
      </c>
      <c r="BF735">
        <v>0</v>
      </c>
      <c r="BG735">
        <v>0</v>
      </c>
      <c r="BH735">
        <v>0</v>
      </c>
      <c r="BI735">
        <v>0</v>
      </c>
      <c r="BJ735">
        <v>0</v>
      </c>
      <c r="BK735" s="18">
        <v>0</v>
      </c>
      <c r="BL735">
        <v>1</v>
      </c>
      <c r="BM735">
        <v>0</v>
      </c>
      <c r="BN735" s="18">
        <v>0</v>
      </c>
      <c r="BQ735" s="25">
        <v>40.5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 s="18">
        <v>1</v>
      </c>
      <c r="BZ735">
        <v>1</v>
      </c>
      <c r="CA735">
        <v>0</v>
      </c>
      <c r="CB735">
        <v>0</v>
      </c>
      <c r="CC735" s="18">
        <v>0</v>
      </c>
      <c r="CD735">
        <v>0</v>
      </c>
      <c r="CE735">
        <v>0</v>
      </c>
      <c r="CF735">
        <v>0</v>
      </c>
      <c r="CG735">
        <v>0</v>
      </c>
      <c r="CH735" s="18">
        <v>1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 s="18">
        <v>1</v>
      </c>
      <c r="CU735">
        <v>32</v>
      </c>
      <c r="DD735" s="34" t="s">
        <v>110</v>
      </c>
    </row>
    <row r="736" spans="1:108" x14ac:dyDescent="0.25">
      <c r="A736">
        <v>735</v>
      </c>
      <c r="B736">
        <v>45</v>
      </c>
      <c r="C736" s="25" t="s">
        <v>181</v>
      </c>
      <c r="D736" s="12">
        <v>7.6</v>
      </c>
      <c r="E736" s="14">
        <v>0.40335195530726259</v>
      </c>
      <c r="F736" s="7">
        <v>18.84210526315789</v>
      </c>
      <c r="G736" s="7">
        <f t="shared" si="218"/>
        <v>7.1966480446927372</v>
      </c>
      <c r="H736" s="16">
        <f t="shared" si="219"/>
        <v>8.003351955307263</v>
      </c>
      <c r="I736" s="11">
        <f t="shared" si="220"/>
        <v>6.3886858768177415E-3</v>
      </c>
      <c r="J736" s="33">
        <f t="shared" si="221"/>
        <v>3.3906433424451708E-4</v>
      </c>
      <c r="K736" s="33">
        <f t="shared" si="222"/>
        <v>2949.2928008135691</v>
      </c>
      <c r="L736" s="33">
        <f t="shared" si="223"/>
        <v>6.049621542573224E-3</v>
      </c>
      <c r="M736" s="33">
        <f t="shared" si="224"/>
        <v>6.727750211062259E-3</v>
      </c>
      <c r="N736" s="8">
        <v>0</v>
      </c>
      <c r="O736" s="9">
        <v>1</v>
      </c>
      <c r="P736" s="8">
        <v>0</v>
      </c>
      <c r="Q736" s="9">
        <v>0</v>
      </c>
      <c r="R736" s="9">
        <v>0</v>
      </c>
      <c r="S736" s="9">
        <v>1</v>
      </c>
      <c r="T736" s="9">
        <v>0</v>
      </c>
      <c r="U736" s="8">
        <v>8697979</v>
      </c>
      <c r="V736" s="9">
        <v>5</v>
      </c>
      <c r="W736" s="9">
        <f t="shared" si="217"/>
        <v>8697973</v>
      </c>
      <c r="X736" s="9">
        <f t="shared" si="225"/>
        <v>6</v>
      </c>
      <c r="Y736" s="7">
        <v>12.27</v>
      </c>
      <c r="Z736" s="7">
        <v>20.5</v>
      </c>
      <c r="AA736" s="9">
        <v>1</v>
      </c>
      <c r="AB736" s="9">
        <v>0</v>
      </c>
      <c r="AC736" s="9">
        <v>1</v>
      </c>
      <c r="AD736" s="9">
        <v>0</v>
      </c>
      <c r="AE736" s="9">
        <v>0</v>
      </c>
      <c r="AF736" s="9">
        <v>0</v>
      </c>
      <c r="AG736" s="8">
        <v>0</v>
      </c>
      <c r="AH736" s="9">
        <v>0</v>
      </c>
      <c r="AI736" s="30">
        <v>1</v>
      </c>
      <c r="AJ736" s="9">
        <v>0</v>
      </c>
      <c r="AK736" s="30">
        <v>1</v>
      </c>
      <c r="AL736" s="21">
        <v>1991</v>
      </c>
      <c r="AM736" s="23">
        <f t="shared" si="226"/>
        <v>7.5963923040641959</v>
      </c>
      <c r="AN736" s="33" t="s">
        <v>108</v>
      </c>
      <c r="AO736" s="33" t="s">
        <v>108</v>
      </c>
      <c r="AP736" s="33" t="s">
        <v>108</v>
      </c>
      <c r="AQ736" s="43" t="s">
        <v>108</v>
      </c>
      <c r="AR736" s="33" t="s">
        <v>108</v>
      </c>
      <c r="AS736" s="43" t="s">
        <v>108</v>
      </c>
      <c r="AT736" s="42">
        <v>1</v>
      </c>
      <c r="AU736" s="18">
        <v>0</v>
      </c>
      <c r="AV736">
        <v>1</v>
      </c>
      <c r="AW736" s="40">
        <v>0</v>
      </c>
      <c r="AX736" t="s">
        <v>108</v>
      </c>
      <c r="AY736" s="40" t="s">
        <v>108</v>
      </c>
      <c r="AZ736">
        <v>1</v>
      </c>
      <c r="BA736" s="18">
        <v>0</v>
      </c>
      <c r="BB736" t="s">
        <v>108</v>
      </c>
      <c r="BC736" s="18" t="s">
        <v>108</v>
      </c>
      <c r="BD736" s="18" t="s">
        <v>182</v>
      </c>
      <c r="BE736">
        <v>1</v>
      </c>
      <c r="BF736">
        <v>0</v>
      </c>
      <c r="BG736">
        <v>0</v>
      </c>
      <c r="BH736">
        <v>0</v>
      </c>
      <c r="BI736">
        <v>0</v>
      </c>
      <c r="BJ736">
        <v>0</v>
      </c>
      <c r="BK736" s="18">
        <v>0</v>
      </c>
      <c r="BL736">
        <v>1</v>
      </c>
      <c r="BM736">
        <v>0</v>
      </c>
      <c r="BN736" s="18">
        <v>0</v>
      </c>
      <c r="BQ736" s="25">
        <v>40.5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 s="18">
        <v>1</v>
      </c>
      <c r="BZ736">
        <v>1</v>
      </c>
      <c r="CA736">
        <v>0</v>
      </c>
      <c r="CB736">
        <v>0</v>
      </c>
      <c r="CC736" s="18">
        <v>0</v>
      </c>
      <c r="CD736">
        <v>0</v>
      </c>
      <c r="CE736">
        <v>0</v>
      </c>
      <c r="CF736">
        <v>0</v>
      </c>
      <c r="CG736">
        <v>0</v>
      </c>
      <c r="CH736" s="18">
        <v>1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 s="18">
        <v>1</v>
      </c>
      <c r="CU736">
        <v>32</v>
      </c>
      <c r="DD736" s="34" t="s">
        <v>110</v>
      </c>
    </row>
    <row r="737" spans="1:108" x14ac:dyDescent="0.25">
      <c r="A737">
        <v>736</v>
      </c>
      <c r="B737">
        <v>45</v>
      </c>
      <c r="C737" s="25" t="s">
        <v>181</v>
      </c>
      <c r="D737" s="12">
        <v>7.5</v>
      </c>
      <c r="E737" s="14">
        <v>0.55555555555555558</v>
      </c>
      <c r="F737" s="7">
        <v>13.5</v>
      </c>
      <c r="G737" s="7">
        <f t="shared" si="218"/>
        <v>6.9444444444444446</v>
      </c>
      <c r="H737" s="16">
        <f t="shared" si="219"/>
        <v>8.0555555555555554</v>
      </c>
      <c r="I737" s="11">
        <f t="shared" si="220"/>
        <v>4.5774139731244411E-3</v>
      </c>
      <c r="J737" s="33">
        <f t="shared" si="221"/>
        <v>3.3906770171292152E-4</v>
      </c>
      <c r="K737" s="33">
        <f t="shared" si="222"/>
        <v>2949.2635097596826</v>
      </c>
      <c r="L737" s="33">
        <f t="shared" si="223"/>
        <v>4.2383462714115196E-3</v>
      </c>
      <c r="M737" s="33">
        <f t="shared" si="224"/>
        <v>4.9164816748373625E-3</v>
      </c>
      <c r="N737" s="8">
        <v>0</v>
      </c>
      <c r="O737" s="9">
        <v>1</v>
      </c>
      <c r="P737" s="8">
        <v>0</v>
      </c>
      <c r="Q737" s="9">
        <v>0</v>
      </c>
      <c r="R737" s="9">
        <v>0</v>
      </c>
      <c r="S737" s="9">
        <v>1</v>
      </c>
      <c r="T737" s="9">
        <v>0</v>
      </c>
      <c r="U737" s="8">
        <v>8697979</v>
      </c>
      <c r="V737" s="9">
        <v>5</v>
      </c>
      <c r="W737" s="9">
        <f t="shared" si="217"/>
        <v>8697973</v>
      </c>
      <c r="X737" s="9">
        <f t="shared" si="225"/>
        <v>6</v>
      </c>
      <c r="Y737" s="7">
        <v>12.36</v>
      </c>
      <c r="Z737" s="7">
        <v>20.5</v>
      </c>
      <c r="AA737" s="9">
        <v>1</v>
      </c>
      <c r="AB737" s="9">
        <v>0</v>
      </c>
      <c r="AC737" s="9">
        <v>1</v>
      </c>
      <c r="AD737" s="9">
        <v>0</v>
      </c>
      <c r="AE737" s="9">
        <v>0</v>
      </c>
      <c r="AF737" s="9">
        <v>0</v>
      </c>
      <c r="AG737" s="8">
        <v>0</v>
      </c>
      <c r="AH737" s="9">
        <v>0</v>
      </c>
      <c r="AI737" s="30">
        <v>1</v>
      </c>
      <c r="AJ737" s="9">
        <v>0</v>
      </c>
      <c r="AK737" s="30">
        <v>1</v>
      </c>
      <c r="AL737" s="21">
        <v>1991</v>
      </c>
      <c r="AM737" s="23">
        <f t="shared" si="226"/>
        <v>7.5963923040641959</v>
      </c>
      <c r="AN737" s="33" t="s">
        <v>108</v>
      </c>
      <c r="AO737" s="33" t="s">
        <v>108</v>
      </c>
      <c r="AP737" s="33" t="s">
        <v>108</v>
      </c>
      <c r="AQ737" s="43" t="s">
        <v>108</v>
      </c>
      <c r="AR737" s="33" t="s">
        <v>108</v>
      </c>
      <c r="AS737" s="43" t="s">
        <v>108</v>
      </c>
      <c r="AT737" s="42">
        <v>1</v>
      </c>
      <c r="AU737" s="18">
        <v>0</v>
      </c>
      <c r="AV737">
        <v>1</v>
      </c>
      <c r="AW737" s="40">
        <v>0</v>
      </c>
      <c r="AX737" t="s">
        <v>108</v>
      </c>
      <c r="AY737" s="40" t="s">
        <v>108</v>
      </c>
      <c r="AZ737">
        <v>1</v>
      </c>
      <c r="BA737" s="18">
        <v>0</v>
      </c>
      <c r="BB737" t="s">
        <v>108</v>
      </c>
      <c r="BC737" s="18" t="s">
        <v>108</v>
      </c>
      <c r="BD737" s="18" t="s">
        <v>182</v>
      </c>
      <c r="BE737">
        <v>1</v>
      </c>
      <c r="BF737">
        <v>0</v>
      </c>
      <c r="BG737">
        <v>0</v>
      </c>
      <c r="BH737">
        <v>0</v>
      </c>
      <c r="BI737">
        <v>0</v>
      </c>
      <c r="BJ737">
        <v>0</v>
      </c>
      <c r="BK737" s="18">
        <v>0</v>
      </c>
      <c r="BL737">
        <v>1</v>
      </c>
      <c r="BM737">
        <v>0</v>
      </c>
      <c r="BN737" s="18">
        <v>0</v>
      </c>
      <c r="BQ737" s="25">
        <v>40.5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 s="18">
        <v>1</v>
      </c>
      <c r="BZ737">
        <v>1</v>
      </c>
      <c r="CA737">
        <v>0</v>
      </c>
      <c r="CB737">
        <v>0</v>
      </c>
      <c r="CC737" s="18">
        <v>0</v>
      </c>
      <c r="CD737">
        <v>0</v>
      </c>
      <c r="CE737">
        <v>0</v>
      </c>
      <c r="CF737">
        <v>0</v>
      </c>
      <c r="CG737">
        <v>0</v>
      </c>
      <c r="CH737" s="18">
        <v>1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 s="18">
        <v>1</v>
      </c>
      <c r="CU737">
        <v>32</v>
      </c>
      <c r="DD737" s="34" t="s">
        <v>110</v>
      </c>
    </row>
    <row r="738" spans="1:108" x14ac:dyDescent="0.25">
      <c r="A738">
        <v>737</v>
      </c>
      <c r="B738">
        <v>45</v>
      </c>
      <c r="C738" s="25" t="s">
        <v>181</v>
      </c>
      <c r="D738" s="12">
        <v>7.1999999999999993</v>
      </c>
      <c r="E738" s="14">
        <v>0.75223880597014925</v>
      </c>
      <c r="F738" s="7">
        <v>9.5714285714285712</v>
      </c>
      <c r="G738" s="7">
        <f t="shared" si="218"/>
        <v>6.4477611940298498</v>
      </c>
      <c r="H738" s="16">
        <f t="shared" si="219"/>
        <v>7.9522388059701488</v>
      </c>
      <c r="I738" s="11">
        <f t="shared" si="220"/>
        <v>2.4924546754224301E-3</v>
      </c>
      <c r="J738" s="33">
        <f t="shared" si="221"/>
        <v>2.6040571235756731E-4</v>
      </c>
      <c r="K738" s="33">
        <f t="shared" si="222"/>
        <v>3840.1615346551375</v>
      </c>
      <c r="L738" s="33">
        <f t="shared" si="223"/>
        <v>2.2320489630648626E-3</v>
      </c>
      <c r="M738" s="33">
        <f t="shared" si="224"/>
        <v>2.7528603877799976E-3</v>
      </c>
      <c r="N738" s="8">
        <v>0</v>
      </c>
      <c r="O738" s="9">
        <v>1</v>
      </c>
      <c r="P738" s="8">
        <v>0</v>
      </c>
      <c r="Q738" s="9">
        <v>0</v>
      </c>
      <c r="R738" s="9">
        <v>0</v>
      </c>
      <c r="S738" s="9">
        <v>1</v>
      </c>
      <c r="T738" s="9">
        <v>0</v>
      </c>
      <c r="U738" s="8">
        <v>14746755</v>
      </c>
      <c r="V738" s="9">
        <v>5</v>
      </c>
      <c r="W738" s="9">
        <f t="shared" si="217"/>
        <v>14746749</v>
      </c>
      <c r="X738" s="9">
        <f t="shared" si="225"/>
        <v>6</v>
      </c>
      <c r="Y738" s="7">
        <v>12.36</v>
      </c>
      <c r="Z738" s="7">
        <v>20.5</v>
      </c>
      <c r="AA738" s="9">
        <v>1</v>
      </c>
      <c r="AB738" s="9">
        <v>0</v>
      </c>
      <c r="AC738" s="9">
        <v>1</v>
      </c>
      <c r="AD738" s="9">
        <v>0</v>
      </c>
      <c r="AE738" s="9">
        <v>0</v>
      </c>
      <c r="AF738" s="9">
        <v>0</v>
      </c>
      <c r="AG738" s="8">
        <v>0</v>
      </c>
      <c r="AH738" s="9">
        <v>0</v>
      </c>
      <c r="AI738" s="30">
        <v>1</v>
      </c>
      <c r="AJ738" s="9">
        <v>0</v>
      </c>
      <c r="AK738" s="30">
        <v>1</v>
      </c>
      <c r="AL738" s="21">
        <v>1991</v>
      </c>
      <c r="AM738" s="23">
        <f t="shared" si="226"/>
        <v>7.5963923040641959</v>
      </c>
      <c r="AN738" s="33" t="s">
        <v>108</v>
      </c>
      <c r="AO738" s="33" t="s">
        <v>108</v>
      </c>
      <c r="AP738" s="33" t="s">
        <v>108</v>
      </c>
      <c r="AQ738" s="43" t="s">
        <v>108</v>
      </c>
      <c r="AR738" s="33" t="s">
        <v>108</v>
      </c>
      <c r="AS738" s="43" t="s">
        <v>108</v>
      </c>
      <c r="AT738" s="42">
        <v>1</v>
      </c>
      <c r="AU738" s="18">
        <v>0</v>
      </c>
      <c r="AV738">
        <v>1</v>
      </c>
      <c r="AW738" s="40">
        <v>0</v>
      </c>
      <c r="AX738" t="s">
        <v>108</v>
      </c>
      <c r="AY738" s="40" t="s">
        <v>108</v>
      </c>
      <c r="AZ738">
        <v>1</v>
      </c>
      <c r="BA738" s="18">
        <v>0</v>
      </c>
      <c r="BB738" t="s">
        <v>108</v>
      </c>
      <c r="BC738" s="18" t="s">
        <v>108</v>
      </c>
      <c r="BD738" s="18" t="s">
        <v>182</v>
      </c>
      <c r="BE738">
        <v>1</v>
      </c>
      <c r="BF738">
        <v>0</v>
      </c>
      <c r="BG738">
        <v>0</v>
      </c>
      <c r="BH738">
        <v>0</v>
      </c>
      <c r="BI738">
        <v>0</v>
      </c>
      <c r="BJ738">
        <v>0</v>
      </c>
      <c r="BK738" s="18">
        <v>0</v>
      </c>
      <c r="BL738">
        <v>1</v>
      </c>
      <c r="BM738">
        <v>0</v>
      </c>
      <c r="BN738" s="18">
        <v>0</v>
      </c>
      <c r="BQ738" s="25">
        <v>40.5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 s="18">
        <v>1</v>
      </c>
      <c r="BZ738">
        <v>1</v>
      </c>
      <c r="CA738">
        <v>0</v>
      </c>
      <c r="CB738">
        <v>0</v>
      </c>
      <c r="CC738" s="18">
        <v>0</v>
      </c>
      <c r="CD738">
        <v>0</v>
      </c>
      <c r="CE738">
        <v>0</v>
      </c>
      <c r="CF738">
        <v>0</v>
      </c>
      <c r="CG738">
        <v>0</v>
      </c>
      <c r="CH738" s="18">
        <v>1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 s="18">
        <v>1</v>
      </c>
      <c r="CU738">
        <v>32</v>
      </c>
      <c r="DD738" s="34" t="s">
        <v>110</v>
      </c>
    </row>
    <row r="739" spans="1:108" s="153" customFormat="1" x14ac:dyDescent="0.25">
      <c r="A739" s="153">
        <v>738</v>
      </c>
      <c r="B739" s="153">
        <v>45</v>
      </c>
      <c r="C739" s="154" t="s">
        <v>181</v>
      </c>
      <c r="D739" s="155">
        <v>6.7</v>
      </c>
      <c r="E739" s="156">
        <v>0.75645161290322582</v>
      </c>
      <c r="F739" s="157">
        <v>8.8571428571428577</v>
      </c>
      <c r="G739" s="157">
        <f t="shared" si="218"/>
        <v>5.943548387096774</v>
      </c>
      <c r="H739" s="158">
        <f t="shared" si="219"/>
        <v>7.4564516129032263</v>
      </c>
      <c r="I739" s="159">
        <f t="shared" si="220"/>
        <v>2.3064516245550216E-3</v>
      </c>
      <c r="J739" s="160">
        <f t="shared" si="221"/>
        <v>2.6040582857879277E-4</v>
      </c>
      <c r="K739" s="160">
        <f t="shared" si="222"/>
        <v>3840.159820760015</v>
      </c>
      <c r="L739" s="160">
        <f t="shared" si="223"/>
        <v>2.0460457959762287E-3</v>
      </c>
      <c r="M739" s="160">
        <f t="shared" si="224"/>
        <v>2.5668574531338144E-3</v>
      </c>
      <c r="N739" s="161">
        <v>0</v>
      </c>
      <c r="O739" s="162">
        <v>1</v>
      </c>
      <c r="P739" s="161">
        <v>0</v>
      </c>
      <c r="Q739" s="162">
        <v>0</v>
      </c>
      <c r="R739" s="162">
        <v>0</v>
      </c>
      <c r="S739" s="162">
        <v>1</v>
      </c>
      <c r="T739" s="162">
        <v>0</v>
      </c>
      <c r="U739" s="161">
        <v>14746755</v>
      </c>
      <c r="V739" s="162">
        <v>5</v>
      </c>
      <c r="W739" s="162">
        <f t="shared" si="217"/>
        <v>14746749</v>
      </c>
      <c r="X739" s="162">
        <f t="shared" si="225"/>
        <v>6</v>
      </c>
      <c r="Y739" s="157">
        <v>12.27</v>
      </c>
      <c r="Z739" s="157">
        <v>20.5</v>
      </c>
      <c r="AA739" s="162">
        <v>1</v>
      </c>
      <c r="AB739" s="162">
        <v>0</v>
      </c>
      <c r="AC739" s="162">
        <v>1</v>
      </c>
      <c r="AD739" s="162">
        <v>0</v>
      </c>
      <c r="AE739" s="162">
        <v>0</v>
      </c>
      <c r="AF739" s="162">
        <v>0</v>
      </c>
      <c r="AG739" s="161">
        <v>0</v>
      </c>
      <c r="AH739" s="162">
        <v>0</v>
      </c>
      <c r="AI739" s="163">
        <v>1</v>
      </c>
      <c r="AJ739" s="162">
        <v>0</v>
      </c>
      <c r="AK739" s="163">
        <v>1</v>
      </c>
      <c r="AL739" s="164">
        <v>1991</v>
      </c>
      <c r="AM739" s="165">
        <f t="shared" si="226"/>
        <v>7.5963923040641959</v>
      </c>
      <c r="AN739" s="160" t="s">
        <v>108</v>
      </c>
      <c r="AO739" s="160" t="s">
        <v>108</v>
      </c>
      <c r="AP739" s="160" t="s">
        <v>108</v>
      </c>
      <c r="AQ739" s="166" t="s">
        <v>108</v>
      </c>
      <c r="AR739" s="160" t="s">
        <v>108</v>
      </c>
      <c r="AS739" s="166" t="s">
        <v>108</v>
      </c>
      <c r="AT739" s="167">
        <v>1</v>
      </c>
      <c r="AU739" s="168">
        <v>0</v>
      </c>
      <c r="AV739" s="153">
        <v>1</v>
      </c>
      <c r="AW739" s="169">
        <v>0</v>
      </c>
      <c r="AX739" s="153" t="s">
        <v>108</v>
      </c>
      <c r="AY739" s="169" t="s">
        <v>108</v>
      </c>
      <c r="AZ739">
        <v>1</v>
      </c>
      <c r="BA739" s="168">
        <v>0</v>
      </c>
      <c r="BB739" s="153" t="s">
        <v>108</v>
      </c>
      <c r="BC739" s="168" t="s">
        <v>108</v>
      </c>
      <c r="BD739" s="168" t="s">
        <v>182</v>
      </c>
      <c r="BE739">
        <v>1</v>
      </c>
      <c r="BF739">
        <v>0</v>
      </c>
      <c r="BG739">
        <v>0</v>
      </c>
      <c r="BH739">
        <v>0</v>
      </c>
      <c r="BI739">
        <v>0</v>
      </c>
      <c r="BJ739">
        <v>0</v>
      </c>
      <c r="BK739" s="168">
        <v>0</v>
      </c>
      <c r="BL739">
        <v>1</v>
      </c>
      <c r="BM739">
        <v>0</v>
      </c>
      <c r="BN739" s="168">
        <v>0</v>
      </c>
      <c r="BQ739" s="154">
        <v>40.5</v>
      </c>
      <c r="BR739" s="153">
        <v>0</v>
      </c>
      <c r="BS739" s="153">
        <v>0</v>
      </c>
      <c r="BT739" s="153">
        <v>0</v>
      </c>
      <c r="BU739" s="153">
        <v>0</v>
      </c>
      <c r="BV739" s="153">
        <v>0</v>
      </c>
      <c r="BW739" s="153">
        <v>0</v>
      </c>
      <c r="BX739" s="153">
        <v>0</v>
      </c>
      <c r="BY739" s="168">
        <v>1</v>
      </c>
      <c r="BZ739" s="153">
        <v>1</v>
      </c>
      <c r="CA739" s="153">
        <v>0</v>
      </c>
      <c r="CB739" s="153">
        <v>0</v>
      </c>
      <c r="CC739" s="168">
        <v>0</v>
      </c>
      <c r="CD739" s="153">
        <v>0</v>
      </c>
      <c r="CE739" s="153">
        <v>0</v>
      </c>
      <c r="CF739" s="153">
        <v>0</v>
      </c>
      <c r="CG739" s="153">
        <v>0</v>
      </c>
      <c r="CH739" s="168">
        <v>1</v>
      </c>
      <c r="CI739" s="153">
        <v>0</v>
      </c>
      <c r="CJ739" s="153">
        <v>0</v>
      </c>
      <c r="CK739" s="153">
        <v>0</v>
      </c>
      <c r="CL739" s="153">
        <v>0</v>
      </c>
      <c r="CM739" s="153">
        <v>0</v>
      </c>
      <c r="CN739" s="153">
        <v>0</v>
      </c>
      <c r="CO739" s="153">
        <v>0</v>
      </c>
      <c r="CP739" s="153">
        <v>0</v>
      </c>
      <c r="CQ739" s="153">
        <v>0</v>
      </c>
      <c r="CR739" s="153">
        <v>0</v>
      </c>
      <c r="CS739" s="168">
        <v>1</v>
      </c>
      <c r="CU739">
        <v>32</v>
      </c>
      <c r="CY739" s="171"/>
      <c r="DD739" s="171" t="s">
        <v>110</v>
      </c>
    </row>
    <row r="740" spans="1:108" x14ac:dyDescent="0.25">
      <c r="A740">
        <v>739</v>
      </c>
      <c r="B740">
        <v>46</v>
      </c>
      <c r="C740" s="25" t="s">
        <v>183</v>
      </c>
      <c r="D740" s="12">
        <v>6.4</v>
      </c>
      <c r="E740" s="14">
        <v>0.1</v>
      </c>
      <c r="F740" s="7">
        <v>9.8571428571428594</v>
      </c>
      <c r="G740" s="7">
        <f t="shared" si="218"/>
        <v>6.3000000000000007</v>
      </c>
      <c r="H740" s="16">
        <f t="shared" si="219"/>
        <v>6.5</v>
      </c>
      <c r="I740" s="11">
        <f t="shared" si="220"/>
        <v>9.0603625683672084E-2</v>
      </c>
      <c r="J740" s="33">
        <f t="shared" si="221"/>
        <v>9.1916721708073107E-3</v>
      </c>
      <c r="K740" s="33">
        <f t="shared" si="222"/>
        <v>108.79413249484608</v>
      </c>
      <c r="L740" s="33">
        <f t="shared" si="223"/>
        <v>8.1411953512864774E-2</v>
      </c>
      <c r="M740" s="33">
        <f t="shared" si="224"/>
        <v>9.9795297854479395E-2</v>
      </c>
      <c r="N740" s="8">
        <v>0</v>
      </c>
      <c r="O740" s="9">
        <v>1</v>
      </c>
      <c r="P740" s="8">
        <v>0</v>
      </c>
      <c r="Q740" s="9">
        <v>0</v>
      </c>
      <c r="R740" s="9">
        <v>1</v>
      </c>
      <c r="S740" s="9">
        <v>0</v>
      </c>
      <c r="T740" s="9">
        <v>0</v>
      </c>
      <c r="U740" s="8">
        <v>11742</v>
      </c>
      <c r="V740" s="9">
        <v>2</v>
      </c>
      <c r="W740" s="9">
        <f t="shared" si="217"/>
        <v>11739</v>
      </c>
      <c r="X740" s="9">
        <f t="shared" si="225"/>
        <v>30</v>
      </c>
      <c r="Y740" s="7">
        <v>7.95</v>
      </c>
      <c r="Z740" s="7">
        <v>18.16</v>
      </c>
      <c r="AA740" s="9">
        <v>1</v>
      </c>
      <c r="AB740" s="9">
        <v>0</v>
      </c>
      <c r="AC740" s="9">
        <v>0</v>
      </c>
      <c r="AD740" s="9">
        <v>1</v>
      </c>
      <c r="AE740" s="9">
        <v>0</v>
      </c>
      <c r="AF740" s="9">
        <v>0</v>
      </c>
      <c r="AG740" s="8">
        <v>0</v>
      </c>
      <c r="AH740" s="9">
        <v>0</v>
      </c>
      <c r="AI740" s="30">
        <v>1</v>
      </c>
      <c r="AJ740" s="9">
        <v>0</v>
      </c>
      <c r="AK740" s="30">
        <v>1</v>
      </c>
      <c r="AL740" s="21">
        <v>2007</v>
      </c>
      <c r="AM740" s="23">
        <f t="shared" si="226"/>
        <v>7.604396348796338</v>
      </c>
      <c r="AN740" s="33" t="s">
        <v>108</v>
      </c>
      <c r="AO740" s="33" t="s">
        <v>108</v>
      </c>
      <c r="AP740" s="33" t="s">
        <v>108</v>
      </c>
      <c r="AQ740" s="43" t="s">
        <v>108</v>
      </c>
      <c r="AR740" s="33" t="s">
        <v>108</v>
      </c>
      <c r="AS740" s="43" t="s">
        <v>108</v>
      </c>
      <c r="AT740" s="42">
        <v>0.60299999999999998</v>
      </c>
      <c r="AU740" s="18">
        <v>0.39700000000000002</v>
      </c>
      <c r="AV740" s="39">
        <f t="shared" ref="AV740:AV769" si="229">1-AW740</f>
        <v>0.78400000000000003</v>
      </c>
      <c r="AW740" s="40">
        <v>0.216</v>
      </c>
      <c r="AX740" s="39">
        <f t="shared" ref="AX740:AX769" si="230">1-AY740</f>
        <v>0.76300000000000001</v>
      </c>
      <c r="AY740" s="40">
        <v>0.23699999999999999</v>
      </c>
      <c r="AZ740">
        <v>0</v>
      </c>
      <c r="BA740" s="18">
        <v>1</v>
      </c>
      <c r="BB740">
        <f t="shared" ref="BB740:BB769" si="231">1-BC740</f>
        <v>0.20799999999999996</v>
      </c>
      <c r="BC740" s="18">
        <v>0.79200000000000004</v>
      </c>
      <c r="BD740" s="18" t="s">
        <v>141</v>
      </c>
      <c r="BE740">
        <v>0</v>
      </c>
      <c r="BF740">
        <v>0</v>
      </c>
      <c r="BG740">
        <v>1</v>
      </c>
      <c r="BH740">
        <v>0</v>
      </c>
      <c r="BI740">
        <v>0</v>
      </c>
      <c r="BJ740">
        <v>0</v>
      </c>
      <c r="BK740" s="18">
        <v>0</v>
      </c>
      <c r="BL740">
        <v>0</v>
      </c>
      <c r="BM740">
        <v>1</v>
      </c>
      <c r="BN740" s="18">
        <v>0</v>
      </c>
      <c r="BQ740" s="96">
        <f t="shared" ref="BQ740:BQ769" si="232">Y740+Z740+6</f>
        <v>32.11</v>
      </c>
      <c r="BR740">
        <v>1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 s="18">
        <v>0</v>
      </c>
      <c r="BZ740">
        <v>0</v>
      </c>
      <c r="CA740">
        <v>0</v>
      </c>
      <c r="CB740">
        <v>1</v>
      </c>
      <c r="CC740" s="18">
        <v>0</v>
      </c>
      <c r="CD740">
        <v>0</v>
      </c>
      <c r="CE740">
        <v>0</v>
      </c>
      <c r="CF740">
        <v>0</v>
      </c>
      <c r="CG740">
        <v>0</v>
      </c>
      <c r="CH740" s="18">
        <v>0</v>
      </c>
      <c r="CI740">
        <v>0</v>
      </c>
      <c r="CJ740">
        <v>0</v>
      </c>
      <c r="CK740">
        <v>1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 s="18">
        <v>1</v>
      </c>
      <c r="CU740">
        <v>13</v>
      </c>
      <c r="DD740" s="34" t="s">
        <v>110</v>
      </c>
    </row>
    <row r="741" spans="1:108" x14ac:dyDescent="0.25">
      <c r="A741">
        <v>740</v>
      </c>
      <c r="B741">
        <v>46</v>
      </c>
      <c r="C741" s="25" t="s">
        <v>183</v>
      </c>
      <c r="D741" s="12">
        <v>5.9</v>
      </c>
      <c r="E741" s="14">
        <v>0.1</v>
      </c>
      <c r="F741" s="7">
        <v>10.8571428571429</v>
      </c>
      <c r="G741" s="7">
        <f t="shared" si="218"/>
        <v>5.8000000000000007</v>
      </c>
      <c r="H741" s="16">
        <f t="shared" si="219"/>
        <v>6</v>
      </c>
      <c r="I741" s="11">
        <f t="shared" si="220"/>
        <v>5.2448816408867345E-2</v>
      </c>
      <c r="J741" s="33">
        <f t="shared" si="221"/>
        <v>4.8308120376588147E-3</v>
      </c>
      <c r="K741" s="33">
        <f t="shared" si="222"/>
        <v>207.0045350977133</v>
      </c>
      <c r="L741" s="33">
        <f t="shared" si="223"/>
        <v>4.7618004371208528E-2</v>
      </c>
      <c r="M741" s="33">
        <f t="shared" si="224"/>
        <v>5.7279628446526162E-2</v>
      </c>
      <c r="N741" s="8">
        <v>0</v>
      </c>
      <c r="O741" s="9">
        <v>1</v>
      </c>
      <c r="P741" s="8">
        <v>0</v>
      </c>
      <c r="Q741" s="9">
        <v>0</v>
      </c>
      <c r="R741" s="9">
        <v>1</v>
      </c>
      <c r="S741" s="9">
        <v>0</v>
      </c>
      <c r="T741" s="9">
        <v>0</v>
      </c>
      <c r="U741" s="8">
        <v>42737</v>
      </c>
      <c r="V741" s="9">
        <v>3</v>
      </c>
      <c r="W741" s="9">
        <f t="shared" si="217"/>
        <v>42733</v>
      </c>
      <c r="X741" s="9">
        <f t="shared" si="225"/>
        <v>30</v>
      </c>
      <c r="Y741" s="7">
        <v>7.95</v>
      </c>
      <c r="Z741" s="7">
        <v>18.16</v>
      </c>
      <c r="AA741" s="9">
        <v>1</v>
      </c>
      <c r="AB741" s="9">
        <v>0</v>
      </c>
      <c r="AC741" s="9">
        <v>0</v>
      </c>
      <c r="AD741" s="9">
        <v>1</v>
      </c>
      <c r="AE741" s="9">
        <v>0</v>
      </c>
      <c r="AF741" s="9">
        <v>0</v>
      </c>
      <c r="AG741" s="8">
        <v>0</v>
      </c>
      <c r="AH741" s="9">
        <v>0</v>
      </c>
      <c r="AI741" s="30">
        <v>1</v>
      </c>
      <c r="AJ741" s="9">
        <v>0</v>
      </c>
      <c r="AK741" s="30">
        <v>1</v>
      </c>
      <c r="AL741" s="21">
        <v>2007</v>
      </c>
      <c r="AM741" s="23">
        <f t="shared" si="226"/>
        <v>7.604396348796338</v>
      </c>
      <c r="AN741" s="33" t="s">
        <v>108</v>
      </c>
      <c r="AO741" s="33" t="s">
        <v>108</v>
      </c>
      <c r="AP741" s="33" t="s">
        <v>108</v>
      </c>
      <c r="AQ741" s="43" t="s">
        <v>108</v>
      </c>
      <c r="AR741" s="33" t="s">
        <v>108</v>
      </c>
      <c r="AS741" s="43" t="s">
        <v>108</v>
      </c>
      <c r="AT741" s="42">
        <v>0.60299999999999998</v>
      </c>
      <c r="AU741" s="18">
        <v>0.39700000000000002</v>
      </c>
      <c r="AV741" s="39">
        <f t="shared" si="229"/>
        <v>0.78400000000000003</v>
      </c>
      <c r="AW741" s="40">
        <v>0.216</v>
      </c>
      <c r="AX741" s="39">
        <f t="shared" si="230"/>
        <v>0.76300000000000001</v>
      </c>
      <c r="AY741" s="40">
        <v>0.23699999999999999</v>
      </c>
      <c r="AZ741">
        <v>0</v>
      </c>
      <c r="BA741" s="18">
        <v>1</v>
      </c>
      <c r="BB741">
        <f t="shared" si="231"/>
        <v>0.20799999999999996</v>
      </c>
      <c r="BC741" s="18">
        <v>0.79200000000000004</v>
      </c>
      <c r="BD741" s="18" t="s">
        <v>141</v>
      </c>
      <c r="BE741">
        <v>0</v>
      </c>
      <c r="BF741">
        <v>0</v>
      </c>
      <c r="BG741">
        <v>1</v>
      </c>
      <c r="BH741">
        <v>0</v>
      </c>
      <c r="BI741">
        <v>0</v>
      </c>
      <c r="BJ741">
        <v>0</v>
      </c>
      <c r="BK741" s="18">
        <v>0</v>
      </c>
      <c r="BL741">
        <v>0</v>
      </c>
      <c r="BM741">
        <v>1</v>
      </c>
      <c r="BN741" s="18">
        <v>0</v>
      </c>
      <c r="BQ741" s="96">
        <f t="shared" si="232"/>
        <v>32.11</v>
      </c>
      <c r="BR741">
        <v>1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 s="18">
        <v>0</v>
      </c>
      <c r="BZ741">
        <v>0</v>
      </c>
      <c r="CA741">
        <v>0</v>
      </c>
      <c r="CB741">
        <v>1</v>
      </c>
      <c r="CC741" s="18">
        <v>0</v>
      </c>
      <c r="CD741">
        <v>0</v>
      </c>
      <c r="CE741">
        <v>0</v>
      </c>
      <c r="CF741">
        <v>0</v>
      </c>
      <c r="CG741">
        <v>0</v>
      </c>
      <c r="CH741" s="18">
        <v>0</v>
      </c>
      <c r="CI741">
        <v>0</v>
      </c>
      <c r="CJ741">
        <v>0</v>
      </c>
      <c r="CK741">
        <v>1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 s="18">
        <v>1</v>
      </c>
      <c r="CU741">
        <v>13</v>
      </c>
      <c r="DD741" s="34" t="s">
        <v>110</v>
      </c>
    </row>
    <row r="742" spans="1:108" x14ac:dyDescent="0.25">
      <c r="A742">
        <v>741</v>
      </c>
      <c r="B742">
        <v>46</v>
      </c>
      <c r="C742" s="25" t="s">
        <v>183</v>
      </c>
      <c r="D742" s="12">
        <v>6.4</v>
      </c>
      <c r="E742" s="14">
        <v>0.1</v>
      </c>
      <c r="F742" s="7">
        <v>11.8571428571429</v>
      </c>
      <c r="G742" s="7">
        <f t="shared" si="218"/>
        <v>6.3000000000000007</v>
      </c>
      <c r="H742" s="16">
        <f t="shared" si="219"/>
        <v>6.5</v>
      </c>
      <c r="I742" s="11">
        <f t="shared" si="220"/>
        <v>6.9709808167266851E-2</v>
      </c>
      <c r="J742" s="33">
        <f t="shared" si="221"/>
        <v>5.8791404478417617E-3</v>
      </c>
      <c r="K742" s="33">
        <f t="shared" si="222"/>
        <v>170.09289178779545</v>
      </c>
      <c r="L742" s="33">
        <f t="shared" si="223"/>
        <v>6.3830667719425083E-2</v>
      </c>
      <c r="M742" s="33">
        <f t="shared" si="224"/>
        <v>7.558894861510862E-2</v>
      </c>
      <c r="N742" s="8">
        <v>0</v>
      </c>
      <c r="O742" s="9">
        <v>1</v>
      </c>
      <c r="P742" s="8">
        <v>0</v>
      </c>
      <c r="Q742" s="9">
        <v>0</v>
      </c>
      <c r="R742" s="9">
        <v>1</v>
      </c>
      <c r="S742" s="9">
        <v>0</v>
      </c>
      <c r="T742" s="9">
        <v>0</v>
      </c>
      <c r="U742" s="8">
        <v>28796</v>
      </c>
      <c r="V742" s="9">
        <v>4</v>
      </c>
      <c r="W742" s="9">
        <f t="shared" si="217"/>
        <v>28791</v>
      </c>
      <c r="X742" s="9">
        <f t="shared" si="225"/>
        <v>30</v>
      </c>
      <c r="Y742" s="7">
        <v>8.1310000000000002</v>
      </c>
      <c r="Z742" s="7">
        <v>18.23</v>
      </c>
      <c r="AA742" s="9">
        <v>1</v>
      </c>
      <c r="AB742" s="9">
        <v>0</v>
      </c>
      <c r="AC742" s="9">
        <v>0</v>
      </c>
      <c r="AD742" s="9">
        <v>1</v>
      </c>
      <c r="AE742" s="9">
        <v>0</v>
      </c>
      <c r="AF742" s="9">
        <v>0</v>
      </c>
      <c r="AG742" s="8">
        <v>0</v>
      </c>
      <c r="AH742" s="9">
        <v>0</v>
      </c>
      <c r="AI742" s="30">
        <v>1</v>
      </c>
      <c r="AJ742" s="9">
        <v>0</v>
      </c>
      <c r="AK742" s="30">
        <v>1</v>
      </c>
      <c r="AL742" s="21">
        <v>2007</v>
      </c>
      <c r="AM742" s="23">
        <f t="shared" si="226"/>
        <v>7.604396348796338</v>
      </c>
      <c r="AN742" s="33" t="s">
        <v>108</v>
      </c>
      <c r="AO742" s="33" t="s">
        <v>108</v>
      </c>
      <c r="AP742" s="33" t="s">
        <v>108</v>
      </c>
      <c r="AQ742" s="43" t="s">
        <v>108</v>
      </c>
      <c r="AR742" s="33" t="s">
        <v>108</v>
      </c>
      <c r="AS742" s="43" t="s">
        <v>108</v>
      </c>
      <c r="AT742" s="42">
        <v>0.60299999999999998</v>
      </c>
      <c r="AU742" s="18">
        <v>0.39700000000000002</v>
      </c>
      <c r="AV742" s="39">
        <f t="shared" si="229"/>
        <v>0.78200000000000003</v>
      </c>
      <c r="AW742" s="40">
        <v>0.218</v>
      </c>
      <c r="AX742" s="39">
        <f t="shared" si="230"/>
        <v>0.77600000000000002</v>
      </c>
      <c r="AY742" s="40">
        <v>0.224</v>
      </c>
      <c r="AZ742">
        <v>0</v>
      </c>
      <c r="BA742" s="18">
        <v>1</v>
      </c>
      <c r="BB742">
        <f t="shared" si="231"/>
        <v>0.18899999999999995</v>
      </c>
      <c r="BC742" s="18">
        <v>0.81100000000000005</v>
      </c>
      <c r="BD742" s="18" t="s">
        <v>141</v>
      </c>
      <c r="BE742">
        <v>0</v>
      </c>
      <c r="BF742">
        <v>0</v>
      </c>
      <c r="BG742">
        <v>1</v>
      </c>
      <c r="BH742">
        <v>0</v>
      </c>
      <c r="BI742">
        <v>0</v>
      </c>
      <c r="BJ742">
        <v>0</v>
      </c>
      <c r="BK742" s="18">
        <v>0</v>
      </c>
      <c r="BL742">
        <v>0</v>
      </c>
      <c r="BM742">
        <v>1</v>
      </c>
      <c r="BN742" s="18">
        <v>0</v>
      </c>
      <c r="BQ742" s="96">
        <f t="shared" si="232"/>
        <v>32.361000000000004</v>
      </c>
      <c r="BR742">
        <v>1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 s="18">
        <v>0</v>
      </c>
      <c r="BZ742">
        <v>0</v>
      </c>
      <c r="CA742">
        <v>0</v>
      </c>
      <c r="CB742">
        <v>1</v>
      </c>
      <c r="CC742" s="18">
        <v>0</v>
      </c>
      <c r="CD742">
        <v>0</v>
      </c>
      <c r="CE742">
        <v>0</v>
      </c>
      <c r="CF742">
        <v>0</v>
      </c>
      <c r="CG742">
        <v>0</v>
      </c>
      <c r="CH742" s="18">
        <v>0</v>
      </c>
      <c r="CI742">
        <v>0</v>
      </c>
      <c r="CJ742">
        <v>0</v>
      </c>
      <c r="CK742">
        <v>1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 s="18">
        <v>1</v>
      </c>
      <c r="CU742">
        <v>13</v>
      </c>
      <c r="DD742" s="34" t="s">
        <v>110</v>
      </c>
    </row>
    <row r="743" spans="1:108" x14ac:dyDescent="0.25">
      <c r="A743">
        <v>742</v>
      </c>
      <c r="B743">
        <v>46</v>
      </c>
      <c r="C743" s="25" t="s">
        <v>183</v>
      </c>
      <c r="D743" s="12">
        <v>5.7</v>
      </c>
      <c r="E743" s="14">
        <v>0.1</v>
      </c>
      <c r="F743" s="7">
        <v>12.8571428571429</v>
      </c>
      <c r="G743" s="7">
        <f t="shared" si="218"/>
        <v>5.6000000000000005</v>
      </c>
      <c r="H743" s="16">
        <f t="shared" si="219"/>
        <v>5.8</v>
      </c>
      <c r="I743" s="11">
        <f t="shared" si="220"/>
        <v>6.162665043343088E-2</v>
      </c>
      <c r="J743" s="33">
        <f t="shared" si="221"/>
        <v>4.7931839226001641E-3</v>
      </c>
      <c r="K743" s="33">
        <f t="shared" si="222"/>
        <v>208.6295907162955</v>
      </c>
      <c r="L743" s="33">
        <f t="shared" si="223"/>
        <v>5.6833466510830717E-2</v>
      </c>
      <c r="M743" s="33">
        <f t="shared" si="224"/>
        <v>6.6419834356031049E-2</v>
      </c>
      <c r="N743" s="8">
        <v>0</v>
      </c>
      <c r="O743" s="9">
        <v>1</v>
      </c>
      <c r="P743" s="8">
        <v>0</v>
      </c>
      <c r="Q743" s="9">
        <v>0</v>
      </c>
      <c r="R743" s="9">
        <v>1</v>
      </c>
      <c r="S743" s="9">
        <v>0</v>
      </c>
      <c r="T743" s="9">
        <v>0</v>
      </c>
      <c r="U743" s="8">
        <v>43367</v>
      </c>
      <c r="V743" s="9">
        <v>5</v>
      </c>
      <c r="W743" s="9">
        <f t="shared" si="217"/>
        <v>43361</v>
      </c>
      <c r="X743" s="9">
        <f t="shared" si="225"/>
        <v>30</v>
      </c>
      <c r="Y743" s="7">
        <v>8.1310000000000002</v>
      </c>
      <c r="Z743" s="7">
        <v>18.23</v>
      </c>
      <c r="AA743" s="9">
        <v>1</v>
      </c>
      <c r="AB743" s="9">
        <v>0</v>
      </c>
      <c r="AC743" s="9">
        <v>0</v>
      </c>
      <c r="AD743" s="9">
        <v>1</v>
      </c>
      <c r="AE743" s="9">
        <v>0</v>
      </c>
      <c r="AF743" s="9">
        <v>0</v>
      </c>
      <c r="AG743" s="8">
        <v>0</v>
      </c>
      <c r="AH743" s="9">
        <v>0</v>
      </c>
      <c r="AI743" s="30">
        <v>1</v>
      </c>
      <c r="AJ743" s="9">
        <v>0</v>
      </c>
      <c r="AK743" s="30">
        <v>1</v>
      </c>
      <c r="AL743" s="21">
        <v>2007</v>
      </c>
      <c r="AM743" s="23">
        <f t="shared" si="226"/>
        <v>7.604396348796338</v>
      </c>
      <c r="AN743" s="33" t="s">
        <v>108</v>
      </c>
      <c r="AO743" s="33" t="s">
        <v>108</v>
      </c>
      <c r="AP743" s="33" t="s">
        <v>108</v>
      </c>
      <c r="AQ743" s="43" t="s">
        <v>108</v>
      </c>
      <c r="AR743" s="33" t="s">
        <v>108</v>
      </c>
      <c r="AS743" s="43" t="s">
        <v>108</v>
      </c>
      <c r="AT743" s="42">
        <v>0.60299999999999998</v>
      </c>
      <c r="AU743" s="18">
        <v>0.39700000000000002</v>
      </c>
      <c r="AV743" s="39">
        <f t="shared" si="229"/>
        <v>0.78200000000000003</v>
      </c>
      <c r="AW743" s="40">
        <v>0.218</v>
      </c>
      <c r="AX743" s="39">
        <f t="shared" si="230"/>
        <v>0.77600000000000002</v>
      </c>
      <c r="AY743" s="40">
        <v>0.224</v>
      </c>
      <c r="AZ743">
        <v>0</v>
      </c>
      <c r="BA743" s="18">
        <v>1</v>
      </c>
      <c r="BB743">
        <f t="shared" si="231"/>
        <v>0.18899999999999995</v>
      </c>
      <c r="BC743" s="18">
        <v>0.81100000000000005</v>
      </c>
      <c r="BD743" s="18" t="s">
        <v>141</v>
      </c>
      <c r="BE743">
        <v>0</v>
      </c>
      <c r="BF743">
        <v>0</v>
      </c>
      <c r="BG743">
        <v>1</v>
      </c>
      <c r="BH743">
        <v>0</v>
      </c>
      <c r="BI743">
        <v>0</v>
      </c>
      <c r="BJ743">
        <v>0</v>
      </c>
      <c r="BK743" s="18">
        <v>0</v>
      </c>
      <c r="BL743">
        <v>0</v>
      </c>
      <c r="BM743">
        <v>1</v>
      </c>
      <c r="BN743" s="18">
        <v>0</v>
      </c>
      <c r="BQ743" s="96">
        <f t="shared" si="232"/>
        <v>32.361000000000004</v>
      </c>
      <c r="BR743">
        <v>1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 s="18">
        <v>0</v>
      </c>
      <c r="BZ743">
        <v>0</v>
      </c>
      <c r="CA743">
        <v>0</v>
      </c>
      <c r="CB743">
        <v>1</v>
      </c>
      <c r="CC743" s="18">
        <v>0</v>
      </c>
      <c r="CD743">
        <v>0</v>
      </c>
      <c r="CE743">
        <v>0</v>
      </c>
      <c r="CF743">
        <v>0</v>
      </c>
      <c r="CG743">
        <v>0</v>
      </c>
      <c r="CH743" s="18">
        <v>0</v>
      </c>
      <c r="CI743">
        <v>0</v>
      </c>
      <c r="CJ743">
        <v>0</v>
      </c>
      <c r="CK743">
        <v>1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 s="18">
        <v>1</v>
      </c>
      <c r="CU743">
        <v>13</v>
      </c>
      <c r="DD743" s="34" t="s">
        <v>110</v>
      </c>
    </row>
    <row r="744" spans="1:108" x14ac:dyDescent="0.25">
      <c r="A744">
        <v>743</v>
      </c>
      <c r="B744">
        <v>46</v>
      </c>
      <c r="C744" s="25" t="s">
        <v>183</v>
      </c>
      <c r="D744" s="12">
        <v>6.7</v>
      </c>
      <c r="E744" s="14">
        <v>0.1</v>
      </c>
      <c r="F744" s="7">
        <v>13.8571428571429</v>
      </c>
      <c r="G744" s="7">
        <f t="shared" si="218"/>
        <v>6.6000000000000005</v>
      </c>
      <c r="H744" s="16">
        <f t="shared" si="219"/>
        <v>6.8</v>
      </c>
      <c r="I744" s="11">
        <f t="shared" si="220"/>
        <v>8.1205475525368942E-2</v>
      </c>
      <c r="J744" s="33">
        <f t="shared" si="221"/>
        <v>5.8601889554389776E-3</v>
      </c>
      <c r="K744" s="33">
        <f t="shared" si="222"/>
        <v>170.64296178912059</v>
      </c>
      <c r="L744" s="33">
        <f t="shared" si="223"/>
        <v>7.5345286569929962E-2</v>
      </c>
      <c r="M744" s="33">
        <f t="shared" si="224"/>
        <v>8.7065664480807922E-2</v>
      </c>
      <c r="N744" s="8">
        <v>0</v>
      </c>
      <c r="O744" s="9">
        <v>1</v>
      </c>
      <c r="P744" s="8">
        <v>0</v>
      </c>
      <c r="Q744" s="9">
        <v>0</v>
      </c>
      <c r="R744" s="9">
        <v>1</v>
      </c>
      <c r="S744" s="9">
        <v>0</v>
      </c>
      <c r="T744" s="9">
        <v>0</v>
      </c>
      <c r="U744" s="8">
        <v>28934</v>
      </c>
      <c r="V744" s="9">
        <v>6</v>
      </c>
      <c r="W744" s="9">
        <f t="shared" si="217"/>
        <v>28927</v>
      </c>
      <c r="X744" s="9">
        <f t="shared" si="225"/>
        <v>30</v>
      </c>
      <c r="Y744" s="7">
        <v>8.3089999999999993</v>
      </c>
      <c r="Z744" s="7">
        <v>18.27</v>
      </c>
      <c r="AA744" s="9">
        <v>1</v>
      </c>
      <c r="AB744" s="9">
        <v>0</v>
      </c>
      <c r="AC744" s="9">
        <v>0</v>
      </c>
      <c r="AD744" s="9">
        <v>1</v>
      </c>
      <c r="AE744" s="9">
        <v>0</v>
      </c>
      <c r="AF744" s="9">
        <v>0</v>
      </c>
      <c r="AG744" s="8">
        <v>0</v>
      </c>
      <c r="AH744" s="9">
        <v>0</v>
      </c>
      <c r="AI744" s="30">
        <v>1</v>
      </c>
      <c r="AJ744" s="9">
        <v>0</v>
      </c>
      <c r="AK744" s="30">
        <v>1</v>
      </c>
      <c r="AL744" s="21">
        <v>2007</v>
      </c>
      <c r="AM744" s="23">
        <f t="shared" si="226"/>
        <v>7.604396348796338</v>
      </c>
      <c r="AN744" s="33" t="s">
        <v>108</v>
      </c>
      <c r="AO744" s="33" t="s">
        <v>108</v>
      </c>
      <c r="AP744" s="33" t="s">
        <v>108</v>
      </c>
      <c r="AQ744" s="43" t="s">
        <v>108</v>
      </c>
      <c r="AR744" s="33" t="s">
        <v>108</v>
      </c>
      <c r="AS744" s="43" t="s">
        <v>108</v>
      </c>
      <c r="AT744" s="42">
        <v>0.60299999999999998</v>
      </c>
      <c r="AU744" s="18">
        <v>0.39700000000000002</v>
      </c>
      <c r="AV744" s="39">
        <f t="shared" si="229"/>
        <v>0.77900000000000003</v>
      </c>
      <c r="AW744" s="40">
        <v>0.221</v>
      </c>
      <c r="AX744" s="39">
        <f t="shared" si="230"/>
        <v>0.78800000000000003</v>
      </c>
      <c r="AY744" s="40">
        <v>0.21199999999999999</v>
      </c>
      <c r="AZ744">
        <v>0</v>
      </c>
      <c r="BA744" s="18">
        <v>1</v>
      </c>
      <c r="BB744">
        <f t="shared" si="231"/>
        <v>0.18100000000000005</v>
      </c>
      <c r="BC744" s="18">
        <v>0.81899999999999995</v>
      </c>
      <c r="BD744" s="18" t="s">
        <v>141</v>
      </c>
      <c r="BE744">
        <v>0</v>
      </c>
      <c r="BF744">
        <v>0</v>
      </c>
      <c r="BG744">
        <v>1</v>
      </c>
      <c r="BH744">
        <v>0</v>
      </c>
      <c r="BI744">
        <v>0</v>
      </c>
      <c r="BJ744">
        <v>0</v>
      </c>
      <c r="BK744" s="18">
        <v>0</v>
      </c>
      <c r="BL744">
        <v>0</v>
      </c>
      <c r="BM744">
        <v>1</v>
      </c>
      <c r="BN744" s="18">
        <v>0</v>
      </c>
      <c r="BQ744" s="96">
        <f t="shared" si="232"/>
        <v>32.579000000000001</v>
      </c>
      <c r="BR744">
        <v>1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 s="18">
        <v>0</v>
      </c>
      <c r="BZ744">
        <v>0</v>
      </c>
      <c r="CA744">
        <v>0</v>
      </c>
      <c r="CB744">
        <v>1</v>
      </c>
      <c r="CC744" s="18">
        <v>0</v>
      </c>
      <c r="CD744">
        <v>0</v>
      </c>
      <c r="CE744">
        <v>0</v>
      </c>
      <c r="CF744">
        <v>0</v>
      </c>
      <c r="CG744">
        <v>0</v>
      </c>
      <c r="CH744" s="18">
        <v>0</v>
      </c>
      <c r="CI744">
        <v>0</v>
      </c>
      <c r="CJ744">
        <v>0</v>
      </c>
      <c r="CK744">
        <v>1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 s="18">
        <v>1</v>
      </c>
      <c r="CU744">
        <v>13</v>
      </c>
      <c r="DD744" s="34" t="s">
        <v>110</v>
      </c>
    </row>
    <row r="745" spans="1:108" x14ac:dyDescent="0.25">
      <c r="A745">
        <v>744</v>
      </c>
      <c r="B745">
        <v>46</v>
      </c>
      <c r="C745" s="25" t="s">
        <v>183</v>
      </c>
      <c r="D745" s="12">
        <v>5.8</v>
      </c>
      <c r="E745" s="14">
        <v>0.1</v>
      </c>
      <c r="F745" s="7">
        <v>14.8571428571429</v>
      </c>
      <c r="G745" s="7">
        <f t="shared" si="218"/>
        <v>5.7</v>
      </c>
      <c r="H745" s="16">
        <f t="shared" si="219"/>
        <v>5.8999999999999995</v>
      </c>
      <c r="I745" s="11">
        <f t="shared" si="220"/>
        <v>6.998226275353496E-2</v>
      </c>
      <c r="J745" s="33">
        <f t="shared" si="221"/>
        <v>4.7103446084109934E-3</v>
      </c>
      <c r="K745" s="33">
        <f t="shared" si="222"/>
        <v>212.29869216242844</v>
      </c>
      <c r="L745" s="33">
        <f t="shared" si="223"/>
        <v>6.5271918145123967E-2</v>
      </c>
      <c r="M745" s="33">
        <f t="shared" si="224"/>
        <v>7.4692607361945954E-2</v>
      </c>
      <c r="N745" s="8">
        <v>0</v>
      </c>
      <c r="O745" s="9">
        <v>1</v>
      </c>
      <c r="P745" s="8">
        <v>0</v>
      </c>
      <c r="Q745" s="9">
        <v>0</v>
      </c>
      <c r="R745" s="9">
        <v>1</v>
      </c>
      <c r="S745" s="9">
        <v>0</v>
      </c>
      <c r="T745" s="9">
        <v>0</v>
      </c>
      <c r="U745" s="8">
        <v>44858</v>
      </c>
      <c r="V745" s="9">
        <v>7</v>
      </c>
      <c r="W745" s="9">
        <f t="shared" si="217"/>
        <v>44850</v>
      </c>
      <c r="X745" s="9">
        <f t="shared" si="225"/>
        <v>30</v>
      </c>
      <c r="Y745" s="7">
        <v>8.3089999999999993</v>
      </c>
      <c r="Z745" s="7">
        <v>18.27</v>
      </c>
      <c r="AA745" s="9">
        <v>1</v>
      </c>
      <c r="AB745" s="9">
        <v>0</v>
      </c>
      <c r="AC745" s="9">
        <v>0</v>
      </c>
      <c r="AD745" s="9">
        <v>1</v>
      </c>
      <c r="AE745" s="9">
        <v>0</v>
      </c>
      <c r="AF745" s="9">
        <v>0</v>
      </c>
      <c r="AG745" s="8">
        <v>0</v>
      </c>
      <c r="AH745" s="9">
        <v>0</v>
      </c>
      <c r="AI745" s="30">
        <v>1</v>
      </c>
      <c r="AJ745" s="9">
        <v>0</v>
      </c>
      <c r="AK745" s="30">
        <v>1</v>
      </c>
      <c r="AL745" s="21">
        <v>2007</v>
      </c>
      <c r="AM745" s="23">
        <f t="shared" si="226"/>
        <v>7.604396348796338</v>
      </c>
      <c r="AN745" s="33" t="s">
        <v>108</v>
      </c>
      <c r="AO745" s="33" t="s">
        <v>108</v>
      </c>
      <c r="AP745" s="33" t="s">
        <v>108</v>
      </c>
      <c r="AQ745" s="43" t="s">
        <v>108</v>
      </c>
      <c r="AR745" s="33" t="s">
        <v>108</v>
      </c>
      <c r="AS745" s="43" t="s">
        <v>108</v>
      </c>
      <c r="AT745" s="42">
        <v>0.60299999999999998</v>
      </c>
      <c r="AU745" s="18">
        <v>0.39700000000000002</v>
      </c>
      <c r="AV745" s="39">
        <f t="shared" si="229"/>
        <v>0.77900000000000003</v>
      </c>
      <c r="AW745" s="40">
        <v>0.221</v>
      </c>
      <c r="AX745" s="39">
        <f t="shared" si="230"/>
        <v>0.78800000000000003</v>
      </c>
      <c r="AY745" s="40">
        <v>0.21199999999999999</v>
      </c>
      <c r="AZ745">
        <v>0</v>
      </c>
      <c r="BA745" s="18">
        <v>1</v>
      </c>
      <c r="BB745">
        <f t="shared" si="231"/>
        <v>0.18100000000000005</v>
      </c>
      <c r="BC745" s="18">
        <v>0.81899999999999995</v>
      </c>
      <c r="BD745" s="18" t="s">
        <v>141</v>
      </c>
      <c r="BE745">
        <v>0</v>
      </c>
      <c r="BF745">
        <v>0</v>
      </c>
      <c r="BG745">
        <v>1</v>
      </c>
      <c r="BH745">
        <v>0</v>
      </c>
      <c r="BI745">
        <v>0</v>
      </c>
      <c r="BJ745">
        <v>0</v>
      </c>
      <c r="BK745" s="18">
        <v>0</v>
      </c>
      <c r="BL745">
        <v>0</v>
      </c>
      <c r="BM745">
        <v>1</v>
      </c>
      <c r="BN745" s="18">
        <v>0</v>
      </c>
      <c r="BQ745" s="96">
        <f t="shared" si="232"/>
        <v>32.579000000000001</v>
      </c>
      <c r="BR745">
        <v>1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 s="18">
        <v>0</v>
      </c>
      <c r="BZ745">
        <v>0</v>
      </c>
      <c r="CA745">
        <v>0</v>
      </c>
      <c r="CB745">
        <v>1</v>
      </c>
      <c r="CC745" s="18">
        <v>0</v>
      </c>
      <c r="CD745">
        <v>0</v>
      </c>
      <c r="CE745">
        <v>0</v>
      </c>
      <c r="CF745">
        <v>0</v>
      </c>
      <c r="CG745">
        <v>0</v>
      </c>
      <c r="CH745" s="18">
        <v>0</v>
      </c>
      <c r="CI745">
        <v>0</v>
      </c>
      <c r="CJ745">
        <v>0</v>
      </c>
      <c r="CK745">
        <v>1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 s="18">
        <v>1</v>
      </c>
      <c r="CU745">
        <v>13</v>
      </c>
      <c r="DD745" s="34" t="s">
        <v>110</v>
      </c>
    </row>
    <row r="746" spans="1:108" x14ac:dyDescent="0.25">
      <c r="A746">
        <v>745</v>
      </c>
      <c r="B746">
        <v>46</v>
      </c>
      <c r="C746" s="25" t="s">
        <v>183</v>
      </c>
      <c r="D746" s="12">
        <v>6.2</v>
      </c>
      <c r="E746" s="14">
        <v>0.1</v>
      </c>
      <c r="F746" s="7">
        <v>15.8571428571429</v>
      </c>
      <c r="G746" s="7">
        <f t="shared" si="218"/>
        <v>6.1000000000000005</v>
      </c>
      <c r="H746" s="16">
        <f t="shared" si="219"/>
        <v>6.3</v>
      </c>
      <c r="I746" s="11">
        <f t="shared" si="220"/>
        <v>9.0907414049634136E-2</v>
      </c>
      <c r="J746" s="33">
        <f t="shared" si="221"/>
        <v>5.7328999851120471E-3</v>
      </c>
      <c r="K746" s="33">
        <f t="shared" si="222"/>
        <v>174.4317889021145</v>
      </c>
      <c r="L746" s="33">
        <f t="shared" si="223"/>
        <v>8.5174514064522089E-2</v>
      </c>
      <c r="M746" s="33">
        <f t="shared" si="224"/>
        <v>9.6640314034746183E-2</v>
      </c>
      <c r="N746" s="8">
        <v>0</v>
      </c>
      <c r="O746" s="9">
        <v>1</v>
      </c>
      <c r="P746" s="8">
        <v>0</v>
      </c>
      <c r="Q746" s="9">
        <v>0</v>
      </c>
      <c r="R746" s="9">
        <v>1</v>
      </c>
      <c r="S746" s="9">
        <v>0</v>
      </c>
      <c r="T746" s="9">
        <v>0</v>
      </c>
      <c r="U746" s="8">
        <v>30184</v>
      </c>
      <c r="V746" s="9">
        <v>8</v>
      </c>
      <c r="W746" s="9">
        <f t="shared" si="217"/>
        <v>30175</v>
      </c>
      <c r="X746" s="9">
        <f t="shared" si="225"/>
        <v>30</v>
      </c>
      <c r="Y746" s="7">
        <v>8.4130000000000003</v>
      </c>
      <c r="Z746" s="7">
        <v>18.39</v>
      </c>
      <c r="AA746" s="9">
        <v>1</v>
      </c>
      <c r="AB746" s="9">
        <v>0</v>
      </c>
      <c r="AC746" s="9">
        <v>0</v>
      </c>
      <c r="AD746" s="9">
        <v>1</v>
      </c>
      <c r="AE746" s="9">
        <v>0</v>
      </c>
      <c r="AF746" s="9">
        <v>0</v>
      </c>
      <c r="AG746" s="8">
        <v>0</v>
      </c>
      <c r="AH746" s="9">
        <v>0</v>
      </c>
      <c r="AI746" s="30">
        <v>1</v>
      </c>
      <c r="AJ746" s="9">
        <v>0</v>
      </c>
      <c r="AK746" s="30">
        <v>1</v>
      </c>
      <c r="AL746" s="21">
        <v>2007</v>
      </c>
      <c r="AM746" s="23">
        <f t="shared" si="226"/>
        <v>7.604396348796338</v>
      </c>
      <c r="AN746" s="33" t="s">
        <v>108</v>
      </c>
      <c r="AO746" s="33" t="s">
        <v>108</v>
      </c>
      <c r="AP746" s="33" t="s">
        <v>108</v>
      </c>
      <c r="AQ746" s="43" t="s">
        <v>108</v>
      </c>
      <c r="AR746" s="33" t="s">
        <v>108</v>
      </c>
      <c r="AS746" s="43" t="s">
        <v>108</v>
      </c>
      <c r="AT746" s="42">
        <v>0.60299999999999998</v>
      </c>
      <c r="AU746" s="18">
        <v>0.39700000000000002</v>
      </c>
      <c r="AV746" s="39">
        <f t="shared" si="229"/>
        <v>0.77900000000000003</v>
      </c>
      <c r="AW746" s="40">
        <v>0.221</v>
      </c>
      <c r="AX746" s="39">
        <f t="shared" si="230"/>
        <v>0.78700000000000003</v>
      </c>
      <c r="AY746" s="40">
        <v>0.21299999999999999</v>
      </c>
      <c r="AZ746">
        <v>0</v>
      </c>
      <c r="BA746" s="18">
        <v>1</v>
      </c>
      <c r="BB746">
        <f t="shared" si="231"/>
        <v>0.17500000000000004</v>
      </c>
      <c r="BC746" s="18">
        <v>0.82499999999999996</v>
      </c>
      <c r="BD746" s="18" t="s">
        <v>141</v>
      </c>
      <c r="BE746">
        <v>0</v>
      </c>
      <c r="BF746">
        <v>0</v>
      </c>
      <c r="BG746">
        <v>1</v>
      </c>
      <c r="BH746">
        <v>0</v>
      </c>
      <c r="BI746">
        <v>0</v>
      </c>
      <c r="BJ746">
        <v>0</v>
      </c>
      <c r="BK746" s="18">
        <v>0</v>
      </c>
      <c r="BL746">
        <v>0</v>
      </c>
      <c r="BM746">
        <v>1</v>
      </c>
      <c r="BN746" s="18">
        <v>0</v>
      </c>
      <c r="BQ746" s="96">
        <f t="shared" si="232"/>
        <v>32.802999999999997</v>
      </c>
      <c r="BR746">
        <v>1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 s="18">
        <v>0</v>
      </c>
      <c r="BZ746">
        <v>0</v>
      </c>
      <c r="CA746">
        <v>0</v>
      </c>
      <c r="CB746">
        <v>1</v>
      </c>
      <c r="CC746" s="18">
        <v>0</v>
      </c>
      <c r="CD746">
        <v>0</v>
      </c>
      <c r="CE746">
        <v>0</v>
      </c>
      <c r="CF746">
        <v>0</v>
      </c>
      <c r="CG746">
        <v>0</v>
      </c>
      <c r="CH746" s="18">
        <v>0</v>
      </c>
      <c r="CI746">
        <v>0</v>
      </c>
      <c r="CJ746">
        <v>0</v>
      </c>
      <c r="CK746">
        <v>1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 s="18">
        <v>1</v>
      </c>
      <c r="CU746">
        <v>13</v>
      </c>
      <c r="DD746" s="34" t="s">
        <v>110</v>
      </c>
    </row>
    <row r="747" spans="1:108" x14ac:dyDescent="0.25">
      <c r="A747">
        <v>746</v>
      </c>
      <c r="B747">
        <v>46</v>
      </c>
      <c r="C747" s="25" t="s">
        <v>183</v>
      </c>
      <c r="D747" s="12">
        <v>5.3</v>
      </c>
      <c r="E747" s="14">
        <v>0.1</v>
      </c>
      <c r="F747" s="7">
        <v>16.8571428571429</v>
      </c>
      <c r="G747" s="7">
        <f t="shared" si="218"/>
        <v>5.2</v>
      </c>
      <c r="H747" s="16">
        <f t="shared" si="219"/>
        <v>5.3999999999999995</v>
      </c>
      <c r="I747" s="11">
        <f t="shared" si="220"/>
        <v>7.9462540652765284E-2</v>
      </c>
      <c r="J747" s="33">
        <f t="shared" si="221"/>
        <v>4.7138795302487761E-3</v>
      </c>
      <c r="K747" s="33">
        <f t="shared" si="222"/>
        <v>212.13949011277018</v>
      </c>
      <c r="L747" s="33">
        <f t="shared" si="223"/>
        <v>7.4748661122516505E-2</v>
      </c>
      <c r="M747" s="33">
        <f t="shared" si="224"/>
        <v>8.4176420183014064E-2</v>
      </c>
      <c r="N747" s="8">
        <v>0</v>
      </c>
      <c r="O747" s="9">
        <v>1</v>
      </c>
      <c r="P747" s="8">
        <v>0</v>
      </c>
      <c r="Q747" s="9">
        <v>0</v>
      </c>
      <c r="R747" s="9">
        <v>1</v>
      </c>
      <c r="S747" s="9">
        <v>0</v>
      </c>
      <c r="T747" s="9">
        <v>0</v>
      </c>
      <c r="U747" s="8">
        <v>44729</v>
      </c>
      <c r="V747" s="9">
        <v>9</v>
      </c>
      <c r="W747" s="9">
        <f t="shared" si="217"/>
        <v>44719</v>
      </c>
      <c r="X747" s="9">
        <f t="shared" si="225"/>
        <v>30</v>
      </c>
      <c r="Y747" s="7">
        <v>8.4130000000000003</v>
      </c>
      <c r="Z747" s="7">
        <v>18.39</v>
      </c>
      <c r="AA747" s="9">
        <v>1</v>
      </c>
      <c r="AB747" s="9">
        <v>0</v>
      </c>
      <c r="AC747" s="9">
        <v>0</v>
      </c>
      <c r="AD747" s="9">
        <v>1</v>
      </c>
      <c r="AE747" s="9">
        <v>0</v>
      </c>
      <c r="AF747" s="9">
        <v>0</v>
      </c>
      <c r="AG747" s="8">
        <v>0</v>
      </c>
      <c r="AH747" s="9">
        <v>0</v>
      </c>
      <c r="AI747" s="30">
        <v>1</v>
      </c>
      <c r="AJ747" s="9">
        <v>0</v>
      </c>
      <c r="AK747" s="30">
        <v>1</v>
      </c>
      <c r="AL747" s="21">
        <v>2007</v>
      </c>
      <c r="AM747" s="23">
        <f t="shared" si="226"/>
        <v>7.604396348796338</v>
      </c>
      <c r="AN747" s="33" t="s">
        <v>108</v>
      </c>
      <c r="AO747" s="33" t="s">
        <v>108</v>
      </c>
      <c r="AP747" s="33" t="s">
        <v>108</v>
      </c>
      <c r="AQ747" s="43" t="s">
        <v>108</v>
      </c>
      <c r="AR747" s="33" t="s">
        <v>108</v>
      </c>
      <c r="AS747" s="43" t="s">
        <v>108</v>
      </c>
      <c r="AT747" s="42">
        <v>0.60299999999999998</v>
      </c>
      <c r="AU747" s="18">
        <v>0.39700000000000002</v>
      </c>
      <c r="AV747" s="39">
        <f t="shared" si="229"/>
        <v>0.77900000000000003</v>
      </c>
      <c r="AW747" s="40">
        <v>0.221</v>
      </c>
      <c r="AX747" s="39">
        <f t="shared" si="230"/>
        <v>0.78700000000000003</v>
      </c>
      <c r="AY747" s="40">
        <v>0.21299999999999999</v>
      </c>
      <c r="AZ747">
        <v>0</v>
      </c>
      <c r="BA747" s="18">
        <v>1</v>
      </c>
      <c r="BB747">
        <f t="shared" si="231"/>
        <v>0.17500000000000004</v>
      </c>
      <c r="BC747" s="18">
        <v>0.82499999999999996</v>
      </c>
      <c r="BD747" s="18" t="s">
        <v>141</v>
      </c>
      <c r="BE747">
        <v>0</v>
      </c>
      <c r="BF747">
        <v>0</v>
      </c>
      <c r="BG747">
        <v>1</v>
      </c>
      <c r="BH747">
        <v>0</v>
      </c>
      <c r="BI747">
        <v>0</v>
      </c>
      <c r="BJ747">
        <v>0</v>
      </c>
      <c r="BK747" s="18">
        <v>0</v>
      </c>
      <c r="BL747">
        <v>0</v>
      </c>
      <c r="BM747">
        <v>1</v>
      </c>
      <c r="BN747" s="18">
        <v>0</v>
      </c>
      <c r="BQ747" s="96">
        <f t="shared" si="232"/>
        <v>32.802999999999997</v>
      </c>
      <c r="BR747">
        <v>1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 s="18">
        <v>0</v>
      </c>
      <c r="BZ747">
        <v>0</v>
      </c>
      <c r="CA747">
        <v>0</v>
      </c>
      <c r="CB747">
        <v>1</v>
      </c>
      <c r="CC747" s="18">
        <v>0</v>
      </c>
      <c r="CD747">
        <v>0</v>
      </c>
      <c r="CE747">
        <v>0</v>
      </c>
      <c r="CF747">
        <v>0</v>
      </c>
      <c r="CG747">
        <v>0</v>
      </c>
      <c r="CH747" s="18">
        <v>0</v>
      </c>
      <c r="CI747">
        <v>0</v>
      </c>
      <c r="CJ747">
        <v>0</v>
      </c>
      <c r="CK747">
        <v>1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 s="18">
        <v>1</v>
      </c>
      <c r="CU747">
        <v>13</v>
      </c>
      <c r="DD747" s="34" t="s">
        <v>110</v>
      </c>
    </row>
    <row r="748" spans="1:108" x14ac:dyDescent="0.25">
      <c r="A748">
        <v>747</v>
      </c>
      <c r="B748">
        <v>46</v>
      </c>
      <c r="C748" s="25" t="s">
        <v>183</v>
      </c>
      <c r="D748" s="12">
        <v>5.7</v>
      </c>
      <c r="E748" s="14">
        <v>0.2</v>
      </c>
      <c r="F748" s="7">
        <v>17.8571428571429</v>
      </c>
      <c r="G748" s="7">
        <f t="shared" si="218"/>
        <v>5.5</v>
      </c>
      <c r="H748" s="16">
        <f t="shared" si="219"/>
        <v>5.9</v>
      </c>
      <c r="I748" s="11">
        <f t="shared" si="220"/>
        <v>0.10159251351266772</v>
      </c>
      <c r="J748" s="33">
        <f t="shared" si="221"/>
        <v>5.6891807567093786E-3</v>
      </c>
      <c r="K748" s="33">
        <f t="shared" si="222"/>
        <v>175.77223202491459</v>
      </c>
      <c r="L748" s="33">
        <f t="shared" si="223"/>
        <v>9.5903332755958345E-2</v>
      </c>
      <c r="M748" s="33">
        <f t="shared" si="224"/>
        <v>0.1072816942693771</v>
      </c>
      <c r="N748" s="8">
        <v>0</v>
      </c>
      <c r="O748" s="9">
        <v>1</v>
      </c>
      <c r="P748" s="8">
        <v>0</v>
      </c>
      <c r="Q748" s="9">
        <v>0</v>
      </c>
      <c r="R748" s="9">
        <v>1</v>
      </c>
      <c r="S748" s="9">
        <v>0</v>
      </c>
      <c r="T748" s="9">
        <v>0</v>
      </c>
      <c r="U748" s="8">
        <v>30588</v>
      </c>
      <c r="V748" s="9">
        <v>10</v>
      </c>
      <c r="W748" s="9">
        <f t="shared" si="217"/>
        <v>30577</v>
      </c>
      <c r="X748" s="9">
        <f t="shared" si="225"/>
        <v>30</v>
      </c>
      <c r="Y748" s="7">
        <v>7.95</v>
      </c>
      <c r="Z748" s="7">
        <v>18.16</v>
      </c>
      <c r="AA748" s="9">
        <v>1</v>
      </c>
      <c r="AB748" s="9">
        <v>0</v>
      </c>
      <c r="AC748" s="9">
        <v>0</v>
      </c>
      <c r="AD748" s="9">
        <v>1</v>
      </c>
      <c r="AE748" s="9">
        <v>0</v>
      </c>
      <c r="AF748" s="9">
        <v>0</v>
      </c>
      <c r="AG748" s="8">
        <v>0</v>
      </c>
      <c r="AH748" s="9">
        <v>0</v>
      </c>
      <c r="AI748" s="30">
        <v>1</v>
      </c>
      <c r="AJ748" s="9">
        <v>0</v>
      </c>
      <c r="AK748" s="30">
        <v>1</v>
      </c>
      <c r="AL748" s="21">
        <v>2007</v>
      </c>
      <c r="AM748" s="23">
        <f t="shared" si="226"/>
        <v>7.604396348796338</v>
      </c>
      <c r="AN748" s="33" t="s">
        <v>108</v>
      </c>
      <c r="AO748" s="33" t="s">
        <v>108</v>
      </c>
      <c r="AP748" s="33" t="s">
        <v>108</v>
      </c>
      <c r="AQ748" s="43" t="s">
        <v>108</v>
      </c>
      <c r="AR748" s="33" t="s">
        <v>108</v>
      </c>
      <c r="AS748" s="43" t="s">
        <v>108</v>
      </c>
      <c r="AT748" s="42">
        <v>0.60299999999999998</v>
      </c>
      <c r="AU748" s="18">
        <v>0.39700000000000002</v>
      </c>
      <c r="AV748" s="39">
        <f t="shared" si="229"/>
        <v>0.78400000000000003</v>
      </c>
      <c r="AW748" s="40">
        <v>0.216</v>
      </c>
      <c r="AX748" s="39">
        <f t="shared" si="230"/>
        <v>0.76300000000000001</v>
      </c>
      <c r="AY748" s="40">
        <v>0.23699999999999999</v>
      </c>
      <c r="AZ748">
        <v>0</v>
      </c>
      <c r="BA748" s="18">
        <v>1</v>
      </c>
      <c r="BB748">
        <f t="shared" si="231"/>
        <v>0.20799999999999996</v>
      </c>
      <c r="BC748" s="18">
        <v>0.79200000000000004</v>
      </c>
      <c r="BD748" s="18" t="s">
        <v>141</v>
      </c>
      <c r="BE748">
        <v>0</v>
      </c>
      <c r="BF748">
        <v>0</v>
      </c>
      <c r="BG748">
        <v>1</v>
      </c>
      <c r="BH748">
        <v>0</v>
      </c>
      <c r="BI748">
        <v>0</v>
      </c>
      <c r="BJ748">
        <v>0</v>
      </c>
      <c r="BK748" s="18">
        <v>0</v>
      </c>
      <c r="BL748">
        <v>0</v>
      </c>
      <c r="BM748">
        <v>1</v>
      </c>
      <c r="BN748" s="18">
        <v>0</v>
      </c>
      <c r="BQ748" s="96">
        <f t="shared" si="232"/>
        <v>32.11</v>
      </c>
      <c r="BR748">
        <v>1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 s="18">
        <v>0</v>
      </c>
      <c r="BZ748">
        <v>0</v>
      </c>
      <c r="CA748">
        <v>0</v>
      </c>
      <c r="CB748">
        <v>1</v>
      </c>
      <c r="CC748" s="18">
        <v>0</v>
      </c>
      <c r="CD748">
        <v>0</v>
      </c>
      <c r="CE748">
        <v>0</v>
      </c>
      <c r="CF748">
        <v>0</v>
      </c>
      <c r="CG748">
        <v>0</v>
      </c>
      <c r="CH748" s="18">
        <v>0</v>
      </c>
      <c r="CI748">
        <v>0</v>
      </c>
      <c r="CJ748">
        <v>0</v>
      </c>
      <c r="CK748">
        <v>1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 s="18">
        <v>1</v>
      </c>
      <c r="CU748">
        <v>13</v>
      </c>
      <c r="DD748" s="34" t="s">
        <v>110</v>
      </c>
    </row>
    <row r="749" spans="1:108" x14ac:dyDescent="0.25">
      <c r="A749">
        <v>748</v>
      </c>
      <c r="B749">
        <v>46</v>
      </c>
      <c r="C749" s="25" t="s">
        <v>183</v>
      </c>
      <c r="D749" s="12">
        <v>4.7</v>
      </c>
      <c r="E749" s="14">
        <v>0.2</v>
      </c>
      <c r="F749" s="7">
        <v>18.8571428571429</v>
      </c>
      <c r="G749" s="7">
        <f t="shared" si="218"/>
        <v>4.5</v>
      </c>
      <c r="H749" s="16">
        <f t="shared" si="219"/>
        <v>4.9000000000000004</v>
      </c>
      <c r="I749" s="11">
        <f t="shared" si="220"/>
        <v>0.17153072758098822</v>
      </c>
      <c r="J749" s="33">
        <f t="shared" si="221"/>
        <v>9.0963264626281425E-3</v>
      </c>
      <c r="K749" s="33">
        <f t="shared" si="222"/>
        <v>109.93448884101248</v>
      </c>
      <c r="L749" s="33">
        <f t="shared" si="223"/>
        <v>0.16243440111836008</v>
      </c>
      <c r="M749" s="33">
        <f t="shared" si="224"/>
        <v>0.18062705404361637</v>
      </c>
      <c r="N749" s="8">
        <v>0</v>
      </c>
      <c r="O749" s="9">
        <v>1</v>
      </c>
      <c r="P749" s="8">
        <v>0</v>
      </c>
      <c r="Q749" s="9">
        <v>0</v>
      </c>
      <c r="R749" s="9">
        <v>1</v>
      </c>
      <c r="S749" s="9">
        <v>0</v>
      </c>
      <c r="T749" s="9">
        <v>0</v>
      </c>
      <c r="U749" s="8">
        <v>11742</v>
      </c>
      <c r="V749" s="9">
        <v>11</v>
      </c>
      <c r="W749" s="9">
        <f t="shared" si="217"/>
        <v>11730</v>
      </c>
      <c r="X749" s="9">
        <f t="shared" si="225"/>
        <v>30</v>
      </c>
      <c r="Y749" s="7">
        <v>7.95</v>
      </c>
      <c r="Z749" s="7">
        <v>18.16</v>
      </c>
      <c r="AA749" s="9">
        <v>1</v>
      </c>
      <c r="AB749" s="9">
        <v>0</v>
      </c>
      <c r="AC749" s="9">
        <v>0</v>
      </c>
      <c r="AD749" s="9">
        <v>1</v>
      </c>
      <c r="AE749" s="9">
        <v>0</v>
      </c>
      <c r="AF749" s="9">
        <v>0</v>
      </c>
      <c r="AG749" s="8">
        <v>0</v>
      </c>
      <c r="AH749" s="9">
        <v>0</v>
      </c>
      <c r="AI749" s="30">
        <v>1</v>
      </c>
      <c r="AJ749" s="9">
        <v>0</v>
      </c>
      <c r="AK749" s="30">
        <v>1</v>
      </c>
      <c r="AL749" s="21">
        <v>2007</v>
      </c>
      <c r="AM749" s="23">
        <f t="shared" si="226"/>
        <v>7.604396348796338</v>
      </c>
      <c r="AN749" s="33" t="s">
        <v>108</v>
      </c>
      <c r="AO749" s="33" t="s">
        <v>108</v>
      </c>
      <c r="AP749" s="33" t="s">
        <v>108</v>
      </c>
      <c r="AQ749" s="43" t="s">
        <v>108</v>
      </c>
      <c r="AR749" s="33" t="s">
        <v>108</v>
      </c>
      <c r="AS749" s="43" t="s">
        <v>108</v>
      </c>
      <c r="AT749" s="42">
        <v>0.60299999999999998</v>
      </c>
      <c r="AU749" s="18">
        <v>0.39700000000000002</v>
      </c>
      <c r="AV749" s="39">
        <f t="shared" si="229"/>
        <v>0.78400000000000003</v>
      </c>
      <c r="AW749" s="40">
        <v>0.216</v>
      </c>
      <c r="AX749" s="39">
        <f t="shared" si="230"/>
        <v>0.76300000000000001</v>
      </c>
      <c r="AY749" s="40">
        <v>0.23699999999999999</v>
      </c>
      <c r="AZ749">
        <v>0</v>
      </c>
      <c r="BA749" s="18">
        <v>1</v>
      </c>
      <c r="BB749">
        <f t="shared" si="231"/>
        <v>0.20799999999999996</v>
      </c>
      <c r="BC749" s="18">
        <v>0.79200000000000004</v>
      </c>
      <c r="BD749" s="18" t="s">
        <v>141</v>
      </c>
      <c r="BE749">
        <v>0</v>
      </c>
      <c r="BF749">
        <v>0</v>
      </c>
      <c r="BG749">
        <v>1</v>
      </c>
      <c r="BH749">
        <v>0</v>
      </c>
      <c r="BI749">
        <v>0</v>
      </c>
      <c r="BJ749">
        <v>0</v>
      </c>
      <c r="BK749" s="18">
        <v>0</v>
      </c>
      <c r="BL749">
        <v>0</v>
      </c>
      <c r="BM749">
        <v>1</v>
      </c>
      <c r="BN749" s="18">
        <v>0</v>
      </c>
      <c r="BQ749" s="96">
        <f t="shared" si="232"/>
        <v>32.11</v>
      </c>
      <c r="BR749">
        <v>1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 s="18">
        <v>0</v>
      </c>
      <c r="BZ749">
        <v>0</v>
      </c>
      <c r="CA749">
        <v>0</v>
      </c>
      <c r="CB749">
        <v>1</v>
      </c>
      <c r="CC749" s="18">
        <v>0</v>
      </c>
      <c r="CD749">
        <v>0</v>
      </c>
      <c r="CE749">
        <v>0</v>
      </c>
      <c r="CF749">
        <v>0</v>
      </c>
      <c r="CG749">
        <v>0</v>
      </c>
      <c r="CH749" s="18">
        <v>0</v>
      </c>
      <c r="CI749">
        <v>0</v>
      </c>
      <c r="CJ749">
        <v>0</v>
      </c>
      <c r="CK749">
        <v>1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 s="18">
        <v>1</v>
      </c>
      <c r="CU749">
        <v>13</v>
      </c>
      <c r="DD749" s="34" t="s">
        <v>110</v>
      </c>
    </row>
    <row r="750" spans="1:108" x14ac:dyDescent="0.25">
      <c r="A750">
        <v>749</v>
      </c>
      <c r="B750">
        <v>46</v>
      </c>
      <c r="C750" s="25" t="s">
        <v>183</v>
      </c>
      <c r="D750" s="12">
        <v>6.1</v>
      </c>
      <c r="E750" s="14">
        <v>0.2</v>
      </c>
      <c r="F750" s="7">
        <v>19.8571428571429</v>
      </c>
      <c r="G750" s="7">
        <f t="shared" si="218"/>
        <v>5.8999999999999995</v>
      </c>
      <c r="H750" s="16">
        <f t="shared" si="219"/>
        <v>6.3</v>
      </c>
      <c r="I750" s="11">
        <f t="shared" si="220"/>
        <v>0.22852540124391141</v>
      </c>
      <c r="J750" s="33">
        <f t="shared" si="221"/>
        <v>1.1508473443937959E-2</v>
      </c>
      <c r="K750" s="33">
        <f t="shared" si="222"/>
        <v>86.892497503806283</v>
      </c>
      <c r="L750" s="33">
        <f t="shared" si="223"/>
        <v>0.21701692779997345</v>
      </c>
      <c r="M750" s="33">
        <f t="shared" si="224"/>
        <v>0.24003387468784937</v>
      </c>
      <c r="N750" s="8">
        <v>0</v>
      </c>
      <c r="O750" s="9">
        <v>1</v>
      </c>
      <c r="P750" s="8">
        <v>0</v>
      </c>
      <c r="Q750" s="9">
        <v>0</v>
      </c>
      <c r="R750" s="9">
        <v>1</v>
      </c>
      <c r="S750" s="9">
        <v>0</v>
      </c>
      <c r="T750" s="9">
        <v>0</v>
      </c>
      <c r="U750" s="8">
        <v>7169</v>
      </c>
      <c r="V750" s="9">
        <v>12</v>
      </c>
      <c r="W750" s="9">
        <f t="shared" si="217"/>
        <v>7156</v>
      </c>
      <c r="X750" s="9">
        <f t="shared" si="225"/>
        <v>30</v>
      </c>
      <c r="Y750" s="7">
        <v>8.1310000000000002</v>
      </c>
      <c r="Z750" s="7">
        <v>18.23</v>
      </c>
      <c r="AA750" s="9">
        <v>1</v>
      </c>
      <c r="AB750" s="9">
        <v>0</v>
      </c>
      <c r="AC750" s="9">
        <v>0</v>
      </c>
      <c r="AD750" s="9">
        <v>1</v>
      </c>
      <c r="AE750" s="9">
        <v>0</v>
      </c>
      <c r="AF750" s="9">
        <v>0</v>
      </c>
      <c r="AG750" s="8">
        <v>0</v>
      </c>
      <c r="AH750" s="9">
        <v>0</v>
      </c>
      <c r="AI750" s="30">
        <v>1</v>
      </c>
      <c r="AJ750" s="9">
        <v>0</v>
      </c>
      <c r="AK750" s="30">
        <v>1</v>
      </c>
      <c r="AL750" s="21">
        <v>2007</v>
      </c>
      <c r="AM750" s="23">
        <f t="shared" si="226"/>
        <v>7.604396348796338</v>
      </c>
      <c r="AN750" s="33" t="s">
        <v>108</v>
      </c>
      <c r="AO750" s="33" t="s">
        <v>108</v>
      </c>
      <c r="AP750" s="33" t="s">
        <v>108</v>
      </c>
      <c r="AQ750" s="43" t="s">
        <v>108</v>
      </c>
      <c r="AR750" s="33" t="s">
        <v>108</v>
      </c>
      <c r="AS750" s="43" t="s">
        <v>108</v>
      </c>
      <c r="AT750" s="42">
        <v>0.60299999999999998</v>
      </c>
      <c r="AU750" s="18">
        <v>0.39700000000000002</v>
      </c>
      <c r="AV750" s="39">
        <f t="shared" si="229"/>
        <v>0.78200000000000003</v>
      </c>
      <c r="AW750" s="40">
        <v>0.218</v>
      </c>
      <c r="AX750" s="39">
        <f t="shared" si="230"/>
        <v>0.77600000000000002</v>
      </c>
      <c r="AY750" s="40">
        <v>0.224</v>
      </c>
      <c r="AZ750">
        <v>0</v>
      </c>
      <c r="BA750" s="18">
        <v>1</v>
      </c>
      <c r="BB750">
        <f t="shared" si="231"/>
        <v>0.18899999999999995</v>
      </c>
      <c r="BC750" s="18">
        <v>0.81100000000000005</v>
      </c>
      <c r="BD750" s="18" t="s">
        <v>141</v>
      </c>
      <c r="BE750">
        <v>0</v>
      </c>
      <c r="BF750">
        <v>0</v>
      </c>
      <c r="BG750">
        <v>1</v>
      </c>
      <c r="BH750">
        <v>0</v>
      </c>
      <c r="BI750">
        <v>0</v>
      </c>
      <c r="BJ750">
        <v>0</v>
      </c>
      <c r="BK750" s="18">
        <v>0</v>
      </c>
      <c r="BL750">
        <v>0</v>
      </c>
      <c r="BM750">
        <v>1</v>
      </c>
      <c r="BN750" s="18">
        <v>0</v>
      </c>
      <c r="BQ750" s="96">
        <f t="shared" si="232"/>
        <v>32.361000000000004</v>
      </c>
      <c r="BR750">
        <v>1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 s="18">
        <v>0</v>
      </c>
      <c r="BZ750">
        <v>0</v>
      </c>
      <c r="CA750">
        <v>0</v>
      </c>
      <c r="CB750">
        <v>1</v>
      </c>
      <c r="CC750" s="18">
        <v>0</v>
      </c>
      <c r="CD750">
        <v>0</v>
      </c>
      <c r="CE750">
        <v>0</v>
      </c>
      <c r="CF750">
        <v>0</v>
      </c>
      <c r="CG750">
        <v>0</v>
      </c>
      <c r="CH750" s="18">
        <v>0</v>
      </c>
      <c r="CI750">
        <v>0</v>
      </c>
      <c r="CJ750">
        <v>0</v>
      </c>
      <c r="CK750">
        <v>1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 s="18">
        <v>1</v>
      </c>
      <c r="CU750">
        <v>13</v>
      </c>
      <c r="DD750" s="34" t="s">
        <v>110</v>
      </c>
    </row>
    <row r="751" spans="1:108" x14ac:dyDescent="0.25">
      <c r="A751">
        <v>750</v>
      </c>
      <c r="B751">
        <v>46</v>
      </c>
      <c r="C751" s="25" t="s">
        <v>183</v>
      </c>
      <c r="D751" s="12">
        <v>5.0999999999999996</v>
      </c>
      <c r="E751" s="14">
        <v>0.2</v>
      </c>
      <c r="F751" s="7">
        <v>20.8571428571429</v>
      </c>
      <c r="G751" s="7">
        <f t="shared" si="218"/>
        <v>4.8999999999999995</v>
      </c>
      <c r="H751" s="16">
        <f t="shared" si="219"/>
        <v>5.3</v>
      </c>
      <c r="I751" s="11">
        <f t="shared" si="220"/>
        <v>0.1870236989817278</v>
      </c>
      <c r="J751" s="33">
        <f t="shared" si="221"/>
        <v>8.9668896772061094E-3</v>
      </c>
      <c r="K751" s="33">
        <f t="shared" si="222"/>
        <v>111.5213899131609</v>
      </c>
      <c r="L751" s="33">
        <f t="shared" si="223"/>
        <v>0.1780568093045217</v>
      </c>
      <c r="M751" s="33">
        <f t="shared" si="224"/>
        <v>0.1959905886589339</v>
      </c>
      <c r="N751" s="8">
        <v>0</v>
      </c>
      <c r="O751" s="9">
        <v>1</v>
      </c>
      <c r="P751" s="8">
        <v>0</v>
      </c>
      <c r="Q751" s="9">
        <v>0</v>
      </c>
      <c r="R751" s="9">
        <v>1</v>
      </c>
      <c r="S751" s="9">
        <v>0</v>
      </c>
      <c r="T751" s="9">
        <v>0</v>
      </c>
      <c r="U751" s="8">
        <v>12016</v>
      </c>
      <c r="V751" s="9">
        <v>13</v>
      </c>
      <c r="W751" s="9">
        <f t="shared" si="217"/>
        <v>12002</v>
      </c>
      <c r="X751" s="9">
        <f t="shared" si="225"/>
        <v>30</v>
      </c>
      <c r="Y751" s="7">
        <v>8.1310000000000002</v>
      </c>
      <c r="Z751" s="7">
        <v>18.23</v>
      </c>
      <c r="AA751" s="9">
        <v>1</v>
      </c>
      <c r="AB751" s="9">
        <v>0</v>
      </c>
      <c r="AC751" s="9">
        <v>0</v>
      </c>
      <c r="AD751" s="9">
        <v>1</v>
      </c>
      <c r="AE751" s="9">
        <v>0</v>
      </c>
      <c r="AF751" s="9">
        <v>0</v>
      </c>
      <c r="AG751" s="8">
        <v>0</v>
      </c>
      <c r="AH751" s="9">
        <v>0</v>
      </c>
      <c r="AI751" s="30">
        <v>1</v>
      </c>
      <c r="AJ751" s="9">
        <v>0</v>
      </c>
      <c r="AK751" s="30">
        <v>1</v>
      </c>
      <c r="AL751" s="21">
        <v>2007</v>
      </c>
      <c r="AM751" s="23">
        <f t="shared" si="226"/>
        <v>7.604396348796338</v>
      </c>
      <c r="AN751" s="33" t="s">
        <v>108</v>
      </c>
      <c r="AO751" s="33" t="s">
        <v>108</v>
      </c>
      <c r="AP751" s="33" t="s">
        <v>108</v>
      </c>
      <c r="AQ751" s="43" t="s">
        <v>108</v>
      </c>
      <c r="AR751" s="33" t="s">
        <v>108</v>
      </c>
      <c r="AS751" s="43" t="s">
        <v>108</v>
      </c>
      <c r="AT751" s="42">
        <v>0.60299999999999998</v>
      </c>
      <c r="AU751" s="18">
        <v>0.39700000000000002</v>
      </c>
      <c r="AV751" s="39">
        <f t="shared" si="229"/>
        <v>0.78200000000000003</v>
      </c>
      <c r="AW751" s="40">
        <v>0.218</v>
      </c>
      <c r="AX751" s="39">
        <f t="shared" si="230"/>
        <v>0.77600000000000002</v>
      </c>
      <c r="AY751" s="40">
        <v>0.224</v>
      </c>
      <c r="AZ751">
        <v>0</v>
      </c>
      <c r="BA751" s="18">
        <v>1</v>
      </c>
      <c r="BB751">
        <f t="shared" si="231"/>
        <v>0.18899999999999995</v>
      </c>
      <c r="BC751" s="18">
        <v>0.81100000000000005</v>
      </c>
      <c r="BD751" s="18" t="s">
        <v>141</v>
      </c>
      <c r="BE751">
        <v>0</v>
      </c>
      <c r="BF751">
        <v>0</v>
      </c>
      <c r="BG751">
        <v>1</v>
      </c>
      <c r="BH751">
        <v>0</v>
      </c>
      <c r="BI751">
        <v>0</v>
      </c>
      <c r="BJ751">
        <v>0</v>
      </c>
      <c r="BK751" s="18">
        <v>0</v>
      </c>
      <c r="BL751">
        <v>0</v>
      </c>
      <c r="BM751">
        <v>1</v>
      </c>
      <c r="BN751" s="18">
        <v>0</v>
      </c>
      <c r="BQ751" s="96">
        <f t="shared" si="232"/>
        <v>32.361000000000004</v>
      </c>
      <c r="BR751">
        <v>1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 s="18">
        <v>0</v>
      </c>
      <c r="BZ751">
        <v>0</v>
      </c>
      <c r="CA751">
        <v>0</v>
      </c>
      <c r="CB751">
        <v>1</v>
      </c>
      <c r="CC751" s="18">
        <v>0</v>
      </c>
      <c r="CD751">
        <v>0</v>
      </c>
      <c r="CE751">
        <v>0</v>
      </c>
      <c r="CF751">
        <v>0</v>
      </c>
      <c r="CG751">
        <v>0</v>
      </c>
      <c r="CH751" s="18">
        <v>0</v>
      </c>
      <c r="CI751">
        <v>0</v>
      </c>
      <c r="CJ751">
        <v>0</v>
      </c>
      <c r="CK751">
        <v>1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 s="18">
        <v>1</v>
      </c>
      <c r="CU751">
        <v>13</v>
      </c>
      <c r="DD751" s="34" t="s">
        <v>110</v>
      </c>
    </row>
    <row r="752" spans="1:108" x14ac:dyDescent="0.25">
      <c r="A752">
        <v>751</v>
      </c>
      <c r="B752">
        <v>46</v>
      </c>
      <c r="C752" s="25" t="s">
        <v>183</v>
      </c>
      <c r="D752" s="12">
        <v>6.7</v>
      </c>
      <c r="E752" s="14">
        <v>0.2</v>
      </c>
      <c r="F752" s="7">
        <v>21.8571428571429</v>
      </c>
      <c r="G752" s="7">
        <f t="shared" si="218"/>
        <v>6.5</v>
      </c>
      <c r="H752" s="16">
        <f t="shared" si="219"/>
        <v>6.9</v>
      </c>
      <c r="I752" s="11">
        <f t="shared" si="220"/>
        <v>0.24917046667358211</v>
      </c>
      <c r="J752" s="33">
        <f t="shared" si="221"/>
        <v>1.1399955991601773E-2</v>
      </c>
      <c r="K752" s="33">
        <f t="shared" si="222"/>
        <v>87.719636877255439</v>
      </c>
      <c r="L752" s="33">
        <f t="shared" si="223"/>
        <v>0.23777051068198035</v>
      </c>
      <c r="M752" s="33">
        <f t="shared" si="224"/>
        <v>0.26057042266518388</v>
      </c>
      <c r="N752" s="8">
        <v>0</v>
      </c>
      <c r="O752" s="9">
        <v>1</v>
      </c>
      <c r="P752" s="8">
        <v>0</v>
      </c>
      <c r="Q752" s="9">
        <v>0</v>
      </c>
      <c r="R752" s="9">
        <v>1</v>
      </c>
      <c r="S752" s="9">
        <v>0</v>
      </c>
      <c r="T752" s="9">
        <v>0</v>
      </c>
      <c r="U752" s="8">
        <v>7232</v>
      </c>
      <c r="V752" s="9">
        <v>14</v>
      </c>
      <c r="W752" s="9">
        <f t="shared" si="217"/>
        <v>7217</v>
      </c>
      <c r="X752" s="9">
        <f t="shared" si="225"/>
        <v>30</v>
      </c>
      <c r="Y752" s="7">
        <v>8.3089999999999993</v>
      </c>
      <c r="Z752" s="7">
        <v>18.27</v>
      </c>
      <c r="AA752" s="9">
        <v>1</v>
      </c>
      <c r="AB752" s="9">
        <v>0</v>
      </c>
      <c r="AC752" s="9">
        <v>0</v>
      </c>
      <c r="AD752" s="9">
        <v>1</v>
      </c>
      <c r="AE752" s="9">
        <v>0</v>
      </c>
      <c r="AF752" s="9">
        <v>0</v>
      </c>
      <c r="AG752" s="8">
        <v>0</v>
      </c>
      <c r="AH752" s="9">
        <v>0</v>
      </c>
      <c r="AI752" s="30">
        <v>1</v>
      </c>
      <c r="AJ752" s="9">
        <v>0</v>
      </c>
      <c r="AK752" s="30">
        <v>1</v>
      </c>
      <c r="AL752" s="21">
        <v>2007</v>
      </c>
      <c r="AM752" s="23">
        <f t="shared" si="226"/>
        <v>7.604396348796338</v>
      </c>
      <c r="AN752" s="33" t="s">
        <v>108</v>
      </c>
      <c r="AO752" s="33" t="s">
        <v>108</v>
      </c>
      <c r="AP752" s="33" t="s">
        <v>108</v>
      </c>
      <c r="AQ752" s="43" t="s">
        <v>108</v>
      </c>
      <c r="AR752" s="33" t="s">
        <v>108</v>
      </c>
      <c r="AS752" s="43" t="s">
        <v>108</v>
      </c>
      <c r="AT752" s="42">
        <v>0.60299999999999998</v>
      </c>
      <c r="AU752" s="18">
        <v>0.39700000000000002</v>
      </c>
      <c r="AV752" s="39">
        <f t="shared" si="229"/>
        <v>0.77900000000000003</v>
      </c>
      <c r="AW752" s="40">
        <v>0.221</v>
      </c>
      <c r="AX752" s="39">
        <f t="shared" si="230"/>
        <v>0.78800000000000003</v>
      </c>
      <c r="AY752" s="40">
        <v>0.21199999999999999</v>
      </c>
      <c r="AZ752">
        <v>0</v>
      </c>
      <c r="BA752" s="18">
        <v>1</v>
      </c>
      <c r="BB752">
        <f t="shared" si="231"/>
        <v>0.18100000000000005</v>
      </c>
      <c r="BC752" s="18">
        <v>0.81899999999999995</v>
      </c>
      <c r="BD752" s="18" t="s">
        <v>141</v>
      </c>
      <c r="BE752">
        <v>0</v>
      </c>
      <c r="BF752">
        <v>0</v>
      </c>
      <c r="BG752">
        <v>1</v>
      </c>
      <c r="BH752">
        <v>0</v>
      </c>
      <c r="BI752">
        <v>0</v>
      </c>
      <c r="BJ752">
        <v>0</v>
      </c>
      <c r="BK752" s="18">
        <v>0</v>
      </c>
      <c r="BL752">
        <v>0</v>
      </c>
      <c r="BM752">
        <v>1</v>
      </c>
      <c r="BN752" s="18">
        <v>0</v>
      </c>
      <c r="BQ752" s="96">
        <f t="shared" si="232"/>
        <v>32.579000000000001</v>
      </c>
      <c r="BR752">
        <v>1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 s="18">
        <v>0</v>
      </c>
      <c r="BZ752">
        <v>0</v>
      </c>
      <c r="CA752">
        <v>0</v>
      </c>
      <c r="CB752">
        <v>1</v>
      </c>
      <c r="CC752" s="18">
        <v>0</v>
      </c>
      <c r="CD752">
        <v>0</v>
      </c>
      <c r="CE752">
        <v>0</v>
      </c>
      <c r="CF752">
        <v>0</v>
      </c>
      <c r="CG752">
        <v>0</v>
      </c>
      <c r="CH752" s="18">
        <v>0</v>
      </c>
      <c r="CI752">
        <v>0</v>
      </c>
      <c r="CJ752">
        <v>0</v>
      </c>
      <c r="CK752">
        <v>1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 s="18">
        <v>1</v>
      </c>
      <c r="CU752">
        <v>13</v>
      </c>
      <c r="DD752" s="34" t="s">
        <v>110</v>
      </c>
    </row>
    <row r="753" spans="1:108" x14ac:dyDescent="0.25">
      <c r="A753">
        <v>752</v>
      </c>
      <c r="B753">
        <v>46</v>
      </c>
      <c r="C753" s="25" t="s">
        <v>183</v>
      </c>
      <c r="D753" s="12">
        <v>5.9</v>
      </c>
      <c r="E753" s="14">
        <v>0.2</v>
      </c>
      <c r="F753" s="7">
        <v>22.8571428571429</v>
      </c>
      <c r="G753" s="7">
        <f t="shared" si="218"/>
        <v>5.7</v>
      </c>
      <c r="H753" s="16">
        <f t="shared" si="219"/>
        <v>6.1000000000000005</v>
      </c>
      <c r="I753" s="11">
        <f t="shared" si="220"/>
        <v>0.19895758177591516</v>
      </c>
      <c r="J753" s="33">
        <f t="shared" si="221"/>
        <v>8.7043942026962719E-3</v>
      </c>
      <c r="K753" s="33">
        <f t="shared" si="222"/>
        <v>114.88450278254173</v>
      </c>
      <c r="L753" s="33">
        <f t="shared" si="223"/>
        <v>0.19025318757321888</v>
      </c>
      <c r="M753" s="33">
        <f t="shared" si="224"/>
        <v>0.20766197597861144</v>
      </c>
      <c r="N753" s="8">
        <v>0</v>
      </c>
      <c r="O753" s="9">
        <v>1</v>
      </c>
      <c r="P753" s="8">
        <v>0</v>
      </c>
      <c r="Q753" s="9">
        <v>0</v>
      </c>
      <c r="R753" s="9">
        <v>1</v>
      </c>
      <c r="S753" s="9">
        <v>0</v>
      </c>
      <c r="T753" s="9">
        <v>0</v>
      </c>
      <c r="U753" s="8">
        <v>12692</v>
      </c>
      <c r="V753" s="9">
        <v>15</v>
      </c>
      <c r="W753" s="9">
        <f t="shared" si="217"/>
        <v>12676</v>
      </c>
      <c r="X753" s="9">
        <f t="shared" si="225"/>
        <v>30</v>
      </c>
      <c r="Y753" s="7">
        <v>8.3089999999999993</v>
      </c>
      <c r="Z753" s="7">
        <v>18.27</v>
      </c>
      <c r="AA753" s="9">
        <v>1</v>
      </c>
      <c r="AB753" s="9">
        <v>0</v>
      </c>
      <c r="AC753" s="9">
        <v>0</v>
      </c>
      <c r="AD753" s="9">
        <v>1</v>
      </c>
      <c r="AE753" s="9">
        <v>0</v>
      </c>
      <c r="AF753" s="9">
        <v>0</v>
      </c>
      <c r="AG753" s="8">
        <v>0</v>
      </c>
      <c r="AH753" s="9">
        <v>0</v>
      </c>
      <c r="AI753" s="30">
        <v>1</v>
      </c>
      <c r="AJ753" s="9">
        <v>0</v>
      </c>
      <c r="AK753" s="30">
        <v>1</v>
      </c>
      <c r="AL753" s="21">
        <v>2007</v>
      </c>
      <c r="AM753" s="23">
        <f t="shared" si="226"/>
        <v>7.604396348796338</v>
      </c>
      <c r="AN753" s="33" t="s">
        <v>108</v>
      </c>
      <c r="AO753" s="33" t="s">
        <v>108</v>
      </c>
      <c r="AP753" s="33" t="s">
        <v>108</v>
      </c>
      <c r="AQ753" s="43" t="s">
        <v>108</v>
      </c>
      <c r="AR753" s="33" t="s">
        <v>108</v>
      </c>
      <c r="AS753" s="43" t="s">
        <v>108</v>
      </c>
      <c r="AT753" s="42">
        <v>0.60299999999999998</v>
      </c>
      <c r="AU753" s="18">
        <v>0.39700000000000002</v>
      </c>
      <c r="AV753" s="39">
        <f t="shared" si="229"/>
        <v>0.77900000000000003</v>
      </c>
      <c r="AW753" s="40">
        <v>0.221</v>
      </c>
      <c r="AX753" s="39">
        <f t="shared" si="230"/>
        <v>0.78800000000000003</v>
      </c>
      <c r="AY753" s="40">
        <v>0.21199999999999999</v>
      </c>
      <c r="AZ753">
        <v>0</v>
      </c>
      <c r="BA753" s="18">
        <v>1</v>
      </c>
      <c r="BB753">
        <f t="shared" si="231"/>
        <v>0.18100000000000005</v>
      </c>
      <c r="BC753" s="18">
        <v>0.81899999999999995</v>
      </c>
      <c r="BD753" s="18" t="s">
        <v>141</v>
      </c>
      <c r="BE753">
        <v>0</v>
      </c>
      <c r="BF753">
        <v>0</v>
      </c>
      <c r="BG753">
        <v>1</v>
      </c>
      <c r="BH753">
        <v>0</v>
      </c>
      <c r="BI753">
        <v>0</v>
      </c>
      <c r="BJ753">
        <v>0</v>
      </c>
      <c r="BK753" s="18">
        <v>0</v>
      </c>
      <c r="BL753">
        <v>0</v>
      </c>
      <c r="BM753">
        <v>1</v>
      </c>
      <c r="BN753" s="18">
        <v>0</v>
      </c>
      <c r="BQ753" s="96">
        <f t="shared" si="232"/>
        <v>32.579000000000001</v>
      </c>
      <c r="BR753">
        <v>1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 s="18">
        <v>0</v>
      </c>
      <c r="BZ753">
        <v>0</v>
      </c>
      <c r="CA753">
        <v>0</v>
      </c>
      <c r="CB753">
        <v>1</v>
      </c>
      <c r="CC753" s="18">
        <v>0</v>
      </c>
      <c r="CD753">
        <v>0</v>
      </c>
      <c r="CE753">
        <v>0</v>
      </c>
      <c r="CF753">
        <v>0</v>
      </c>
      <c r="CG753">
        <v>0</v>
      </c>
      <c r="CH753" s="18">
        <v>0</v>
      </c>
      <c r="CI753">
        <v>0</v>
      </c>
      <c r="CJ753">
        <v>0</v>
      </c>
      <c r="CK753">
        <v>1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 s="18">
        <v>1</v>
      </c>
      <c r="CU753">
        <v>13</v>
      </c>
      <c r="DD753" s="34" t="s">
        <v>110</v>
      </c>
    </row>
    <row r="754" spans="1:108" x14ac:dyDescent="0.25">
      <c r="A754">
        <v>753</v>
      </c>
      <c r="B754">
        <v>46</v>
      </c>
      <c r="C754" s="25" t="s">
        <v>183</v>
      </c>
      <c r="D754" s="12">
        <v>6.2</v>
      </c>
      <c r="E754" s="14">
        <v>0.2</v>
      </c>
      <c r="F754" s="7">
        <v>23.8571428571429</v>
      </c>
      <c r="G754" s="7">
        <f t="shared" si="218"/>
        <v>6</v>
      </c>
      <c r="H754" s="16">
        <f t="shared" si="219"/>
        <v>6.4</v>
      </c>
      <c r="I754" s="11">
        <f t="shared" si="220"/>
        <v>0.26411655224629221</v>
      </c>
      <c r="J754" s="33">
        <f t="shared" si="221"/>
        <v>1.1070753686970311E-2</v>
      </c>
      <c r="K754" s="33">
        <f t="shared" si="222"/>
        <v>90.328086801980504</v>
      </c>
      <c r="L754" s="33">
        <f t="shared" si="223"/>
        <v>0.25304579855932191</v>
      </c>
      <c r="M754" s="33">
        <f t="shared" si="224"/>
        <v>0.27518730593326252</v>
      </c>
      <c r="N754" s="8">
        <v>0</v>
      </c>
      <c r="O754" s="9">
        <v>1</v>
      </c>
      <c r="P754" s="8">
        <v>0</v>
      </c>
      <c r="Q754" s="9">
        <v>0</v>
      </c>
      <c r="R754" s="9">
        <v>1</v>
      </c>
      <c r="S754" s="9">
        <v>0</v>
      </c>
      <c r="T754" s="9">
        <v>0</v>
      </c>
      <c r="U754" s="8">
        <v>7607</v>
      </c>
      <c r="V754" s="9">
        <v>16</v>
      </c>
      <c r="W754" s="9">
        <f t="shared" si="217"/>
        <v>7590</v>
      </c>
      <c r="X754" s="9">
        <f t="shared" si="225"/>
        <v>30</v>
      </c>
      <c r="Y754" s="7">
        <v>8.4130000000000003</v>
      </c>
      <c r="Z754" s="7">
        <v>18.39</v>
      </c>
      <c r="AA754" s="9">
        <v>1</v>
      </c>
      <c r="AB754" s="9">
        <v>0</v>
      </c>
      <c r="AC754" s="9">
        <v>0</v>
      </c>
      <c r="AD754" s="9">
        <v>1</v>
      </c>
      <c r="AE754" s="9">
        <v>0</v>
      </c>
      <c r="AF754" s="9">
        <v>0</v>
      </c>
      <c r="AG754" s="8">
        <v>0</v>
      </c>
      <c r="AH754" s="9">
        <v>0</v>
      </c>
      <c r="AI754" s="30">
        <v>1</v>
      </c>
      <c r="AJ754" s="9">
        <v>0</v>
      </c>
      <c r="AK754" s="30">
        <v>1</v>
      </c>
      <c r="AL754" s="21">
        <v>2007</v>
      </c>
      <c r="AM754" s="23">
        <f t="shared" si="226"/>
        <v>7.604396348796338</v>
      </c>
      <c r="AN754" s="33" t="s">
        <v>108</v>
      </c>
      <c r="AO754" s="33" t="s">
        <v>108</v>
      </c>
      <c r="AP754" s="33" t="s">
        <v>108</v>
      </c>
      <c r="AQ754" s="43" t="s">
        <v>108</v>
      </c>
      <c r="AR754" s="33" t="s">
        <v>108</v>
      </c>
      <c r="AS754" s="43" t="s">
        <v>108</v>
      </c>
      <c r="AT754" s="42">
        <v>0.60299999999999998</v>
      </c>
      <c r="AU754" s="18">
        <v>0.39700000000000002</v>
      </c>
      <c r="AV754" s="39">
        <f t="shared" si="229"/>
        <v>0.77900000000000003</v>
      </c>
      <c r="AW754" s="40">
        <v>0.221</v>
      </c>
      <c r="AX754" s="39">
        <f t="shared" si="230"/>
        <v>0.78700000000000003</v>
      </c>
      <c r="AY754" s="40">
        <v>0.21299999999999999</v>
      </c>
      <c r="AZ754">
        <v>0</v>
      </c>
      <c r="BA754" s="18">
        <v>1</v>
      </c>
      <c r="BB754">
        <f t="shared" si="231"/>
        <v>0.17500000000000004</v>
      </c>
      <c r="BC754" s="18">
        <v>0.82499999999999996</v>
      </c>
      <c r="BD754" s="18" t="s">
        <v>141</v>
      </c>
      <c r="BE754">
        <v>0</v>
      </c>
      <c r="BF754">
        <v>0</v>
      </c>
      <c r="BG754">
        <v>1</v>
      </c>
      <c r="BH754">
        <v>0</v>
      </c>
      <c r="BI754">
        <v>0</v>
      </c>
      <c r="BJ754">
        <v>0</v>
      </c>
      <c r="BK754" s="18">
        <v>0</v>
      </c>
      <c r="BL754">
        <v>0</v>
      </c>
      <c r="BM754">
        <v>1</v>
      </c>
      <c r="BN754" s="18">
        <v>0</v>
      </c>
      <c r="BQ754" s="96">
        <f t="shared" si="232"/>
        <v>32.802999999999997</v>
      </c>
      <c r="BR754">
        <v>1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 s="18">
        <v>0</v>
      </c>
      <c r="BZ754">
        <v>0</v>
      </c>
      <c r="CA754">
        <v>0</v>
      </c>
      <c r="CB754">
        <v>1</v>
      </c>
      <c r="CC754" s="18">
        <v>0</v>
      </c>
      <c r="CD754">
        <v>0</v>
      </c>
      <c r="CE754">
        <v>0</v>
      </c>
      <c r="CF754">
        <v>0</v>
      </c>
      <c r="CG754">
        <v>0</v>
      </c>
      <c r="CH754" s="18">
        <v>0</v>
      </c>
      <c r="CI754">
        <v>0</v>
      </c>
      <c r="CJ754">
        <v>0</v>
      </c>
      <c r="CK754">
        <v>1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 s="18">
        <v>1</v>
      </c>
      <c r="CU754">
        <v>13</v>
      </c>
      <c r="DD754" s="34" t="s">
        <v>110</v>
      </c>
    </row>
    <row r="755" spans="1:108" x14ac:dyDescent="0.25">
      <c r="A755">
        <v>754</v>
      </c>
      <c r="B755">
        <v>46</v>
      </c>
      <c r="C755" s="25" t="s">
        <v>183</v>
      </c>
      <c r="D755" s="12">
        <v>5</v>
      </c>
      <c r="E755" s="14">
        <v>0.2</v>
      </c>
      <c r="F755" s="7">
        <v>24.8571428571429</v>
      </c>
      <c r="G755" s="7">
        <f t="shared" si="218"/>
        <v>4.8</v>
      </c>
      <c r="H755" s="16">
        <f t="shared" si="219"/>
        <v>5.2</v>
      </c>
      <c r="I755" s="11">
        <f t="shared" si="220"/>
        <v>0.21617458945617005</v>
      </c>
      <c r="J755" s="33">
        <f t="shared" si="221"/>
        <v>8.6966788861677462E-3</v>
      </c>
      <c r="K755" s="33">
        <f t="shared" si="222"/>
        <v>114.9864233334545</v>
      </c>
      <c r="L755" s="33">
        <f t="shared" si="223"/>
        <v>0.20747791057000231</v>
      </c>
      <c r="M755" s="33">
        <f t="shared" si="224"/>
        <v>0.22487126834233778</v>
      </c>
      <c r="N755" s="8">
        <v>0</v>
      </c>
      <c r="O755" s="9">
        <v>1</v>
      </c>
      <c r="P755" s="8">
        <v>0</v>
      </c>
      <c r="Q755" s="9">
        <v>0</v>
      </c>
      <c r="R755" s="9">
        <v>1</v>
      </c>
      <c r="S755" s="9">
        <v>0</v>
      </c>
      <c r="T755" s="9">
        <v>0</v>
      </c>
      <c r="U755" s="8">
        <v>12622</v>
      </c>
      <c r="V755" s="9">
        <v>17</v>
      </c>
      <c r="W755" s="9">
        <f t="shared" si="217"/>
        <v>12604</v>
      </c>
      <c r="X755" s="9">
        <f t="shared" si="225"/>
        <v>30</v>
      </c>
      <c r="Y755" s="7">
        <v>8.4130000000000003</v>
      </c>
      <c r="Z755" s="7">
        <v>18.39</v>
      </c>
      <c r="AA755" s="9">
        <v>1</v>
      </c>
      <c r="AB755" s="9">
        <v>0</v>
      </c>
      <c r="AC755" s="9">
        <v>0</v>
      </c>
      <c r="AD755" s="9">
        <v>1</v>
      </c>
      <c r="AE755" s="9">
        <v>0</v>
      </c>
      <c r="AF755" s="9">
        <v>0</v>
      </c>
      <c r="AG755" s="8">
        <v>0</v>
      </c>
      <c r="AH755" s="9">
        <v>0</v>
      </c>
      <c r="AI755" s="30">
        <v>1</v>
      </c>
      <c r="AJ755" s="9">
        <v>0</v>
      </c>
      <c r="AK755" s="30">
        <v>1</v>
      </c>
      <c r="AL755" s="21">
        <v>2007</v>
      </c>
      <c r="AM755" s="23">
        <f t="shared" si="226"/>
        <v>7.604396348796338</v>
      </c>
      <c r="AN755" s="33" t="s">
        <v>108</v>
      </c>
      <c r="AO755" s="33" t="s">
        <v>108</v>
      </c>
      <c r="AP755" s="33" t="s">
        <v>108</v>
      </c>
      <c r="AQ755" s="43" t="s">
        <v>108</v>
      </c>
      <c r="AR755" s="33" t="s">
        <v>108</v>
      </c>
      <c r="AS755" s="43" t="s">
        <v>108</v>
      </c>
      <c r="AT755" s="42">
        <v>0.60299999999999998</v>
      </c>
      <c r="AU755" s="18">
        <v>0.39700000000000002</v>
      </c>
      <c r="AV755" s="39">
        <f t="shared" si="229"/>
        <v>0.77900000000000003</v>
      </c>
      <c r="AW755" s="40">
        <v>0.221</v>
      </c>
      <c r="AX755" s="39">
        <f t="shared" si="230"/>
        <v>0.78700000000000003</v>
      </c>
      <c r="AY755" s="40">
        <v>0.21299999999999999</v>
      </c>
      <c r="AZ755">
        <v>0</v>
      </c>
      <c r="BA755" s="18">
        <v>1</v>
      </c>
      <c r="BB755">
        <f t="shared" si="231"/>
        <v>0.17500000000000004</v>
      </c>
      <c r="BC755" s="18">
        <v>0.82499999999999996</v>
      </c>
      <c r="BD755" s="18" t="s">
        <v>141</v>
      </c>
      <c r="BE755">
        <v>0</v>
      </c>
      <c r="BF755">
        <v>0</v>
      </c>
      <c r="BG755">
        <v>1</v>
      </c>
      <c r="BH755">
        <v>0</v>
      </c>
      <c r="BI755">
        <v>0</v>
      </c>
      <c r="BJ755">
        <v>0</v>
      </c>
      <c r="BK755" s="18">
        <v>0</v>
      </c>
      <c r="BL755">
        <v>0</v>
      </c>
      <c r="BM755">
        <v>1</v>
      </c>
      <c r="BN755" s="18">
        <v>0</v>
      </c>
      <c r="BQ755" s="96">
        <f t="shared" si="232"/>
        <v>32.802999999999997</v>
      </c>
      <c r="BR755">
        <v>1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 s="18">
        <v>0</v>
      </c>
      <c r="BZ755">
        <v>0</v>
      </c>
      <c r="CA755">
        <v>0</v>
      </c>
      <c r="CB755">
        <v>1</v>
      </c>
      <c r="CC755" s="18">
        <v>0</v>
      </c>
      <c r="CD755">
        <v>0</v>
      </c>
      <c r="CE755">
        <v>0</v>
      </c>
      <c r="CF755">
        <v>0</v>
      </c>
      <c r="CG755">
        <v>0</v>
      </c>
      <c r="CH755" s="18">
        <v>0</v>
      </c>
      <c r="CI755">
        <v>0</v>
      </c>
      <c r="CJ755">
        <v>0</v>
      </c>
      <c r="CK755">
        <v>1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 s="18">
        <v>1</v>
      </c>
      <c r="CU755">
        <v>13</v>
      </c>
      <c r="DD755" s="34" t="s">
        <v>110</v>
      </c>
    </row>
    <row r="756" spans="1:108" x14ac:dyDescent="0.25">
      <c r="A756">
        <v>755</v>
      </c>
      <c r="B756">
        <v>46</v>
      </c>
      <c r="C756" s="25" t="s">
        <v>183</v>
      </c>
      <c r="D756" s="12">
        <v>7.74</v>
      </c>
      <c r="E756" s="14">
        <v>0.03</v>
      </c>
      <c r="F756" s="7">
        <v>25.8571428571429</v>
      </c>
      <c r="G756" s="7">
        <f t="shared" si="218"/>
        <v>7.71</v>
      </c>
      <c r="H756" s="16">
        <f t="shared" si="219"/>
        <v>7.7700000000000005</v>
      </c>
      <c r="I756" s="11">
        <f t="shared" si="220"/>
        <v>4.1483160549381434E-2</v>
      </c>
      <c r="J756" s="33">
        <f t="shared" si="221"/>
        <v>1.6043211262191687E-3</v>
      </c>
      <c r="K756" s="33">
        <f t="shared" si="222"/>
        <v>623.3166064182268</v>
      </c>
      <c r="L756" s="33">
        <f t="shared" si="223"/>
        <v>3.9878839423162268E-2</v>
      </c>
      <c r="M756" s="33">
        <f t="shared" si="224"/>
        <v>4.30874816756006E-2</v>
      </c>
      <c r="N756" s="8">
        <v>0</v>
      </c>
      <c r="O756" s="9">
        <v>1</v>
      </c>
      <c r="P756" s="8">
        <v>0</v>
      </c>
      <c r="Q756" s="9">
        <v>0</v>
      </c>
      <c r="R756" s="9">
        <v>1</v>
      </c>
      <c r="S756" s="9">
        <v>0</v>
      </c>
      <c r="T756" s="9">
        <v>0</v>
      </c>
      <c r="U756" s="8">
        <v>387866</v>
      </c>
      <c r="V756" s="9">
        <v>10</v>
      </c>
      <c r="W756" s="9">
        <f t="shared" si="217"/>
        <v>387855</v>
      </c>
      <c r="X756" s="9">
        <f t="shared" si="225"/>
        <v>30</v>
      </c>
      <c r="Y756" s="7">
        <v>8.41</v>
      </c>
      <c r="Z756" s="7">
        <v>18.39</v>
      </c>
      <c r="AA756" s="9">
        <v>1</v>
      </c>
      <c r="AB756" s="9">
        <v>0</v>
      </c>
      <c r="AC756" s="9">
        <v>0</v>
      </c>
      <c r="AD756" s="9">
        <v>1</v>
      </c>
      <c r="AE756" s="9">
        <v>0</v>
      </c>
      <c r="AF756" s="9">
        <v>0</v>
      </c>
      <c r="AG756" s="8">
        <v>0</v>
      </c>
      <c r="AH756" s="9">
        <v>0</v>
      </c>
      <c r="AI756" s="30">
        <v>1</v>
      </c>
      <c r="AJ756" s="9">
        <v>0</v>
      </c>
      <c r="AK756" s="30">
        <v>1</v>
      </c>
      <c r="AL756" s="21">
        <v>2007</v>
      </c>
      <c r="AM756" s="23">
        <f t="shared" si="226"/>
        <v>7.604396348796338</v>
      </c>
      <c r="AN756" s="33" t="s">
        <v>108</v>
      </c>
      <c r="AO756" s="33" t="s">
        <v>108</v>
      </c>
      <c r="AP756" s="33" t="s">
        <v>108</v>
      </c>
      <c r="AQ756" s="43" t="s">
        <v>108</v>
      </c>
      <c r="AR756" s="33" t="s">
        <v>108</v>
      </c>
      <c r="AS756" s="43" t="s">
        <v>108</v>
      </c>
      <c r="AT756" s="42">
        <v>0.60299999999999998</v>
      </c>
      <c r="AU756" s="18">
        <v>0.39700000000000002</v>
      </c>
      <c r="AV756" s="39">
        <f t="shared" si="229"/>
        <v>0.77900000000000003</v>
      </c>
      <c r="AW756" s="40">
        <v>0.221</v>
      </c>
      <c r="AX756" s="39">
        <f t="shared" si="230"/>
        <v>0.78700000000000003</v>
      </c>
      <c r="AY756" s="40">
        <v>0.21299999999999999</v>
      </c>
      <c r="AZ756">
        <v>0</v>
      </c>
      <c r="BA756" s="18">
        <v>1</v>
      </c>
      <c r="BB756">
        <f t="shared" si="231"/>
        <v>0.17500000000000004</v>
      </c>
      <c r="BC756" s="18">
        <v>0.82499999999999996</v>
      </c>
      <c r="BD756" s="18" t="s">
        <v>141</v>
      </c>
      <c r="BE756">
        <v>0</v>
      </c>
      <c r="BF756">
        <v>0</v>
      </c>
      <c r="BG756">
        <v>1</v>
      </c>
      <c r="BH756">
        <v>0</v>
      </c>
      <c r="BI756">
        <v>0</v>
      </c>
      <c r="BJ756">
        <v>0</v>
      </c>
      <c r="BK756" s="18">
        <v>0</v>
      </c>
      <c r="BL756">
        <v>0</v>
      </c>
      <c r="BM756">
        <v>1</v>
      </c>
      <c r="BN756" s="18">
        <v>0</v>
      </c>
      <c r="BQ756" s="96">
        <f t="shared" si="232"/>
        <v>32.799999999999997</v>
      </c>
      <c r="BR756">
        <v>1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 s="18">
        <v>0</v>
      </c>
      <c r="BZ756">
        <v>0</v>
      </c>
      <c r="CA756">
        <v>0</v>
      </c>
      <c r="CB756">
        <v>1</v>
      </c>
      <c r="CC756" s="18">
        <v>0</v>
      </c>
      <c r="CD756">
        <v>0</v>
      </c>
      <c r="CE756">
        <v>0</v>
      </c>
      <c r="CF756">
        <v>0</v>
      </c>
      <c r="CG756">
        <v>0</v>
      </c>
      <c r="CH756" s="18">
        <v>0</v>
      </c>
      <c r="CI756">
        <v>0</v>
      </c>
      <c r="CJ756">
        <v>0</v>
      </c>
      <c r="CK756">
        <v>1</v>
      </c>
      <c r="CL756">
        <v>0</v>
      </c>
      <c r="CM756">
        <v>0</v>
      </c>
      <c r="CN756">
        <v>0</v>
      </c>
      <c r="CO756">
        <v>1</v>
      </c>
      <c r="CP756">
        <v>0</v>
      </c>
      <c r="CQ756">
        <v>0</v>
      </c>
      <c r="CR756">
        <v>0</v>
      </c>
      <c r="CS756" s="18">
        <v>1</v>
      </c>
      <c r="CU756">
        <v>13</v>
      </c>
      <c r="DD756" s="34" t="s">
        <v>110</v>
      </c>
    </row>
    <row r="757" spans="1:108" x14ac:dyDescent="0.25">
      <c r="A757">
        <v>756</v>
      </c>
      <c r="B757">
        <v>46</v>
      </c>
      <c r="C757" s="25" t="s">
        <v>183</v>
      </c>
      <c r="D757" s="12">
        <v>6.24</v>
      </c>
      <c r="E757" s="14">
        <v>0.03</v>
      </c>
      <c r="F757" s="7">
        <v>26.8571428571429</v>
      </c>
      <c r="G757" s="7">
        <f t="shared" si="218"/>
        <v>6.21</v>
      </c>
      <c r="H757" s="16">
        <f t="shared" si="219"/>
        <v>6.2700000000000005</v>
      </c>
      <c r="I757" s="11">
        <f t="shared" si="220"/>
        <v>4.3084780708946675E-2</v>
      </c>
      <c r="J757" s="33">
        <f t="shared" si="221"/>
        <v>1.604220558311842E-3</v>
      </c>
      <c r="K757" s="33">
        <f t="shared" si="222"/>
        <v>623.355681872275</v>
      </c>
      <c r="L757" s="33">
        <f t="shared" si="223"/>
        <v>4.1480560150634831E-2</v>
      </c>
      <c r="M757" s="33">
        <f t="shared" si="224"/>
        <v>4.468900126725852E-2</v>
      </c>
      <c r="N757" s="8">
        <v>0</v>
      </c>
      <c r="O757" s="9">
        <v>1</v>
      </c>
      <c r="P757" s="8">
        <v>0</v>
      </c>
      <c r="Q757" s="9">
        <v>0</v>
      </c>
      <c r="R757" s="9">
        <v>1</v>
      </c>
      <c r="S757" s="9">
        <v>0</v>
      </c>
      <c r="T757" s="9">
        <v>0</v>
      </c>
      <c r="U757" s="8">
        <v>387866</v>
      </c>
      <c r="V757" s="9">
        <v>14</v>
      </c>
      <c r="W757" s="9">
        <f t="shared" si="217"/>
        <v>387851</v>
      </c>
      <c r="X757" s="9">
        <f t="shared" si="225"/>
        <v>30</v>
      </c>
      <c r="Y757" s="7">
        <v>8.41</v>
      </c>
      <c r="Z757" s="7">
        <v>18.39</v>
      </c>
      <c r="AA757" s="9">
        <v>1</v>
      </c>
      <c r="AB757" s="9">
        <v>0</v>
      </c>
      <c r="AC757" s="9">
        <v>0</v>
      </c>
      <c r="AD757" s="9">
        <v>1</v>
      </c>
      <c r="AE757" s="9">
        <v>0</v>
      </c>
      <c r="AF757" s="9">
        <v>0</v>
      </c>
      <c r="AG757" s="8">
        <v>0</v>
      </c>
      <c r="AH757" s="9">
        <v>0</v>
      </c>
      <c r="AI757" s="30">
        <v>1</v>
      </c>
      <c r="AJ757" s="9">
        <v>0</v>
      </c>
      <c r="AK757" s="30">
        <v>1</v>
      </c>
      <c r="AL757" s="21">
        <v>2007</v>
      </c>
      <c r="AM757" s="23">
        <f t="shared" si="226"/>
        <v>7.604396348796338</v>
      </c>
      <c r="AN757" s="33" t="s">
        <v>108</v>
      </c>
      <c r="AO757" s="33" t="s">
        <v>108</v>
      </c>
      <c r="AP757" s="33" t="s">
        <v>108</v>
      </c>
      <c r="AQ757" s="43" t="s">
        <v>108</v>
      </c>
      <c r="AR757" s="33" t="s">
        <v>108</v>
      </c>
      <c r="AS757" s="43" t="s">
        <v>108</v>
      </c>
      <c r="AT757" s="42">
        <v>0.60299999999999998</v>
      </c>
      <c r="AU757" s="18">
        <v>0.39700000000000002</v>
      </c>
      <c r="AV757" s="39">
        <f t="shared" si="229"/>
        <v>0.77900000000000003</v>
      </c>
      <c r="AW757" s="40">
        <v>0.221</v>
      </c>
      <c r="AX757" s="39">
        <f t="shared" si="230"/>
        <v>0.78700000000000003</v>
      </c>
      <c r="AY757" s="40">
        <v>0.21299999999999999</v>
      </c>
      <c r="AZ757">
        <v>0</v>
      </c>
      <c r="BA757" s="18">
        <v>1</v>
      </c>
      <c r="BB757">
        <f t="shared" si="231"/>
        <v>0.17500000000000004</v>
      </c>
      <c r="BC757" s="18">
        <v>0.82499999999999996</v>
      </c>
      <c r="BD757" s="18" t="s">
        <v>141</v>
      </c>
      <c r="BE757">
        <v>0</v>
      </c>
      <c r="BF757">
        <v>0</v>
      </c>
      <c r="BG757">
        <v>1</v>
      </c>
      <c r="BH757">
        <v>0</v>
      </c>
      <c r="BI757">
        <v>0</v>
      </c>
      <c r="BJ757">
        <v>0</v>
      </c>
      <c r="BK757" s="18">
        <v>0</v>
      </c>
      <c r="BL757">
        <v>0</v>
      </c>
      <c r="BM757">
        <v>1</v>
      </c>
      <c r="BN757" s="18">
        <v>0</v>
      </c>
      <c r="BQ757" s="96">
        <f t="shared" si="232"/>
        <v>32.799999999999997</v>
      </c>
      <c r="BR757">
        <v>1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 s="18">
        <v>0</v>
      </c>
      <c r="BZ757">
        <v>0</v>
      </c>
      <c r="CA757">
        <v>0</v>
      </c>
      <c r="CB757">
        <v>1</v>
      </c>
      <c r="CC757" s="18">
        <v>0</v>
      </c>
      <c r="CD757">
        <v>0</v>
      </c>
      <c r="CE757">
        <v>0</v>
      </c>
      <c r="CF757">
        <v>0</v>
      </c>
      <c r="CG757">
        <v>0</v>
      </c>
      <c r="CH757" s="18">
        <v>0</v>
      </c>
      <c r="CI757">
        <v>0</v>
      </c>
      <c r="CJ757">
        <v>0</v>
      </c>
      <c r="CK757">
        <v>1</v>
      </c>
      <c r="CL757">
        <v>0</v>
      </c>
      <c r="CM757">
        <v>0</v>
      </c>
      <c r="CN757">
        <v>0</v>
      </c>
      <c r="CO757">
        <v>1</v>
      </c>
      <c r="CP757">
        <v>1</v>
      </c>
      <c r="CQ757">
        <v>0</v>
      </c>
      <c r="CR757">
        <v>0</v>
      </c>
      <c r="CS757" s="18">
        <v>1</v>
      </c>
      <c r="CU757">
        <v>13</v>
      </c>
      <c r="DD757" s="34" t="s">
        <v>110</v>
      </c>
    </row>
    <row r="758" spans="1:108" x14ac:dyDescent="0.25">
      <c r="A758">
        <v>757</v>
      </c>
      <c r="B758">
        <v>46</v>
      </c>
      <c r="C758" s="25" t="s">
        <v>183</v>
      </c>
      <c r="D758" s="12">
        <v>6.15</v>
      </c>
      <c r="E758" s="14">
        <v>0.03</v>
      </c>
      <c r="F758" s="7">
        <v>27.8571428571429</v>
      </c>
      <c r="G758" s="7">
        <f t="shared" si="218"/>
        <v>6.12</v>
      </c>
      <c r="H758" s="16">
        <f t="shared" si="219"/>
        <v>6.1800000000000006</v>
      </c>
      <c r="I758" s="11">
        <f t="shared" si="220"/>
        <v>4.8876541744417183E-2</v>
      </c>
      <c r="J758" s="33">
        <f t="shared" si="221"/>
        <v>1.7545425241585627E-3</v>
      </c>
      <c r="K758" s="33">
        <f t="shared" si="222"/>
        <v>569.94913843970608</v>
      </c>
      <c r="L758" s="33">
        <f t="shared" si="223"/>
        <v>4.7121999220258622E-2</v>
      </c>
      <c r="M758" s="33">
        <f t="shared" si="224"/>
        <v>5.0631084268575745E-2</v>
      </c>
      <c r="N758" s="8">
        <v>0</v>
      </c>
      <c r="O758" s="9">
        <v>1</v>
      </c>
      <c r="P758" s="8">
        <v>0</v>
      </c>
      <c r="Q758" s="9">
        <v>0</v>
      </c>
      <c r="R758" s="9">
        <v>1</v>
      </c>
      <c r="S758" s="9">
        <v>0</v>
      </c>
      <c r="T758" s="9">
        <v>0</v>
      </c>
      <c r="U758" s="8">
        <v>324084</v>
      </c>
      <c r="V758" s="9">
        <v>17</v>
      </c>
      <c r="W758" s="9">
        <f t="shared" si="217"/>
        <v>324066</v>
      </c>
      <c r="X758" s="9">
        <f t="shared" si="225"/>
        <v>30</v>
      </c>
      <c r="Y758" s="7">
        <v>8.41</v>
      </c>
      <c r="Z758" s="7">
        <v>18.39</v>
      </c>
      <c r="AA758" s="9">
        <v>1</v>
      </c>
      <c r="AB758" s="9">
        <v>0</v>
      </c>
      <c r="AC758" s="9">
        <v>0</v>
      </c>
      <c r="AD758" s="9">
        <v>1</v>
      </c>
      <c r="AE758" s="9">
        <v>0</v>
      </c>
      <c r="AF758" s="9">
        <v>0</v>
      </c>
      <c r="AG758" s="8">
        <v>0</v>
      </c>
      <c r="AH758" s="9">
        <v>0</v>
      </c>
      <c r="AI758" s="30">
        <v>1</v>
      </c>
      <c r="AJ758" s="9">
        <v>0</v>
      </c>
      <c r="AK758" s="30">
        <v>1</v>
      </c>
      <c r="AL758" s="21">
        <v>2007</v>
      </c>
      <c r="AM758" s="23">
        <f t="shared" si="226"/>
        <v>7.604396348796338</v>
      </c>
      <c r="AN758" s="33" t="s">
        <v>108</v>
      </c>
      <c r="AO758" s="33" t="s">
        <v>108</v>
      </c>
      <c r="AP758" s="33" t="s">
        <v>108</v>
      </c>
      <c r="AQ758" s="43" t="s">
        <v>108</v>
      </c>
      <c r="AR758" s="33" t="s">
        <v>108</v>
      </c>
      <c r="AS758" s="43" t="s">
        <v>108</v>
      </c>
      <c r="AT758" s="42">
        <v>0.60299999999999998</v>
      </c>
      <c r="AU758" s="18">
        <v>0.39700000000000002</v>
      </c>
      <c r="AV758" s="39">
        <f t="shared" si="229"/>
        <v>0.77900000000000003</v>
      </c>
      <c r="AW758" s="40">
        <v>0.221</v>
      </c>
      <c r="AX758" s="39">
        <f t="shared" si="230"/>
        <v>0.78700000000000003</v>
      </c>
      <c r="AY758" s="40">
        <v>0.21299999999999999</v>
      </c>
      <c r="AZ758">
        <v>0</v>
      </c>
      <c r="BA758" s="18">
        <v>1</v>
      </c>
      <c r="BB758">
        <f t="shared" si="231"/>
        <v>0.17500000000000004</v>
      </c>
      <c r="BC758" s="18">
        <v>0.82499999999999996</v>
      </c>
      <c r="BD758" s="18" t="s">
        <v>141</v>
      </c>
      <c r="BE758">
        <v>0</v>
      </c>
      <c r="BF758">
        <v>0</v>
      </c>
      <c r="BG758">
        <v>1</v>
      </c>
      <c r="BH758">
        <v>0</v>
      </c>
      <c r="BI758">
        <v>0</v>
      </c>
      <c r="BJ758">
        <v>0</v>
      </c>
      <c r="BK758" s="18">
        <v>0</v>
      </c>
      <c r="BL758">
        <v>0</v>
      </c>
      <c r="BM758">
        <v>1</v>
      </c>
      <c r="BN758" s="18">
        <v>0</v>
      </c>
      <c r="BQ758" s="96">
        <f t="shared" si="232"/>
        <v>32.799999999999997</v>
      </c>
      <c r="BR758">
        <v>1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 s="18">
        <v>0</v>
      </c>
      <c r="BZ758">
        <v>0</v>
      </c>
      <c r="CA758">
        <v>0</v>
      </c>
      <c r="CB758">
        <v>1</v>
      </c>
      <c r="CC758" s="18">
        <v>0</v>
      </c>
      <c r="CD758">
        <v>0</v>
      </c>
      <c r="CE758">
        <v>0</v>
      </c>
      <c r="CF758">
        <v>0</v>
      </c>
      <c r="CG758">
        <v>0</v>
      </c>
      <c r="CH758" s="18">
        <v>0</v>
      </c>
      <c r="CI758">
        <v>0</v>
      </c>
      <c r="CJ758">
        <v>0</v>
      </c>
      <c r="CK758">
        <v>1</v>
      </c>
      <c r="CL758">
        <v>0</v>
      </c>
      <c r="CM758">
        <v>0</v>
      </c>
      <c r="CN758">
        <v>0</v>
      </c>
      <c r="CO758">
        <v>1</v>
      </c>
      <c r="CP758">
        <v>1</v>
      </c>
      <c r="CQ758">
        <v>1</v>
      </c>
      <c r="CR758">
        <v>1</v>
      </c>
      <c r="CS758" s="18">
        <v>1</v>
      </c>
      <c r="CU758">
        <v>13</v>
      </c>
      <c r="DD758" s="34" t="s">
        <v>110</v>
      </c>
    </row>
    <row r="759" spans="1:108" x14ac:dyDescent="0.25">
      <c r="A759">
        <v>758</v>
      </c>
      <c r="B759">
        <v>46</v>
      </c>
      <c r="C759" s="25" t="s">
        <v>183</v>
      </c>
      <c r="D759" s="12">
        <v>6.05</v>
      </c>
      <c r="E759" s="14">
        <v>0.04</v>
      </c>
      <c r="F759" s="7">
        <v>28.8571428571429</v>
      </c>
      <c r="G759" s="7">
        <f t="shared" si="218"/>
        <v>6.01</v>
      </c>
      <c r="H759" s="16">
        <f t="shared" si="219"/>
        <v>6.09</v>
      </c>
      <c r="I759" s="11">
        <f t="shared" si="220"/>
        <v>5.7129223619062877E-2</v>
      </c>
      <c r="J759" s="33">
        <f t="shared" si="221"/>
        <v>1.9797255709576213E-3</v>
      </c>
      <c r="K759" s="33">
        <f t="shared" si="222"/>
        <v>505.12051501980943</v>
      </c>
      <c r="L759" s="33">
        <f t="shared" si="223"/>
        <v>5.5149498048105254E-2</v>
      </c>
      <c r="M759" s="33">
        <f t="shared" si="224"/>
        <v>5.91089491900205E-2</v>
      </c>
      <c r="N759" s="8">
        <v>0</v>
      </c>
      <c r="O759" s="9">
        <v>1</v>
      </c>
      <c r="P759" s="8">
        <v>0</v>
      </c>
      <c r="Q759" s="9">
        <v>0</v>
      </c>
      <c r="R759" s="9">
        <v>1</v>
      </c>
      <c r="S759" s="9">
        <v>0</v>
      </c>
      <c r="T759" s="9">
        <v>0</v>
      </c>
      <c r="U759" s="8">
        <v>254332</v>
      </c>
      <c r="V759" s="9">
        <v>17</v>
      </c>
      <c r="W759" s="9">
        <f t="shared" ref="W759:W822" si="233">U759-V759-1</f>
        <v>254314</v>
      </c>
      <c r="X759" s="9">
        <f t="shared" si="225"/>
        <v>30</v>
      </c>
      <c r="Y759" s="7">
        <v>8.41</v>
      </c>
      <c r="Z759" s="7">
        <v>18.39</v>
      </c>
      <c r="AA759" s="9">
        <v>1</v>
      </c>
      <c r="AB759" s="9">
        <v>0</v>
      </c>
      <c r="AC759" s="9">
        <v>0</v>
      </c>
      <c r="AD759" s="9">
        <v>1</v>
      </c>
      <c r="AE759" s="9">
        <v>0</v>
      </c>
      <c r="AF759" s="9">
        <v>0</v>
      </c>
      <c r="AG759" s="8">
        <v>0</v>
      </c>
      <c r="AH759" s="9">
        <v>0</v>
      </c>
      <c r="AI759" s="30">
        <v>1</v>
      </c>
      <c r="AJ759" s="9">
        <v>0</v>
      </c>
      <c r="AK759" s="30">
        <v>1</v>
      </c>
      <c r="AL759" s="21">
        <v>2007</v>
      </c>
      <c r="AM759" s="23">
        <f t="shared" si="226"/>
        <v>7.604396348796338</v>
      </c>
      <c r="AN759" s="33" t="s">
        <v>108</v>
      </c>
      <c r="AO759" s="33" t="s">
        <v>108</v>
      </c>
      <c r="AP759" s="33" t="s">
        <v>108</v>
      </c>
      <c r="AQ759" s="43" t="s">
        <v>108</v>
      </c>
      <c r="AR759" s="33" t="s">
        <v>108</v>
      </c>
      <c r="AS759" s="43" t="s">
        <v>108</v>
      </c>
      <c r="AT759" s="42">
        <v>0.60299999999999998</v>
      </c>
      <c r="AU759" s="18">
        <v>0.39700000000000002</v>
      </c>
      <c r="AV759" s="39">
        <f t="shared" si="229"/>
        <v>0.77900000000000003</v>
      </c>
      <c r="AW759" s="40">
        <v>0.221</v>
      </c>
      <c r="AX759" s="39">
        <f t="shared" si="230"/>
        <v>0.78700000000000003</v>
      </c>
      <c r="AY759" s="40">
        <v>0.21299999999999999</v>
      </c>
      <c r="AZ759">
        <v>0</v>
      </c>
      <c r="BA759" s="18">
        <v>1</v>
      </c>
      <c r="BB759">
        <f t="shared" si="231"/>
        <v>0.17500000000000004</v>
      </c>
      <c r="BC759" s="18">
        <v>0.82499999999999996</v>
      </c>
      <c r="BD759" s="18" t="s">
        <v>141</v>
      </c>
      <c r="BE759">
        <v>0</v>
      </c>
      <c r="BF759">
        <v>0</v>
      </c>
      <c r="BG759">
        <v>1</v>
      </c>
      <c r="BH759">
        <v>0</v>
      </c>
      <c r="BI759">
        <v>0</v>
      </c>
      <c r="BJ759">
        <v>0</v>
      </c>
      <c r="BK759" s="18">
        <v>0</v>
      </c>
      <c r="BL759">
        <v>0</v>
      </c>
      <c r="BM759">
        <v>1</v>
      </c>
      <c r="BN759" s="18">
        <v>0</v>
      </c>
      <c r="BQ759" s="96">
        <f t="shared" si="232"/>
        <v>32.799999999999997</v>
      </c>
      <c r="BR759">
        <v>1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 s="18">
        <v>0</v>
      </c>
      <c r="BZ759">
        <v>0</v>
      </c>
      <c r="CA759">
        <v>0</v>
      </c>
      <c r="CB759">
        <v>1</v>
      </c>
      <c r="CC759" s="18">
        <v>0</v>
      </c>
      <c r="CD759">
        <v>0</v>
      </c>
      <c r="CE759">
        <v>0</v>
      </c>
      <c r="CF759">
        <v>0</v>
      </c>
      <c r="CG759">
        <v>0</v>
      </c>
      <c r="CH759" s="18">
        <v>0</v>
      </c>
      <c r="CI759">
        <v>0</v>
      </c>
      <c r="CJ759">
        <v>0</v>
      </c>
      <c r="CK759">
        <v>1</v>
      </c>
      <c r="CL759">
        <v>0</v>
      </c>
      <c r="CM759">
        <v>0</v>
      </c>
      <c r="CN759">
        <v>0</v>
      </c>
      <c r="CO759">
        <v>1</v>
      </c>
      <c r="CP759">
        <v>1</v>
      </c>
      <c r="CQ759">
        <v>1</v>
      </c>
      <c r="CR759">
        <v>1</v>
      </c>
      <c r="CS759" s="18">
        <v>1</v>
      </c>
      <c r="CU759">
        <v>13</v>
      </c>
      <c r="DD759" s="34" t="s">
        <v>110</v>
      </c>
    </row>
    <row r="760" spans="1:108" x14ac:dyDescent="0.25">
      <c r="A760">
        <v>759</v>
      </c>
      <c r="B760">
        <v>46</v>
      </c>
      <c r="C760" s="25" t="s">
        <v>183</v>
      </c>
      <c r="D760" s="12">
        <v>5.93</v>
      </c>
      <c r="E760" s="14">
        <v>7.0000000000000007E-2</v>
      </c>
      <c r="F760" s="7">
        <v>29.8571428571429</v>
      </c>
      <c r="G760" s="7">
        <f t="shared" si="218"/>
        <v>5.8599999999999994</v>
      </c>
      <c r="H760" s="16">
        <f t="shared" si="219"/>
        <v>6</v>
      </c>
      <c r="I760" s="11">
        <f t="shared" si="220"/>
        <v>0.11234859231156773</v>
      </c>
      <c r="J760" s="33">
        <f t="shared" si="221"/>
        <v>3.7628715128276216E-3</v>
      </c>
      <c r="K760" s="33">
        <f t="shared" si="222"/>
        <v>265.75449004596675</v>
      </c>
      <c r="L760" s="33">
        <f t="shared" si="223"/>
        <v>0.1085857207987401</v>
      </c>
      <c r="M760" s="33">
        <f t="shared" si="224"/>
        <v>0.11611146382439536</v>
      </c>
      <c r="N760" s="8">
        <v>0</v>
      </c>
      <c r="O760" s="9">
        <v>1</v>
      </c>
      <c r="P760" s="8">
        <v>0</v>
      </c>
      <c r="Q760" s="9">
        <v>0</v>
      </c>
      <c r="R760" s="9">
        <v>1</v>
      </c>
      <c r="S760" s="9">
        <v>0</v>
      </c>
      <c r="T760" s="9">
        <v>0</v>
      </c>
      <c r="U760" s="8">
        <v>69752</v>
      </c>
      <c r="V760" s="9">
        <v>17</v>
      </c>
      <c r="W760" s="9">
        <f t="shared" si="233"/>
        <v>69734</v>
      </c>
      <c r="X760" s="9">
        <f t="shared" si="225"/>
        <v>30</v>
      </c>
      <c r="Y760" s="7">
        <v>8.41</v>
      </c>
      <c r="Z760" s="7">
        <v>18.39</v>
      </c>
      <c r="AA760" s="9">
        <v>1</v>
      </c>
      <c r="AB760" s="9">
        <v>0</v>
      </c>
      <c r="AC760" s="9">
        <v>0</v>
      </c>
      <c r="AD760" s="9">
        <v>1</v>
      </c>
      <c r="AE760" s="9">
        <v>0</v>
      </c>
      <c r="AF760" s="9">
        <v>0</v>
      </c>
      <c r="AG760" s="8">
        <v>0</v>
      </c>
      <c r="AH760" s="9">
        <v>0</v>
      </c>
      <c r="AI760" s="30">
        <v>1</v>
      </c>
      <c r="AJ760" s="9">
        <v>0</v>
      </c>
      <c r="AK760" s="30">
        <v>1</v>
      </c>
      <c r="AL760" s="21">
        <v>2007</v>
      </c>
      <c r="AM760" s="23">
        <f t="shared" si="226"/>
        <v>7.604396348796338</v>
      </c>
      <c r="AN760" s="33" t="s">
        <v>108</v>
      </c>
      <c r="AO760" s="33" t="s">
        <v>108</v>
      </c>
      <c r="AP760" s="33" t="s">
        <v>108</v>
      </c>
      <c r="AQ760" s="43" t="s">
        <v>108</v>
      </c>
      <c r="AR760" s="33" t="s">
        <v>108</v>
      </c>
      <c r="AS760" s="43" t="s">
        <v>108</v>
      </c>
      <c r="AT760" s="42">
        <v>0.60299999999999998</v>
      </c>
      <c r="AU760" s="18">
        <v>0.39700000000000002</v>
      </c>
      <c r="AV760" s="39">
        <f t="shared" si="229"/>
        <v>0.77900000000000003</v>
      </c>
      <c r="AW760" s="40">
        <v>0.221</v>
      </c>
      <c r="AX760" s="39">
        <f t="shared" si="230"/>
        <v>0.78700000000000003</v>
      </c>
      <c r="AY760" s="40">
        <v>0.21299999999999999</v>
      </c>
      <c r="AZ760">
        <v>0</v>
      </c>
      <c r="BA760" s="18">
        <v>1</v>
      </c>
      <c r="BB760">
        <f t="shared" si="231"/>
        <v>0.17500000000000004</v>
      </c>
      <c r="BC760" s="18">
        <v>0.82499999999999996</v>
      </c>
      <c r="BD760" s="18" t="s">
        <v>141</v>
      </c>
      <c r="BE760">
        <v>0</v>
      </c>
      <c r="BF760">
        <v>0</v>
      </c>
      <c r="BG760">
        <v>1</v>
      </c>
      <c r="BH760">
        <v>0</v>
      </c>
      <c r="BI760">
        <v>0</v>
      </c>
      <c r="BJ760">
        <v>0</v>
      </c>
      <c r="BK760" s="18">
        <v>0</v>
      </c>
      <c r="BL760">
        <v>0</v>
      </c>
      <c r="BM760">
        <v>1</v>
      </c>
      <c r="BN760" s="18">
        <v>0</v>
      </c>
      <c r="BQ760" s="96">
        <f t="shared" si="232"/>
        <v>32.799999999999997</v>
      </c>
      <c r="BR760">
        <v>1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 s="18">
        <v>0</v>
      </c>
      <c r="BZ760">
        <v>0</v>
      </c>
      <c r="CA760">
        <v>0</v>
      </c>
      <c r="CB760">
        <v>1</v>
      </c>
      <c r="CC760" s="18">
        <v>0</v>
      </c>
      <c r="CD760">
        <v>0</v>
      </c>
      <c r="CE760">
        <v>0</v>
      </c>
      <c r="CF760">
        <v>0</v>
      </c>
      <c r="CG760">
        <v>0</v>
      </c>
      <c r="CH760" s="18">
        <v>0</v>
      </c>
      <c r="CI760">
        <v>0</v>
      </c>
      <c r="CJ760">
        <v>0</v>
      </c>
      <c r="CK760">
        <v>1</v>
      </c>
      <c r="CL760">
        <v>0</v>
      </c>
      <c r="CM760">
        <v>0</v>
      </c>
      <c r="CN760">
        <v>0</v>
      </c>
      <c r="CO760">
        <v>1</v>
      </c>
      <c r="CP760">
        <v>1</v>
      </c>
      <c r="CQ760">
        <v>1</v>
      </c>
      <c r="CR760">
        <v>1</v>
      </c>
      <c r="CS760" s="18">
        <v>1</v>
      </c>
      <c r="CU760">
        <v>13</v>
      </c>
      <c r="DD760" s="34" t="s">
        <v>110</v>
      </c>
    </row>
    <row r="761" spans="1:108" x14ac:dyDescent="0.25">
      <c r="A761">
        <v>760</v>
      </c>
      <c r="B761">
        <v>46</v>
      </c>
      <c r="C761" s="25" t="s">
        <v>183</v>
      </c>
      <c r="D761" s="12">
        <v>3.66</v>
      </c>
      <c r="E761" s="14">
        <v>0.04</v>
      </c>
      <c r="F761" s="7">
        <v>30.8571428571429</v>
      </c>
      <c r="G761" s="7">
        <f t="shared" si="218"/>
        <v>3.62</v>
      </c>
      <c r="H761" s="16">
        <f t="shared" si="219"/>
        <v>3.7</v>
      </c>
      <c r="I761" s="11">
        <f t="shared" si="220"/>
        <v>5.7097529664404303E-2</v>
      </c>
      <c r="J761" s="33">
        <f t="shared" si="221"/>
        <v>1.8503829057908777E-3</v>
      </c>
      <c r="K761" s="33">
        <f t="shared" si="222"/>
        <v>540.42868471733266</v>
      </c>
      <c r="L761" s="33">
        <f t="shared" si="223"/>
        <v>5.5247146758613426E-2</v>
      </c>
      <c r="M761" s="33">
        <f t="shared" si="224"/>
        <v>5.8947912570195181E-2</v>
      </c>
      <c r="N761" s="8">
        <v>0</v>
      </c>
      <c r="O761" s="9">
        <v>1</v>
      </c>
      <c r="P761" s="8">
        <v>0</v>
      </c>
      <c r="Q761" s="9">
        <v>0</v>
      </c>
      <c r="R761" s="9">
        <v>1</v>
      </c>
      <c r="S761" s="9">
        <v>0</v>
      </c>
      <c r="T761" s="9">
        <v>0</v>
      </c>
      <c r="U761" s="8">
        <v>291130</v>
      </c>
      <c r="V761" s="9">
        <v>18</v>
      </c>
      <c r="W761" s="9">
        <f t="shared" si="233"/>
        <v>291111</v>
      </c>
      <c r="X761" s="9">
        <f t="shared" si="225"/>
        <v>30</v>
      </c>
      <c r="Y761" s="7">
        <v>8.41</v>
      </c>
      <c r="Z761" s="7">
        <v>18.39</v>
      </c>
      <c r="AA761" s="9">
        <v>1</v>
      </c>
      <c r="AB761" s="9">
        <v>0</v>
      </c>
      <c r="AC761" s="9">
        <v>0</v>
      </c>
      <c r="AD761" s="9">
        <v>1</v>
      </c>
      <c r="AE761" s="9">
        <v>0</v>
      </c>
      <c r="AF761" s="9">
        <v>0</v>
      </c>
      <c r="AG761" s="8">
        <v>0</v>
      </c>
      <c r="AH761" s="9">
        <v>0</v>
      </c>
      <c r="AI761" s="30">
        <v>1</v>
      </c>
      <c r="AJ761" s="9">
        <v>0</v>
      </c>
      <c r="AK761" s="30">
        <v>1</v>
      </c>
      <c r="AL761" s="21">
        <v>2007</v>
      </c>
      <c r="AM761" s="23">
        <f t="shared" si="226"/>
        <v>7.604396348796338</v>
      </c>
      <c r="AN761" s="33" t="s">
        <v>108</v>
      </c>
      <c r="AO761" s="33" t="s">
        <v>108</v>
      </c>
      <c r="AP761" s="33" t="s">
        <v>108</v>
      </c>
      <c r="AQ761" s="43" t="s">
        <v>108</v>
      </c>
      <c r="AR761" s="33" t="s">
        <v>108</v>
      </c>
      <c r="AS761" s="43" t="s">
        <v>108</v>
      </c>
      <c r="AT761" s="42">
        <v>0.60299999999999998</v>
      </c>
      <c r="AU761" s="18">
        <v>0.39700000000000002</v>
      </c>
      <c r="AV761" s="39">
        <f t="shared" si="229"/>
        <v>0.77900000000000003</v>
      </c>
      <c r="AW761" s="40">
        <v>0.221</v>
      </c>
      <c r="AX761" s="39">
        <f t="shared" si="230"/>
        <v>0.78700000000000003</v>
      </c>
      <c r="AY761" s="40">
        <v>0.21299999999999999</v>
      </c>
      <c r="AZ761">
        <v>0</v>
      </c>
      <c r="BA761" s="18">
        <v>1</v>
      </c>
      <c r="BB761">
        <f t="shared" si="231"/>
        <v>0.17500000000000004</v>
      </c>
      <c r="BC761" s="18">
        <v>0.82499999999999996</v>
      </c>
      <c r="BD761" s="18" t="s">
        <v>141</v>
      </c>
      <c r="BE761">
        <v>0</v>
      </c>
      <c r="BF761">
        <v>0</v>
      </c>
      <c r="BG761">
        <v>1</v>
      </c>
      <c r="BH761">
        <v>0</v>
      </c>
      <c r="BI761">
        <v>0</v>
      </c>
      <c r="BJ761">
        <v>0</v>
      </c>
      <c r="BK761" s="18">
        <v>0</v>
      </c>
      <c r="BL761">
        <v>0</v>
      </c>
      <c r="BM761">
        <v>1</v>
      </c>
      <c r="BN761" s="18">
        <v>0</v>
      </c>
      <c r="BQ761" s="96">
        <f t="shared" si="232"/>
        <v>32.799999999999997</v>
      </c>
      <c r="BR761">
        <v>1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 s="18">
        <v>0</v>
      </c>
      <c r="BZ761">
        <v>0</v>
      </c>
      <c r="CA761">
        <v>0</v>
      </c>
      <c r="CB761">
        <v>1</v>
      </c>
      <c r="CC761" s="18">
        <v>0</v>
      </c>
      <c r="CD761">
        <v>0</v>
      </c>
      <c r="CE761">
        <v>0</v>
      </c>
      <c r="CF761">
        <v>0</v>
      </c>
      <c r="CG761">
        <v>0</v>
      </c>
      <c r="CH761" s="18">
        <v>0</v>
      </c>
      <c r="CI761">
        <v>0</v>
      </c>
      <c r="CJ761">
        <v>0</v>
      </c>
      <c r="CK761">
        <v>1</v>
      </c>
      <c r="CL761">
        <v>0</v>
      </c>
      <c r="CM761">
        <v>0</v>
      </c>
      <c r="CN761">
        <v>0</v>
      </c>
      <c r="CO761">
        <v>1</v>
      </c>
      <c r="CP761">
        <v>1</v>
      </c>
      <c r="CQ761">
        <v>1</v>
      </c>
      <c r="CR761">
        <v>1</v>
      </c>
      <c r="CS761" s="18">
        <v>1</v>
      </c>
      <c r="CU761">
        <v>13</v>
      </c>
      <c r="DD761" s="34" t="s">
        <v>110</v>
      </c>
    </row>
    <row r="762" spans="1:108" x14ac:dyDescent="0.25">
      <c r="A762">
        <v>761</v>
      </c>
      <c r="B762">
        <v>46</v>
      </c>
      <c r="C762" s="25" t="s">
        <v>183</v>
      </c>
      <c r="D762" s="12">
        <v>5.84</v>
      </c>
      <c r="E762" s="14">
        <v>0.04</v>
      </c>
      <c r="F762" s="7">
        <v>31.8571428571429</v>
      </c>
      <c r="G762" s="7">
        <f t="shared" si="218"/>
        <v>5.8</v>
      </c>
      <c r="H762" s="16">
        <f t="shared" si="219"/>
        <v>5.88</v>
      </c>
      <c r="I762" s="11">
        <f t="shared" si="220"/>
        <v>5.587417340674182E-2</v>
      </c>
      <c r="J762" s="33">
        <f t="shared" si="221"/>
        <v>1.753897819942566E-3</v>
      </c>
      <c r="K762" s="33">
        <f t="shared" si="222"/>
        <v>570.158642441751</v>
      </c>
      <c r="L762" s="33">
        <f t="shared" si="223"/>
        <v>5.4120275586799257E-2</v>
      </c>
      <c r="M762" s="33">
        <f t="shared" si="224"/>
        <v>5.7628071226684383E-2</v>
      </c>
      <c r="N762" s="8">
        <v>0</v>
      </c>
      <c r="O762" s="9">
        <v>1</v>
      </c>
      <c r="P762" s="8">
        <v>0</v>
      </c>
      <c r="Q762" s="9">
        <v>0</v>
      </c>
      <c r="R762" s="9">
        <v>1</v>
      </c>
      <c r="S762" s="9">
        <v>0</v>
      </c>
      <c r="T762" s="9">
        <v>0</v>
      </c>
      <c r="U762" s="8">
        <v>324084</v>
      </c>
      <c r="V762" s="9">
        <v>17</v>
      </c>
      <c r="W762" s="9">
        <f t="shared" si="233"/>
        <v>324066</v>
      </c>
      <c r="X762" s="9">
        <f t="shared" si="225"/>
        <v>30</v>
      </c>
      <c r="Y762" s="7">
        <v>8.41</v>
      </c>
      <c r="Z762" s="7">
        <v>18.39</v>
      </c>
      <c r="AA762" s="9">
        <v>1</v>
      </c>
      <c r="AB762" s="9">
        <v>0</v>
      </c>
      <c r="AC762" s="9">
        <v>0</v>
      </c>
      <c r="AD762" s="9">
        <v>1</v>
      </c>
      <c r="AE762" s="9">
        <v>0</v>
      </c>
      <c r="AF762" s="9">
        <v>0</v>
      </c>
      <c r="AG762" s="8">
        <v>0</v>
      </c>
      <c r="AH762" s="9">
        <v>0</v>
      </c>
      <c r="AI762" s="30">
        <v>1</v>
      </c>
      <c r="AJ762" s="9">
        <v>0</v>
      </c>
      <c r="AK762" s="30">
        <v>1</v>
      </c>
      <c r="AL762" s="21">
        <v>2007</v>
      </c>
      <c r="AM762" s="23">
        <f t="shared" si="226"/>
        <v>7.604396348796338</v>
      </c>
      <c r="AN762" s="33" t="s">
        <v>108</v>
      </c>
      <c r="AO762" s="33" t="s">
        <v>108</v>
      </c>
      <c r="AP762" s="33" t="s">
        <v>108</v>
      </c>
      <c r="AQ762" s="43" t="s">
        <v>108</v>
      </c>
      <c r="AR762" s="33" t="s">
        <v>108</v>
      </c>
      <c r="AS762" s="43" t="s">
        <v>108</v>
      </c>
      <c r="AT762" s="42">
        <v>0.60299999999999998</v>
      </c>
      <c r="AU762" s="18">
        <v>0.39700000000000002</v>
      </c>
      <c r="AV762" s="39">
        <f t="shared" si="229"/>
        <v>0.77900000000000003</v>
      </c>
      <c r="AW762" s="40">
        <v>0.221</v>
      </c>
      <c r="AX762" s="39">
        <f t="shared" si="230"/>
        <v>0.78700000000000003</v>
      </c>
      <c r="AY762" s="40">
        <v>0.21299999999999999</v>
      </c>
      <c r="AZ762">
        <v>0</v>
      </c>
      <c r="BA762" s="18">
        <v>1</v>
      </c>
      <c r="BB762">
        <f t="shared" si="231"/>
        <v>0.17500000000000004</v>
      </c>
      <c r="BC762" s="18">
        <v>0.82499999999999996</v>
      </c>
      <c r="BD762" s="18" t="s">
        <v>141</v>
      </c>
      <c r="BE762">
        <v>0</v>
      </c>
      <c r="BF762">
        <v>0</v>
      </c>
      <c r="BG762">
        <v>1</v>
      </c>
      <c r="BH762">
        <v>0</v>
      </c>
      <c r="BI762">
        <v>0</v>
      </c>
      <c r="BJ762">
        <v>0</v>
      </c>
      <c r="BK762" s="18">
        <v>0</v>
      </c>
      <c r="BL762">
        <v>0</v>
      </c>
      <c r="BM762">
        <v>1</v>
      </c>
      <c r="BN762" s="18">
        <v>0</v>
      </c>
      <c r="BQ762" s="96">
        <f t="shared" si="232"/>
        <v>32.799999999999997</v>
      </c>
      <c r="BR762">
        <v>1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 s="18">
        <v>0</v>
      </c>
      <c r="BZ762">
        <v>0</v>
      </c>
      <c r="CA762">
        <v>0</v>
      </c>
      <c r="CB762">
        <v>1</v>
      </c>
      <c r="CC762" s="18">
        <v>0</v>
      </c>
      <c r="CD762">
        <v>0</v>
      </c>
      <c r="CE762">
        <v>0</v>
      </c>
      <c r="CF762">
        <v>0</v>
      </c>
      <c r="CG762">
        <v>0</v>
      </c>
      <c r="CH762" s="18">
        <v>0</v>
      </c>
      <c r="CI762">
        <v>0</v>
      </c>
      <c r="CJ762">
        <v>0</v>
      </c>
      <c r="CK762">
        <v>1</v>
      </c>
      <c r="CL762">
        <v>0</v>
      </c>
      <c r="CM762">
        <v>0</v>
      </c>
      <c r="CN762">
        <v>0</v>
      </c>
      <c r="CO762">
        <v>1</v>
      </c>
      <c r="CP762">
        <v>1</v>
      </c>
      <c r="CQ762">
        <v>1</v>
      </c>
      <c r="CR762">
        <v>1</v>
      </c>
      <c r="CS762" s="18">
        <v>1</v>
      </c>
      <c r="CU762">
        <v>13</v>
      </c>
      <c r="DD762" s="34" t="s">
        <v>110</v>
      </c>
    </row>
    <row r="763" spans="1:108" x14ac:dyDescent="0.25">
      <c r="A763">
        <v>762</v>
      </c>
      <c r="B763">
        <v>46</v>
      </c>
      <c r="C763" s="25" t="s">
        <v>183</v>
      </c>
      <c r="D763" s="12">
        <v>7.79</v>
      </c>
      <c r="E763" s="14">
        <v>0.03</v>
      </c>
      <c r="F763" s="7">
        <v>32.857142857142897</v>
      </c>
      <c r="G763" s="7">
        <f t="shared" si="218"/>
        <v>7.76</v>
      </c>
      <c r="H763" s="16">
        <f t="shared" si="219"/>
        <v>7.82</v>
      </c>
      <c r="I763" s="11">
        <f t="shared" si="220"/>
        <v>5.2685549073099733E-2</v>
      </c>
      <c r="J763" s="33">
        <f t="shared" si="221"/>
        <v>1.603473232659555E-3</v>
      </c>
      <c r="K763" s="33">
        <f t="shared" si="222"/>
        <v>623.64620726557348</v>
      </c>
      <c r="L763" s="33">
        <f t="shared" si="223"/>
        <v>5.108207584044018E-2</v>
      </c>
      <c r="M763" s="33">
        <f t="shared" si="224"/>
        <v>5.4289022305759285E-2</v>
      </c>
      <c r="N763" s="8">
        <v>0</v>
      </c>
      <c r="O763" s="9">
        <v>1</v>
      </c>
      <c r="P763" s="8">
        <v>0</v>
      </c>
      <c r="Q763" s="9">
        <v>0</v>
      </c>
      <c r="R763" s="9">
        <v>1</v>
      </c>
      <c r="S763" s="9">
        <v>0</v>
      </c>
      <c r="T763" s="9">
        <v>0</v>
      </c>
      <c r="U763" s="8">
        <v>387866</v>
      </c>
      <c r="V763" s="9">
        <v>10</v>
      </c>
      <c r="W763" s="9">
        <f t="shared" si="233"/>
        <v>387855</v>
      </c>
      <c r="X763" s="9">
        <f t="shared" si="225"/>
        <v>30</v>
      </c>
      <c r="Y763" s="7">
        <v>8.41</v>
      </c>
      <c r="Z763" s="7">
        <v>18.39</v>
      </c>
      <c r="AA763" s="9">
        <v>1</v>
      </c>
      <c r="AB763" s="9">
        <v>0</v>
      </c>
      <c r="AC763" s="9">
        <v>0</v>
      </c>
      <c r="AD763" s="9">
        <v>1</v>
      </c>
      <c r="AE763" s="9">
        <v>0</v>
      </c>
      <c r="AF763" s="9">
        <v>0</v>
      </c>
      <c r="AG763" s="8">
        <v>0</v>
      </c>
      <c r="AH763" s="9">
        <v>0</v>
      </c>
      <c r="AI763" s="30">
        <v>1</v>
      </c>
      <c r="AJ763" s="9">
        <v>0</v>
      </c>
      <c r="AK763" s="30">
        <v>1</v>
      </c>
      <c r="AL763" s="21">
        <v>2007</v>
      </c>
      <c r="AM763" s="23">
        <f t="shared" si="226"/>
        <v>7.604396348796338</v>
      </c>
      <c r="AN763" s="33" t="s">
        <v>108</v>
      </c>
      <c r="AO763" s="33" t="s">
        <v>108</v>
      </c>
      <c r="AP763" s="33" t="s">
        <v>108</v>
      </c>
      <c r="AQ763" s="43" t="s">
        <v>108</v>
      </c>
      <c r="AR763" s="33" t="s">
        <v>108</v>
      </c>
      <c r="AS763" s="43" t="s">
        <v>108</v>
      </c>
      <c r="AT763" s="42">
        <v>0.60299999999999998</v>
      </c>
      <c r="AU763" s="18">
        <v>0.39700000000000002</v>
      </c>
      <c r="AV763" s="39">
        <f t="shared" si="229"/>
        <v>0.77900000000000003</v>
      </c>
      <c r="AW763" s="40">
        <v>0.221</v>
      </c>
      <c r="AX763" s="39">
        <f t="shared" si="230"/>
        <v>0.78700000000000003</v>
      </c>
      <c r="AY763" s="40">
        <v>0.21299999999999999</v>
      </c>
      <c r="AZ763">
        <v>0</v>
      </c>
      <c r="BA763" s="18">
        <v>1</v>
      </c>
      <c r="BB763">
        <f t="shared" si="231"/>
        <v>0.17500000000000004</v>
      </c>
      <c r="BC763" s="18">
        <v>0.82499999999999996</v>
      </c>
      <c r="BD763" s="18" t="s">
        <v>141</v>
      </c>
      <c r="BE763">
        <v>0</v>
      </c>
      <c r="BF763">
        <v>0</v>
      </c>
      <c r="BG763">
        <v>1</v>
      </c>
      <c r="BH763">
        <v>0</v>
      </c>
      <c r="BI763">
        <v>0</v>
      </c>
      <c r="BJ763">
        <v>0</v>
      </c>
      <c r="BK763" s="18">
        <v>0</v>
      </c>
      <c r="BL763">
        <v>0</v>
      </c>
      <c r="BM763">
        <v>1</v>
      </c>
      <c r="BN763" s="18">
        <v>0</v>
      </c>
      <c r="BQ763" s="96">
        <f t="shared" si="232"/>
        <v>32.799999999999997</v>
      </c>
      <c r="BR763">
        <v>1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 s="18">
        <v>0</v>
      </c>
      <c r="BZ763">
        <v>0</v>
      </c>
      <c r="CA763">
        <v>0</v>
      </c>
      <c r="CB763">
        <v>1</v>
      </c>
      <c r="CC763" s="18">
        <v>0</v>
      </c>
      <c r="CD763">
        <v>0</v>
      </c>
      <c r="CE763">
        <v>0</v>
      </c>
      <c r="CF763">
        <v>0</v>
      </c>
      <c r="CG763">
        <v>0</v>
      </c>
      <c r="CH763" s="18">
        <v>0</v>
      </c>
      <c r="CI763">
        <v>0</v>
      </c>
      <c r="CJ763">
        <v>0</v>
      </c>
      <c r="CK763">
        <v>1</v>
      </c>
      <c r="CL763">
        <v>0</v>
      </c>
      <c r="CM763">
        <v>0</v>
      </c>
      <c r="CN763">
        <v>0</v>
      </c>
      <c r="CO763">
        <v>1</v>
      </c>
      <c r="CP763">
        <v>0</v>
      </c>
      <c r="CQ763">
        <v>0</v>
      </c>
      <c r="CR763">
        <v>0</v>
      </c>
      <c r="CS763" s="18">
        <v>1</v>
      </c>
      <c r="CU763">
        <v>13</v>
      </c>
      <c r="DD763" s="34" t="s">
        <v>110</v>
      </c>
    </row>
    <row r="764" spans="1:108" x14ac:dyDescent="0.25">
      <c r="A764">
        <v>763</v>
      </c>
      <c r="B764">
        <v>46</v>
      </c>
      <c r="C764" s="25" t="s">
        <v>183</v>
      </c>
      <c r="D764" s="12">
        <v>6.23</v>
      </c>
      <c r="E764" s="14">
        <v>0.03</v>
      </c>
      <c r="F764" s="7">
        <v>33.857142857142897</v>
      </c>
      <c r="G764" s="7">
        <f t="shared" si="218"/>
        <v>6.2</v>
      </c>
      <c r="H764" s="16">
        <f t="shared" si="219"/>
        <v>6.2600000000000007</v>
      </c>
      <c r="I764" s="11">
        <f t="shared" si="220"/>
        <v>5.4284645881501149E-2</v>
      </c>
      <c r="J764" s="33">
        <f t="shared" si="221"/>
        <v>1.6033439711835762E-3</v>
      </c>
      <c r="K764" s="33">
        <f t="shared" si="222"/>
        <v>623.69648557808068</v>
      </c>
      <c r="L764" s="33">
        <f t="shared" si="223"/>
        <v>5.2681301910317571E-2</v>
      </c>
      <c r="M764" s="33">
        <f t="shared" si="224"/>
        <v>5.5887989852684727E-2</v>
      </c>
      <c r="N764" s="8">
        <v>0</v>
      </c>
      <c r="O764" s="9">
        <v>1</v>
      </c>
      <c r="P764" s="8">
        <v>0</v>
      </c>
      <c r="Q764" s="9">
        <v>0</v>
      </c>
      <c r="R764" s="9">
        <v>1</v>
      </c>
      <c r="S764" s="9">
        <v>0</v>
      </c>
      <c r="T764" s="9">
        <v>0</v>
      </c>
      <c r="U764" s="8">
        <v>387866</v>
      </c>
      <c r="V764" s="9">
        <v>14</v>
      </c>
      <c r="W764" s="9">
        <f t="shared" si="233"/>
        <v>387851</v>
      </c>
      <c r="X764" s="9">
        <f t="shared" si="225"/>
        <v>30</v>
      </c>
      <c r="Y764" s="7">
        <v>8.41</v>
      </c>
      <c r="Z764" s="7">
        <v>18.39</v>
      </c>
      <c r="AA764" s="9">
        <v>1</v>
      </c>
      <c r="AB764" s="9">
        <v>0</v>
      </c>
      <c r="AC764" s="9">
        <v>0</v>
      </c>
      <c r="AD764" s="9">
        <v>1</v>
      </c>
      <c r="AE764" s="9">
        <v>0</v>
      </c>
      <c r="AF764" s="9">
        <v>0</v>
      </c>
      <c r="AG764" s="8">
        <v>0</v>
      </c>
      <c r="AH764" s="9">
        <v>0</v>
      </c>
      <c r="AI764" s="30">
        <v>1</v>
      </c>
      <c r="AJ764" s="9">
        <v>0</v>
      </c>
      <c r="AK764" s="30">
        <v>1</v>
      </c>
      <c r="AL764" s="21">
        <v>2007</v>
      </c>
      <c r="AM764" s="23">
        <f t="shared" si="226"/>
        <v>7.604396348796338</v>
      </c>
      <c r="AN764" s="33" t="s">
        <v>108</v>
      </c>
      <c r="AO764" s="33" t="s">
        <v>108</v>
      </c>
      <c r="AP764" s="33" t="s">
        <v>108</v>
      </c>
      <c r="AQ764" s="43" t="s">
        <v>108</v>
      </c>
      <c r="AR764" s="33" t="s">
        <v>108</v>
      </c>
      <c r="AS764" s="43" t="s">
        <v>108</v>
      </c>
      <c r="AT764" s="42">
        <v>0.60299999999999998</v>
      </c>
      <c r="AU764" s="18">
        <v>0.39700000000000002</v>
      </c>
      <c r="AV764" s="39">
        <f t="shared" si="229"/>
        <v>0.77900000000000003</v>
      </c>
      <c r="AW764" s="40">
        <v>0.221</v>
      </c>
      <c r="AX764" s="39">
        <f t="shared" si="230"/>
        <v>0.78700000000000003</v>
      </c>
      <c r="AY764" s="40">
        <v>0.21299999999999999</v>
      </c>
      <c r="AZ764">
        <v>0</v>
      </c>
      <c r="BA764" s="18">
        <v>1</v>
      </c>
      <c r="BB764">
        <f t="shared" si="231"/>
        <v>0.17500000000000004</v>
      </c>
      <c r="BC764" s="18">
        <v>0.82499999999999996</v>
      </c>
      <c r="BD764" s="18" t="s">
        <v>141</v>
      </c>
      <c r="BE764">
        <v>0</v>
      </c>
      <c r="BF764">
        <v>0</v>
      </c>
      <c r="BG764">
        <v>1</v>
      </c>
      <c r="BH764">
        <v>0</v>
      </c>
      <c r="BI764">
        <v>0</v>
      </c>
      <c r="BJ764">
        <v>0</v>
      </c>
      <c r="BK764" s="18">
        <v>0</v>
      </c>
      <c r="BL764">
        <v>0</v>
      </c>
      <c r="BM764">
        <v>1</v>
      </c>
      <c r="BN764" s="18">
        <v>0</v>
      </c>
      <c r="BQ764" s="96">
        <f t="shared" si="232"/>
        <v>32.799999999999997</v>
      </c>
      <c r="BR764">
        <v>1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 s="18">
        <v>0</v>
      </c>
      <c r="BZ764">
        <v>0</v>
      </c>
      <c r="CA764">
        <v>0</v>
      </c>
      <c r="CB764">
        <v>1</v>
      </c>
      <c r="CC764" s="18">
        <v>0</v>
      </c>
      <c r="CD764">
        <v>0</v>
      </c>
      <c r="CE764">
        <v>0</v>
      </c>
      <c r="CF764">
        <v>0</v>
      </c>
      <c r="CG764">
        <v>0</v>
      </c>
      <c r="CH764" s="18">
        <v>0</v>
      </c>
      <c r="CI764">
        <v>0</v>
      </c>
      <c r="CJ764">
        <v>0</v>
      </c>
      <c r="CK764">
        <v>1</v>
      </c>
      <c r="CL764">
        <v>0</v>
      </c>
      <c r="CM764">
        <v>0</v>
      </c>
      <c r="CN764">
        <v>0</v>
      </c>
      <c r="CO764">
        <v>1</v>
      </c>
      <c r="CP764">
        <v>1</v>
      </c>
      <c r="CQ764">
        <v>0</v>
      </c>
      <c r="CR764">
        <v>0</v>
      </c>
      <c r="CS764" s="18">
        <v>1</v>
      </c>
      <c r="CU764">
        <v>13</v>
      </c>
      <c r="DD764" s="34" t="s">
        <v>110</v>
      </c>
    </row>
    <row r="765" spans="1:108" x14ac:dyDescent="0.25">
      <c r="A765">
        <v>764</v>
      </c>
      <c r="B765">
        <v>46</v>
      </c>
      <c r="C765" s="25" t="s">
        <v>183</v>
      </c>
      <c r="D765" s="12">
        <v>6.15</v>
      </c>
      <c r="E765" s="14">
        <v>0.03</v>
      </c>
      <c r="F765" s="7">
        <v>34.857142857142897</v>
      </c>
      <c r="G765" s="7">
        <f t="shared" si="218"/>
        <v>6.12</v>
      </c>
      <c r="H765" s="16">
        <f t="shared" si="219"/>
        <v>6.1800000000000006</v>
      </c>
      <c r="I765" s="11">
        <f t="shared" si="220"/>
        <v>6.1117055763178253E-2</v>
      </c>
      <c r="J765" s="33">
        <f t="shared" si="221"/>
        <v>1.7533581571403578E-3</v>
      </c>
      <c r="K765" s="33">
        <f t="shared" si="222"/>
        <v>570.33413049559226</v>
      </c>
      <c r="L765" s="33">
        <f t="shared" si="223"/>
        <v>5.9363697606037893E-2</v>
      </c>
      <c r="M765" s="33">
        <f t="shared" si="224"/>
        <v>6.2870413920318613E-2</v>
      </c>
      <c r="N765" s="8">
        <v>0</v>
      </c>
      <c r="O765" s="9">
        <v>1</v>
      </c>
      <c r="P765" s="8">
        <v>0</v>
      </c>
      <c r="Q765" s="9">
        <v>0</v>
      </c>
      <c r="R765" s="9">
        <v>1</v>
      </c>
      <c r="S765" s="9">
        <v>0</v>
      </c>
      <c r="T765" s="9">
        <v>0</v>
      </c>
      <c r="U765" s="8">
        <v>324084</v>
      </c>
      <c r="V765" s="9">
        <v>17</v>
      </c>
      <c r="W765" s="9">
        <f t="shared" si="233"/>
        <v>324066</v>
      </c>
      <c r="X765" s="9">
        <f t="shared" si="225"/>
        <v>30</v>
      </c>
      <c r="Y765" s="7">
        <v>8.41</v>
      </c>
      <c r="Z765" s="7">
        <v>18.39</v>
      </c>
      <c r="AA765" s="9">
        <v>1</v>
      </c>
      <c r="AB765" s="9">
        <v>0</v>
      </c>
      <c r="AC765" s="9">
        <v>0</v>
      </c>
      <c r="AD765" s="9">
        <v>1</v>
      </c>
      <c r="AE765" s="9">
        <v>0</v>
      </c>
      <c r="AF765" s="9">
        <v>0</v>
      </c>
      <c r="AG765" s="8">
        <v>0</v>
      </c>
      <c r="AH765" s="9">
        <v>0</v>
      </c>
      <c r="AI765" s="30">
        <v>1</v>
      </c>
      <c r="AJ765" s="9">
        <v>0</v>
      </c>
      <c r="AK765" s="30">
        <v>1</v>
      </c>
      <c r="AL765" s="21">
        <v>2007</v>
      </c>
      <c r="AM765" s="23">
        <f t="shared" si="226"/>
        <v>7.604396348796338</v>
      </c>
      <c r="AN765" s="33" t="s">
        <v>108</v>
      </c>
      <c r="AO765" s="33" t="s">
        <v>108</v>
      </c>
      <c r="AP765" s="33" t="s">
        <v>108</v>
      </c>
      <c r="AQ765" s="43" t="s">
        <v>108</v>
      </c>
      <c r="AR765" s="33" t="s">
        <v>108</v>
      </c>
      <c r="AS765" s="43" t="s">
        <v>108</v>
      </c>
      <c r="AT765" s="42">
        <v>0.60299999999999998</v>
      </c>
      <c r="AU765" s="18">
        <v>0.39700000000000002</v>
      </c>
      <c r="AV765" s="39">
        <f t="shared" si="229"/>
        <v>0.77900000000000003</v>
      </c>
      <c r="AW765" s="40">
        <v>0.221</v>
      </c>
      <c r="AX765" s="39">
        <f t="shared" si="230"/>
        <v>0.78700000000000003</v>
      </c>
      <c r="AY765" s="40">
        <v>0.21299999999999999</v>
      </c>
      <c r="AZ765">
        <v>0</v>
      </c>
      <c r="BA765" s="18">
        <v>1</v>
      </c>
      <c r="BB765">
        <f t="shared" si="231"/>
        <v>0.17500000000000004</v>
      </c>
      <c r="BC765" s="18">
        <v>0.82499999999999996</v>
      </c>
      <c r="BD765" s="18" t="s">
        <v>141</v>
      </c>
      <c r="BE765">
        <v>0</v>
      </c>
      <c r="BF765">
        <v>0</v>
      </c>
      <c r="BG765">
        <v>1</v>
      </c>
      <c r="BH765">
        <v>0</v>
      </c>
      <c r="BI765">
        <v>0</v>
      </c>
      <c r="BJ765">
        <v>0</v>
      </c>
      <c r="BK765" s="18">
        <v>0</v>
      </c>
      <c r="BL765">
        <v>0</v>
      </c>
      <c r="BM765">
        <v>1</v>
      </c>
      <c r="BN765" s="18">
        <v>0</v>
      </c>
      <c r="BQ765" s="96">
        <f t="shared" si="232"/>
        <v>32.799999999999997</v>
      </c>
      <c r="BR765">
        <v>1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 s="18">
        <v>0</v>
      </c>
      <c r="BZ765">
        <v>0</v>
      </c>
      <c r="CA765">
        <v>0</v>
      </c>
      <c r="CB765">
        <v>1</v>
      </c>
      <c r="CC765" s="18">
        <v>0</v>
      </c>
      <c r="CD765">
        <v>0</v>
      </c>
      <c r="CE765">
        <v>0</v>
      </c>
      <c r="CF765">
        <v>0</v>
      </c>
      <c r="CG765">
        <v>0</v>
      </c>
      <c r="CH765" s="18">
        <v>0</v>
      </c>
      <c r="CI765">
        <v>0</v>
      </c>
      <c r="CJ765">
        <v>0</v>
      </c>
      <c r="CK765">
        <v>1</v>
      </c>
      <c r="CL765">
        <v>0</v>
      </c>
      <c r="CM765">
        <v>0</v>
      </c>
      <c r="CN765">
        <v>0</v>
      </c>
      <c r="CO765">
        <v>1</v>
      </c>
      <c r="CP765">
        <v>1</v>
      </c>
      <c r="CQ765">
        <v>1</v>
      </c>
      <c r="CR765">
        <v>1</v>
      </c>
      <c r="CS765" s="18">
        <v>1</v>
      </c>
      <c r="CU765">
        <v>13</v>
      </c>
      <c r="DD765" s="34" t="s">
        <v>110</v>
      </c>
    </row>
    <row r="766" spans="1:108" x14ac:dyDescent="0.25">
      <c r="A766">
        <v>765</v>
      </c>
      <c r="B766">
        <v>46</v>
      </c>
      <c r="C766" s="25" t="s">
        <v>183</v>
      </c>
      <c r="D766" s="12">
        <v>6.05</v>
      </c>
      <c r="E766" s="14">
        <v>0.04</v>
      </c>
      <c r="F766" s="7">
        <v>35.857142857142897</v>
      </c>
      <c r="G766" s="7">
        <f t="shared" si="218"/>
        <v>6.01</v>
      </c>
      <c r="H766" s="16">
        <f t="shared" si="219"/>
        <v>6.09</v>
      </c>
      <c r="I766" s="11">
        <f t="shared" si="220"/>
        <v>7.0924369238987289E-2</v>
      </c>
      <c r="J766" s="33">
        <f t="shared" si="221"/>
        <v>1.9779704568641853E-3</v>
      </c>
      <c r="K766" s="33">
        <f t="shared" si="222"/>
        <v>505.56872400681345</v>
      </c>
      <c r="L766" s="33">
        <f t="shared" si="223"/>
        <v>6.8946398782123108E-2</v>
      </c>
      <c r="M766" s="33">
        <f t="shared" si="224"/>
        <v>7.290233969585147E-2</v>
      </c>
      <c r="N766" s="8">
        <v>0</v>
      </c>
      <c r="O766" s="9">
        <v>1</v>
      </c>
      <c r="P766" s="8">
        <v>0</v>
      </c>
      <c r="Q766" s="9">
        <v>0</v>
      </c>
      <c r="R766" s="9">
        <v>1</v>
      </c>
      <c r="S766" s="9">
        <v>0</v>
      </c>
      <c r="T766" s="9">
        <v>0</v>
      </c>
      <c r="U766" s="8">
        <v>254332</v>
      </c>
      <c r="V766" s="9">
        <v>17</v>
      </c>
      <c r="W766" s="9">
        <f t="shared" si="233"/>
        <v>254314</v>
      </c>
      <c r="X766" s="9">
        <f t="shared" si="225"/>
        <v>30</v>
      </c>
      <c r="Y766" s="7">
        <v>8.41</v>
      </c>
      <c r="Z766" s="7">
        <v>18.39</v>
      </c>
      <c r="AA766" s="9">
        <v>1</v>
      </c>
      <c r="AB766" s="9">
        <v>0</v>
      </c>
      <c r="AC766" s="9">
        <v>0</v>
      </c>
      <c r="AD766" s="9">
        <v>1</v>
      </c>
      <c r="AE766" s="9">
        <v>0</v>
      </c>
      <c r="AF766" s="9">
        <v>0</v>
      </c>
      <c r="AG766" s="8">
        <v>0</v>
      </c>
      <c r="AH766" s="9">
        <v>0</v>
      </c>
      <c r="AI766" s="30">
        <v>1</v>
      </c>
      <c r="AJ766" s="9">
        <v>0</v>
      </c>
      <c r="AK766" s="30">
        <v>1</v>
      </c>
      <c r="AL766" s="21">
        <v>2007</v>
      </c>
      <c r="AM766" s="23">
        <f t="shared" si="226"/>
        <v>7.604396348796338</v>
      </c>
      <c r="AN766" s="33" t="s">
        <v>108</v>
      </c>
      <c r="AO766" s="33" t="s">
        <v>108</v>
      </c>
      <c r="AP766" s="33" t="s">
        <v>108</v>
      </c>
      <c r="AQ766" s="43" t="s">
        <v>108</v>
      </c>
      <c r="AR766" s="33" t="s">
        <v>108</v>
      </c>
      <c r="AS766" s="43" t="s">
        <v>108</v>
      </c>
      <c r="AT766" s="42">
        <v>0.60299999999999998</v>
      </c>
      <c r="AU766" s="18">
        <v>0.39700000000000002</v>
      </c>
      <c r="AV766" s="39">
        <f t="shared" si="229"/>
        <v>0.77900000000000003</v>
      </c>
      <c r="AW766" s="40">
        <v>0.221</v>
      </c>
      <c r="AX766" s="39">
        <f t="shared" si="230"/>
        <v>0.78700000000000003</v>
      </c>
      <c r="AY766" s="40">
        <v>0.21299999999999999</v>
      </c>
      <c r="AZ766">
        <v>0</v>
      </c>
      <c r="BA766" s="18">
        <v>1</v>
      </c>
      <c r="BB766">
        <f t="shared" si="231"/>
        <v>0.17500000000000004</v>
      </c>
      <c r="BC766" s="18">
        <v>0.82499999999999996</v>
      </c>
      <c r="BD766" s="18" t="s">
        <v>141</v>
      </c>
      <c r="BE766">
        <v>0</v>
      </c>
      <c r="BF766">
        <v>0</v>
      </c>
      <c r="BG766">
        <v>1</v>
      </c>
      <c r="BH766">
        <v>0</v>
      </c>
      <c r="BI766">
        <v>0</v>
      </c>
      <c r="BJ766">
        <v>0</v>
      </c>
      <c r="BK766" s="18">
        <v>0</v>
      </c>
      <c r="BL766">
        <v>0</v>
      </c>
      <c r="BM766">
        <v>1</v>
      </c>
      <c r="BN766" s="18">
        <v>0</v>
      </c>
      <c r="BQ766" s="96">
        <f t="shared" si="232"/>
        <v>32.799999999999997</v>
      </c>
      <c r="BR766">
        <v>1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 s="18">
        <v>0</v>
      </c>
      <c r="BZ766">
        <v>0</v>
      </c>
      <c r="CA766">
        <v>0</v>
      </c>
      <c r="CB766">
        <v>1</v>
      </c>
      <c r="CC766" s="18">
        <v>0</v>
      </c>
      <c r="CD766">
        <v>0</v>
      </c>
      <c r="CE766">
        <v>0</v>
      </c>
      <c r="CF766">
        <v>0</v>
      </c>
      <c r="CG766">
        <v>0</v>
      </c>
      <c r="CH766" s="18">
        <v>0</v>
      </c>
      <c r="CI766">
        <v>0</v>
      </c>
      <c r="CJ766">
        <v>0</v>
      </c>
      <c r="CK766">
        <v>1</v>
      </c>
      <c r="CL766">
        <v>0</v>
      </c>
      <c r="CM766">
        <v>0</v>
      </c>
      <c r="CN766">
        <v>0</v>
      </c>
      <c r="CO766">
        <v>1</v>
      </c>
      <c r="CP766">
        <v>1</v>
      </c>
      <c r="CQ766">
        <v>1</v>
      </c>
      <c r="CR766">
        <v>1</v>
      </c>
      <c r="CS766" s="18">
        <v>1</v>
      </c>
      <c r="CU766">
        <v>13</v>
      </c>
      <c r="DD766" s="34" t="s">
        <v>110</v>
      </c>
    </row>
    <row r="767" spans="1:108" x14ac:dyDescent="0.25">
      <c r="A767">
        <v>766</v>
      </c>
      <c r="B767">
        <v>46</v>
      </c>
      <c r="C767" s="25" t="s">
        <v>183</v>
      </c>
      <c r="D767" s="12">
        <v>5.91</v>
      </c>
      <c r="E767" s="14">
        <v>7.0000000000000007E-2</v>
      </c>
      <c r="F767" s="7">
        <v>36.857142857142897</v>
      </c>
      <c r="G767" s="7">
        <f t="shared" si="218"/>
        <v>5.84</v>
      </c>
      <c r="H767" s="16">
        <f t="shared" si="219"/>
        <v>5.98</v>
      </c>
      <c r="I767" s="11">
        <f t="shared" si="220"/>
        <v>0.13823242550242379</v>
      </c>
      <c r="J767" s="33">
        <f t="shared" si="221"/>
        <v>3.75049216479444E-3</v>
      </c>
      <c r="K767" s="33">
        <f t="shared" si="222"/>
        <v>266.63167287400768</v>
      </c>
      <c r="L767" s="33">
        <f t="shared" si="223"/>
        <v>0.13448193333762934</v>
      </c>
      <c r="M767" s="33">
        <f t="shared" si="224"/>
        <v>0.14198291766721824</v>
      </c>
      <c r="N767" s="8">
        <v>0</v>
      </c>
      <c r="O767" s="9">
        <v>1</v>
      </c>
      <c r="P767" s="8">
        <v>0</v>
      </c>
      <c r="Q767" s="9">
        <v>0</v>
      </c>
      <c r="R767" s="9">
        <v>1</v>
      </c>
      <c r="S767" s="9">
        <v>0</v>
      </c>
      <c r="T767" s="9">
        <v>0</v>
      </c>
      <c r="U767" s="8">
        <v>69752</v>
      </c>
      <c r="V767" s="9">
        <v>17</v>
      </c>
      <c r="W767" s="9">
        <f t="shared" si="233"/>
        <v>69734</v>
      </c>
      <c r="X767" s="9">
        <f t="shared" si="225"/>
        <v>30</v>
      </c>
      <c r="Y767" s="7">
        <v>8.41</v>
      </c>
      <c r="Z767" s="7">
        <v>18.39</v>
      </c>
      <c r="AA767" s="9">
        <v>1</v>
      </c>
      <c r="AB767" s="9">
        <v>0</v>
      </c>
      <c r="AC767" s="9">
        <v>0</v>
      </c>
      <c r="AD767" s="9">
        <v>1</v>
      </c>
      <c r="AE767" s="9">
        <v>0</v>
      </c>
      <c r="AF767" s="9">
        <v>0</v>
      </c>
      <c r="AG767" s="8">
        <v>0</v>
      </c>
      <c r="AH767" s="9">
        <v>0</v>
      </c>
      <c r="AI767" s="30">
        <v>1</v>
      </c>
      <c r="AJ767" s="9">
        <v>0</v>
      </c>
      <c r="AK767" s="30">
        <v>1</v>
      </c>
      <c r="AL767" s="21">
        <v>2007</v>
      </c>
      <c r="AM767" s="23">
        <f t="shared" si="226"/>
        <v>7.604396348796338</v>
      </c>
      <c r="AN767" s="33" t="s">
        <v>108</v>
      </c>
      <c r="AO767" s="33" t="s">
        <v>108</v>
      </c>
      <c r="AP767" s="33" t="s">
        <v>108</v>
      </c>
      <c r="AQ767" s="43" t="s">
        <v>108</v>
      </c>
      <c r="AR767" s="33" t="s">
        <v>108</v>
      </c>
      <c r="AS767" s="43" t="s">
        <v>108</v>
      </c>
      <c r="AT767" s="42">
        <v>0.60299999999999998</v>
      </c>
      <c r="AU767" s="18">
        <v>0.39700000000000002</v>
      </c>
      <c r="AV767" s="39">
        <f t="shared" si="229"/>
        <v>0.77900000000000003</v>
      </c>
      <c r="AW767" s="40">
        <v>0.221</v>
      </c>
      <c r="AX767" s="39">
        <f t="shared" si="230"/>
        <v>0.78700000000000003</v>
      </c>
      <c r="AY767" s="40">
        <v>0.21299999999999999</v>
      </c>
      <c r="AZ767">
        <v>0</v>
      </c>
      <c r="BA767" s="18">
        <v>1</v>
      </c>
      <c r="BB767">
        <f t="shared" si="231"/>
        <v>0.17500000000000004</v>
      </c>
      <c r="BC767" s="18">
        <v>0.82499999999999996</v>
      </c>
      <c r="BD767" s="18" t="s">
        <v>141</v>
      </c>
      <c r="BE767">
        <v>0</v>
      </c>
      <c r="BF767">
        <v>0</v>
      </c>
      <c r="BG767">
        <v>1</v>
      </c>
      <c r="BH767">
        <v>0</v>
      </c>
      <c r="BI767">
        <v>0</v>
      </c>
      <c r="BJ767">
        <v>0</v>
      </c>
      <c r="BK767" s="18">
        <v>0</v>
      </c>
      <c r="BL767">
        <v>0</v>
      </c>
      <c r="BM767">
        <v>1</v>
      </c>
      <c r="BN767" s="18">
        <v>0</v>
      </c>
      <c r="BQ767" s="96">
        <f t="shared" si="232"/>
        <v>32.799999999999997</v>
      </c>
      <c r="BR767">
        <v>1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 s="18">
        <v>0</v>
      </c>
      <c r="BZ767">
        <v>0</v>
      </c>
      <c r="CA767">
        <v>0</v>
      </c>
      <c r="CB767">
        <v>1</v>
      </c>
      <c r="CC767" s="18">
        <v>0</v>
      </c>
      <c r="CD767">
        <v>0</v>
      </c>
      <c r="CE767">
        <v>0</v>
      </c>
      <c r="CF767">
        <v>0</v>
      </c>
      <c r="CG767">
        <v>0</v>
      </c>
      <c r="CH767" s="18">
        <v>0</v>
      </c>
      <c r="CI767">
        <v>0</v>
      </c>
      <c r="CJ767">
        <v>0</v>
      </c>
      <c r="CK767">
        <v>1</v>
      </c>
      <c r="CL767">
        <v>0</v>
      </c>
      <c r="CM767">
        <v>0</v>
      </c>
      <c r="CN767">
        <v>0</v>
      </c>
      <c r="CO767">
        <v>1</v>
      </c>
      <c r="CP767">
        <v>1</v>
      </c>
      <c r="CQ767">
        <v>1</v>
      </c>
      <c r="CR767">
        <v>1</v>
      </c>
      <c r="CS767" s="18">
        <v>1</v>
      </c>
      <c r="CU767">
        <v>13</v>
      </c>
      <c r="DD767" s="34" t="s">
        <v>110</v>
      </c>
    </row>
    <row r="768" spans="1:108" x14ac:dyDescent="0.25">
      <c r="A768">
        <v>767</v>
      </c>
      <c r="B768">
        <v>46</v>
      </c>
      <c r="C768" s="25" t="s">
        <v>183</v>
      </c>
      <c r="D768" s="12">
        <v>3.66</v>
      </c>
      <c r="E768" s="14">
        <v>0.04</v>
      </c>
      <c r="F768" s="7">
        <v>37.857142857142897</v>
      </c>
      <c r="G768" s="7">
        <f t="shared" si="218"/>
        <v>3.62</v>
      </c>
      <c r="H768" s="16">
        <f t="shared" si="219"/>
        <v>3.7</v>
      </c>
      <c r="I768" s="11">
        <f t="shared" si="220"/>
        <v>6.9992598169546796E-2</v>
      </c>
      <c r="J768" s="33">
        <f t="shared" si="221"/>
        <v>1.8488610837238757E-3</v>
      </c>
      <c r="K768" s="33">
        <f t="shared" si="222"/>
        <v>540.87351873178818</v>
      </c>
      <c r="L768" s="33">
        <f t="shared" si="223"/>
        <v>6.8143737085822914E-2</v>
      </c>
      <c r="M768" s="33">
        <f t="shared" si="224"/>
        <v>7.1841459253270679E-2</v>
      </c>
      <c r="N768" s="8">
        <v>0</v>
      </c>
      <c r="O768" s="9">
        <v>1</v>
      </c>
      <c r="P768" s="8">
        <v>0</v>
      </c>
      <c r="Q768" s="9">
        <v>0</v>
      </c>
      <c r="R768" s="9">
        <v>1</v>
      </c>
      <c r="S768" s="9">
        <v>0</v>
      </c>
      <c r="T768" s="9">
        <v>0</v>
      </c>
      <c r="U768" s="8">
        <v>291130</v>
      </c>
      <c r="V768" s="9">
        <v>18</v>
      </c>
      <c r="W768" s="9">
        <f t="shared" si="233"/>
        <v>291111</v>
      </c>
      <c r="X768" s="9">
        <f t="shared" si="225"/>
        <v>30</v>
      </c>
      <c r="Y768" s="7">
        <v>8.41</v>
      </c>
      <c r="Z768" s="7">
        <v>18.39</v>
      </c>
      <c r="AA768" s="9">
        <v>1</v>
      </c>
      <c r="AB768" s="9">
        <v>0</v>
      </c>
      <c r="AC768" s="9">
        <v>0</v>
      </c>
      <c r="AD768" s="9">
        <v>1</v>
      </c>
      <c r="AE768" s="9">
        <v>0</v>
      </c>
      <c r="AF768" s="9">
        <v>0</v>
      </c>
      <c r="AG768" s="8">
        <v>0</v>
      </c>
      <c r="AH768" s="9">
        <v>0</v>
      </c>
      <c r="AI768" s="30">
        <v>1</v>
      </c>
      <c r="AJ768" s="9">
        <v>0</v>
      </c>
      <c r="AK768" s="30">
        <v>1</v>
      </c>
      <c r="AL768" s="21">
        <v>2007</v>
      </c>
      <c r="AM768" s="23">
        <f t="shared" si="226"/>
        <v>7.604396348796338</v>
      </c>
      <c r="AN768" s="33" t="s">
        <v>108</v>
      </c>
      <c r="AO768" s="33" t="s">
        <v>108</v>
      </c>
      <c r="AP768" s="33" t="s">
        <v>108</v>
      </c>
      <c r="AQ768" s="43" t="s">
        <v>108</v>
      </c>
      <c r="AR768" s="33" t="s">
        <v>108</v>
      </c>
      <c r="AS768" s="43" t="s">
        <v>108</v>
      </c>
      <c r="AT768" s="42">
        <v>0.60299999999999998</v>
      </c>
      <c r="AU768" s="18">
        <v>0.39700000000000002</v>
      </c>
      <c r="AV768" s="39">
        <f t="shared" si="229"/>
        <v>0.77900000000000003</v>
      </c>
      <c r="AW768" s="40">
        <v>0.221</v>
      </c>
      <c r="AX768" s="39">
        <f t="shared" si="230"/>
        <v>0.78700000000000003</v>
      </c>
      <c r="AY768" s="40">
        <v>0.21299999999999999</v>
      </c>
      <c r="AZ768">
        <v>0</v>
      </c>
      <c r="BA768" s="18">
        <v>1</v>
      </c>
      <c r="BB768">
        <f t="shared" si="231"/>
        <v>0.17500000000000004</v>
      </c>
      <c r="BC768" s="18">
        <v>0.82499999999999996</v>
      </c>
      <c r="BD768" s="18" t="s">
        <v>141</v>
      </c>
      <c r="BE768">
        <v>0</v>
      </c>
      <c r="BF768">
        <v>0</v>
      </c>
      <c r="BG768">
        <v>1</v>
      </c>
      <c r="BH768">
        <v>0</v>
      </c>
      <c r="BI768">
        <v>0</v>
      </c>
      <c r="BJ768">
        <v>0</v>
      </c>
      <c r="BK768" s="18">
        <v>0</v>
      </c>
      <c r="BL768">
        <v>0</v>
      </c>
      <c r="BM768">
        <v>1</v>
      </c>
      <c r="BN768" s="18">
        <v>0</v>
      </c>
      <c r="BQ768" s="96">
        <f t="shared" si="232"/>
        <v>32.799999999999997</v>
      </c>
      <c r="BR768">
        <v>1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 s="18">
        <v>0</v>
      </c>
      <c r="BZ768">
        <v>0</v>
      </c>
      <c r="CA768">
        <v>0</v>
      </c>
      <c r="CB768">
        <v>1</v>
      </c>
      <c r="CC768" s="18">
        <v>0</v>
      </c>
      <c r="CD768">
        <v>0</v>
      </c>
      <c r="CE768">
        <v>0</v>
      </c>
      <c r="CF768">
        <v>0</v>
      </c>
      <c r="CG768">
        <v>0</v>
      </c>
      <c r="CH768" s="18">
        <v>0</v>
      </c>
      <c r="CI768">
        <v>0</v>
      </c>
      <c r="CJ768">
        <v>0</v>
      </c>
      <c r="CK768">
        <v>1</v>
      </c>
      <c r="CL768">
        <v>0</v>
      </c>
      <c r="CM768">
        <v>0</v>
      </c>
      <c r="CN768">
        <v>0</v>
      </c>
      <c r="CO768">
        <v>1</v>
      </c>
      <c r="CP768">
        <v>1</v>
      </c>
      <c r="CQ768">
        <v>1</v>
      </c>
      <c r="CR768">
        <v>1</v>
      </c>
      <c r="CS768" s="18">
        <v>1</v>
      </c>
      <c r="CU768">
        <v>13</v>
      </c>
      <c r="DD768" s="34" t="s">
        <v>110</v>
      </c>
    </row>
    <row r="769" spans="1:108" s="153" customFormat="1" x14ac:dyDescent="0.25">
      <c r="A769" s="153">
        <v>768</v>
      </c>
      <c r="B769" s="153">
        <v>46</v>
      </c>
      <c r="C769" s="154" t="s">
        <v>183</v>
      </c>
      <c r="D769" s="155">
        <v>5.84</v>
      </c>
      <c r="E769" s="156">
        <v>0.04</v>
      </c>
      <c r="F769" s="157">
        <v>38.857142857142897</v>
      </c>
      <c r="G769" s="157">
        <f t="shared" si="218"/>
        <v>5.8</v>
      </c>
      <c r="H769" s="158">
        <f t="shared" si="219"/>
        <v>5.88</v>
      </c>
      <c r="I769" s="159">
        <f t="shared" si="220"/>
        <v>6.8099630283182694E-2</v>
      </c>
      <c r="J769" s="160">
        <f t="shared" si="221"/>
        <v>1.7525640146407295E-3</v>
      </c>
      <c r="K769" s="160">
        <f t="shared" si="222"/>
        <v>570.59256703099493</v>
      </c>
      <c r="L769" s="160">
        <f t="shared" si="223"/>
        <v>6.6347066268541963E-2</v>
      </c>
      <c r="M769" s="160">
        <f t="shared" si="224"/>
        <v>6.9852194297823425E-2</v>
      </c>
      <c r="N769" s="161">
        <v>0</v>
      </c>
      <c r="O769" s="162">
        <v>1</v>
      </c>
      <c r="P769" s="161">
        <v>0</v>
      </c>
      <c r="Q769" s="162">
        <v>0</v>
      </c>
      <c r="R769" s="162">
        <v>1</v>
      </c>
      <c r="S769" s="162">
        <v>0</v>
      </c>
      <c r="T769" s="162">
        <v>0</v>
      </c>
      <c r="U769" s="161">
        <v>324084</v>
      </c>
      <c r="V769" s="162">
        <v>17</v>
      </c>
      <c r="W769" s="162">
        <f t="shared" si="233"/>
        <v>324066</v>
      </c>
      <c r="X769" s="162">
        <f t="shared" si="225"/>
        <v>30</v>
      </c>
      <c r="Y769" s="157">
        <v>8.41</v>
      </c>
      <c r="Z769" s="157">
        <v>18.39</v>
      </c>
      <c r="AA769" s="162">
        <v>1</v>
      </c>
      <c r="AB769" s="162">
        <v>0</v>
      </c>
      <c r="AC769" s="162">
        <v>0</v>
      </c>
      <c r="AD769" s="162">
        <v>1</v>
      </c>
      <c r="AE769" s="162">
        <v>0</v>
      </c>
      <c r="AF769" s="162">
        <v>0</v>
      </c>
      <c r="AG769" s="161">
        <v>0</v>
      </c>
      <c r="AH769" s="162">
        <v>0</v>
      </c>
      <c r="AI769" s="163">
        <v>1</v>
      </c>
      <c r="AJ769" s="162">
        <v>0</v>
      </c>
      <c r="AK769" s="163">
        <v>1</v>
      </c>
      <c r="AL769" s="164">
        <v>2007</v>
      </c>
      <c r="AM769" s="165">
        <f t="shared" si="226"/>
        <v>7.604396348796338</v>
      </c>
      <c r="AN769" s="160" t="s">
        <v>108</v>
      </c>
      <c r="AO769" s="160" t="s">
        <v>108</v>
      </c>
      <c r="AP769" s="160" t="s">
        <v>108</v>
      </c>
      <c r="AQ769" s="166" t="s">
        <v>108</v>
      </c>
      <c r="AR769" s="160" t="s">
        <v>108</v>
      </c>
      <c r="AS769" s="166" t="s">
        <v>108</v>
      </c>
      <c r="AT769" s="167">
        <v>0.60299999999999998</v>
      </c>
      <c r="AU769" s="168">
        <v>0.39700000000000002</v>
      </c>
      <c r="AV769" s="188">
        <f t="shared" si="229"/>
        <v>0.77900000000000003</v>
      </c>
      <c r="AW769" s="169">
        <v>0.221</v>
      </c>
      <c r="AX769" s="188">
        <f t="shared" si="230"/>
        <v>0.78700000000000003</v>
      </c>
      <c r="AY769" s="169">
        <v>0.21299999999999999</v>
      </c>
      <c r="AZ769">
        <v>0</v>
      </c>
      <c r="BA769" s="168">
        <v>1</v>
      </c>
      <c r="BB769" s="153">
        <f t="shared" si="231"/>
        <v>0.17500000000000004</v>
      </c>
      <c r="BC769" s="168">
        <v>0.82499999999999996</v>
      </c>
      <c r="BD769" s="168" t="s">
        <v>141</v>
      </c>
      <c r="BE769">
        <v>0</v>
      </c>
      <c r="BF769">
        <v>0</v>
      </c>
      <c r="BG769">
        <v>1</v>
      </c>
      <c r="BH769">
        <v>0</v>
      </c>
      <c r="BI769">
        <v>0</v>
      </c>
      <c r="BJ769">
        <v>0</v>
      </c>
      <c r="BK769" s="168">
        <v>0</v>
      </c>
      <c r="BL769">
        <v>0</v>
      </c>
      <c r="BM769">
        <v>1</v>
      </c>
      <c r="BN769" s="168">
        <v>0</v>
      </c>
      <c r="BQ769" s="170">
        <f t="shared" si="232"/>
        <v>32.799999999999997</v>
      </c>
      <c r="BR769" s="153">
        <v>1</v>
      </c>
      <c r="BS769" s="153">
        <v>0</v>
      </c>
      <c r="BT769" s="153">
        <v>0</v>
      </c>
      <c r="BU769" s="153">
        <v>0</v>
      </c>
      <c r="BV769" s="153">
        <v>0</v>
      </c>
      <c r="BW769" s="153">
        <v>0</v>
      </c>
      <c r="BX769" s="153">
        <v>0</v>
      </c>
      <c r="BY769" s="168">
        <v>0</v>
      </c>
      <c r="BZ769" s="153">
        <v>0</v>
      </c>
      <c r="CA769" s="153">
        <v>0</v>
      </c>
      <c r="CB769" s="153">
        <v>1</v>
      </c>
      <c r="CC769" s="168">
        <v>0</v>
      </c>
      <c r="CD769" s="153">
        <v>0</v>
      </c>
      <c r="CE769" s="153">
        <v>0</v>
      </c>
      <c r="CF769" s="153">
        <v>0</v>
      </c>
      <c r="CG769" s="153">
        <v>0</v>
      </c>
      <c r="CH769" s="168">
        <v>0</v>
      </c>
      <c r="CI769" s="153">
        <v>0</v>
      </c>
      <c r="CJ769" s="153">
        <v>0</v>
      </c>
      <c r="CK769" s="153">
        <v>1</v>
      </c>
      <c r="CL769" s="153">
        <v>0</v>
      </c>
      <c r="CM769" s="153">
        <v>0</v>
      </c>
      <c r="CN769" s="153">
        <v>0</v>
      </c>
      <c r="CO769" s="153">
        <v>1</v>
      </c>
      <c r="CP769" s="153">
        <v>1</v>
      </c>
      <c r="CQ769" s="153">
        <v>1</v>
      </c>
      <c r="CR769" s="153">
        <v>1</v>
      </c>
      <c r="CS769" s="168">
        <v>1</v>
      </c>
      <c r="CU769">
        <v>13</v>
      </c>
      <c r="CY769" s="171"/>
      <c r="DD769" s="171" t="s">
        <v>110</v>
      </c>
    </row>
    <row r="770" spans="1:108" x14ac:dyDescent="0.25">
      <c r="A770">
        <v>769</v>
      </c>
      <c r="B770">
        <v>47</v>
      </c>
      <c r="C770" s="25" t="s">
        <v>184</v>
      </c>
      <c r="D770" s="12">
        <v>8.5</v>
      </c>
      <c r="E770" s="14">
        <v>1.6</v>
      </c>
      <c r="F770" s="7">
        <f t="shared" ref="F770:F801" si="234">D770/E770</f>
        <v>5.3125</v>
      </c>
      <c r="G770" s="7">
        <f t="shared" ref="G770:G833" si="235">D770-E770</f>
        <v>6.9</v>
      </c>
      <c r="H770" s="16">
        <f t="shared" ref="H770:H833" si="236">D770+E770</f>
        <v>10.1</v>
      </c>
      <c r="I770" s="11">
        <f t="shared" ref="I770:I833" si="237">IFERROR(F770/SQRT(F770^2+W770), "X")</f>
        <v>0.3708397595494462</v>
      </c>
      <c r="J770" s="33">
        <f t="shared" ref="J770:J833" si="238">IFERROR(SQRT((1-I770^2)/W770), "X")</f>
        <v>6.9805131209307508E-2</v>
      </c>
      <c r="K770" s="33">
        <f t="shared" ref="K770:K833" si="239">IFERROR(1/J770, "X")</f>
        <v>14.325594446653865</v>
      </c>
      <c r="L770" s="33">
        <f t="shared" ref="L770:L833" si="240">IFERROR(I770-J770, "X")</f>
        <v>0.30103462834013872</v>
      </c>
      <c r="M770" s="33">
        <f t="shared" ref="M770:M833" si="241">IFERROR(I770+J770, "X")</f>
        <v>0.44064489075875368</v>
      </c>
      <c r="N770" s="8">
        <v>1</v>
      </c>
      <c r="O770" s="9">
        <v>0</v>
      </c>
      <c r="P770" s="8">
        <v>1</v>
      </c>
      <c r="Q770" s="9">
        <v>0</v>
      </c>
      <c r="R770" s="9">
        <v>0</v>
      </c>
      <c r="S770" s="9">
        <v>0</v>
      </c>
      <c r="T770" s="9">
        <v>0</v>
      </c>
      <c r="U770" s="8">
        <v>180</v>
      </c>
      <c r="V770" s="9">
        <v>2</v>
      </c>
      <c r="W770" s="9">
        <f t="shared" si="233"/>
        <v>177</v>
      </c>
      <c r="X770" s="9">
        <f t="shared" ref="X770:X833" si="242">COUNTIF(B:B,B770)</f>
        <v>14</v>
      </c>
      <c r="Y770" s="7">
        <v>7.8</v>
      </c>
      <c r="Z770" s="7">
        <f t="shared" ref="Z770:Z783" si="243">BQ770-Y770-7</f>
        <v>19.059999999999999</v>
      </c>
      <c r="AA770" s="9">
        <v>1</v>
      </c>
      <c r="AB770" s="9">
        <v>0</v>
      </c>
      <c r="AC770" s="9">
        <v>0</v>
      </c>
      <c r="AD770" s="9">
        <v>1</v>
      </c>
      <c r="AE770" s="9">
        <v>0</v>
      </c>
      <c r="AF770" s="9">
        <v>0</v>
      </c>
      <c r="AG770" s="8">
        <v>0</v>
      </c>
      <c r="AH770" s="9">
        <v>0</v>
      </c>
      <c r="AI770" s="30">
        <v>1</v>
      </c>
      <c r="AJ770" s="9">
        <v>1</v>
      </c>
      <c r="AK770" s="30">
        <v>0</v>
      </c>
      <c r="AL770" s="21">
        <v>1960</v>
      </c>
      <c r="AM770" s="23">
        <f t="shared" ref="AM770:AM833" si="244">LN(AL770)</f>
        <v>7.5806997522245627</v>
      </c>
      <c r="AN770" s="33" t="s">
        <v>108</v>
      </c>
      <c r="AO770" s="33" t="s">
        <v>108</v>
      </c>
      <c r="AP770" s="33" t="s">
        <v>108</v>
      </c>
      <c r="AQ770" s="43" t="s">
        <v>108</v>
      </c>
      <c r="AR770" s="33" t="s">
        <v>108</v>
      </c>
      <c r="AS770" s="43" t="s">
        <v>108</v>
      </c>
      <c r="AT770" s="42">
        <f t="shared" ref="AT770:AT783" si="245">1-AU770</f>
        <v>0.66999999999999993</v>
      </c>
      <c r="AU770" s="18">
        <v>0.33</v>
      </c>
      <c r="AV770">
        <v>1</v>
      </c>
      <c r="AW770" s="40">
        <v>0</v>
      </c>
      <c r="AX770" t="s">
        <v>108</v>
      </c>
      <c r="AY770" s="40" t="s">
        <v>108</v>
      </c>
      <c r="AZ770">
        <v>1</v>
      </c>
      <c r="BA770" s="18">
        <v>0</v>
      </c>
      <c r="BB770">
        <v>0</v>
      </c>
      <c r="BC770" s="18">
        <v>1</v>
      </c>
      <c r="BD770" s="18" t="s">
        <v>185</v>
      </c>
      <c r="BE770">
        <v>1</v>
      </c>
      <c r="BF770">
        <v>0</v>
      </c>
      <c r="BG770">
        <v>0</v>
      </c>
      <c r="BH770">
        <v>0</v>
      </c>
      <c r="BI770">
        <v>0</v>
      </c>
      <c r="BJ770">
        <v>0</v>
      </c>
      <c r="BK770" s="18">
        <v>0</v>
      </c>
      <c r="BL770">
        <v>1</v>
      </c>
      <c r="BM770">
        <v>0</v>
      </c>
      <c r="BN770" s="18">
        <v>0</v>
      </c>
      <c r="BQ770" s="25">
        <v>33.86</v>
      </c>
      <c r="BR770">
        <v>1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 s="18">
        <v>0</v>
      </c>
      <c r="BZ770">
        <v>0</v>
      </c>
      <c r="CA770">
        <v>0</v>
      </c>
      <c r="CB770">
        <v>1</v>
      </c>
      <c r="CC770" s="18">
        <v>0</v>
      </c>
      <c r="CD770">
        <v>0</v>
      </c>
      <c r="CE770">
        <v>0</v>
      </c>
      <c r="CF770">
        <v>0</v>
      </c>
      <c r="CG770">
        <v>0</v>
      </c>
      <c r="CH770" s="18">
        <v>0</v>
      </c>
      <c r="CI770">
        <v>0</v>
      </c>
      <c r="CJ770">
        <v>0</v>
      </c>
      <c r="CK770">
        <v>1</v>
      </c>
      <c r="CL770">
        <v>0</v>
      </c>
      <c r="CM770">
        <v>1</v>
      </c>
      <c r="CN770">
        <v>0</v>
      </c>
      <c r="CO770">
        <v>0</v>
      </c>
      <c r="CP770">
        <v>0</v>
      </c>
      <c r="CQ770">
        <v>0</v>
      </c>
      <c r="CR770">
        <v>0</v>
      </c>
      <c r="CS770" s="18">
        <v>1</v>
      </c>
      <c r="CU770">
        <v>21</v>
      </c>
      <c r="DD770" s="34" t="s">
        <v>110</v>
      </c>
    </row>
    <row r="771" spans="1:108" x14ac:dyDescent="0.25">
      <c r="A771">
        <v>770</v>
      </c>
      <c r="B771">
        <v>47</v>
      </c>
      <c r="C771" s="25" t="s">
        <v>184</v>
      </c>
      <c r="D771" s="12">
        <v>8.1</v>
      </c>
      <c r="E771" s="14">
        <v>1.7</v>
      </c>
      <c r="F771" s="7">
        <f t="shared" si="234"/>
        <v>4.7647058823529411</v>
      </c>
      <c r="G771" s="7">
        <f t="shared" si="235"/>
        <v>6.3999999999999995</v>
      </c>
      <c r="H771" s="16">
        <f t="shared" si="236"/>
        <v>9.7999999999999989</v>
      </c>
      <c r="I771" s="11">
        <f t="shared" si="237"/>
        <v>0.34323574598937379</v>
      </c>
      <c r="J771" s="33">
        <f t="shared" si="238"/>
        <v>7.2037131874313015E-2</v>
      </c>
      <c r="K771" s="33">
        <f t="shared" si="239"/>
        <v>13.881729796582585</v>
      </c>
      <c r="L771" s="33">
        <f t="shared" si="240"/>
        <v>0.27119861411506074</v>
      </c>
      <c r="M771" s="33">
        <f t="shared" si="241"/>
        <v>0.41527287786368683</v>
      </c>
      <c r="N771" s="8">
        <v>1</v>
      </c>
      <c r="O771" s="9">
        <v>0</v>
      </c>
      <c r="P771" s="8">
        <v>1</v>
      </c>
      <c r="Q771" s="9">
        <v>0</v>
      </c>
      <c r="R771" s="9">
        <v>0</v>
      </c>
      <c r="S771" s="9">
        <v>0</v>
      </c>
      <c r="T771" s="9">
        <v>0</v>
      </c>
      <c r="U771" s="8">
        <v>180</v>
      </c>
      <c r="V771" s="9">
        <v>9</v>
      </c>
      <c r="W771" s="9">
        <f t="shared" si="233"/>
        <v>170</v>
      </c>
      <c r="X771" s="9">
        <f t="shared" si="242"/>
        <v>14</v>
      </c>
      <c r="Y771" s="7">
        <v>7.8</v>
      </c>
      <c r="Z771" s="7">
        <f t="shared" si="243"/>
        <v>19.059999999999999</v>
      </c>
      <c r="AA771" s="9">
        <v>1</v>
      </c>
      <c r="AB771" s="9">
        <v>0</v>
      </c>
      <c r="AC771" s="9">
        <v>0</v>
      </c>
      <c r="AD771" s="9">
        <v>1</v>
      </c>
      <c r="AE771" s="9">
        <v>0</v>
      </c>
      <c r="AF771" s="9">
        <v>0</v>
      </c>
      <c r="AG771" s="8">
        <v>0</v>
      </c>
      <c r="AH771" s="9">
        <v>0</v>
      </c>
      <c r="AI771" s="30">
        <v>1</v>
      </c>
      <c r="AJ771" s="9">
        <v>1</v>
      </c>
      <c r="AK771" s="30">
        <v>0</v>
      </c>
      <c r="AL771" s="21">
        <v>1960</v>
      </c>
      <c r="AM771" s="23">
        <f t="shared" si="244"/>
        <v>7.5806997522245627</v>
      </c>
      <c r="AN771" s="33" t="s">
        <v>108</v>
      </c>
      <c r="AO771" s="33" t="s">
        <v>108</v>
      </c>
      <c r="AP771" s="33" t="s">
        <v>108</v>
      </c>
      <c r="AQ771" s="43" t="s">
        <v>108</v>
      </c>
      <c r="AR771" s="33" t="s">
        <v>108</v>
      </c>
      <c r="AS771" s="43" t="s">
        <v>108</v>
      </c>
      <c r="AT771" s="42">
        <f t="shared" si="245"/>
        <v>0.66999999999999993</v>
      </c>
      <c r="AU771" s="18">
        <v>0.33</v>
      </c>
      <c r="AV771">
        <v>1</v>
      </c>
      <c r="AW771" s="40">
        <v>0</v>
      </c>
      <c r="AX771" t="s">
        <v>108</v>
      </c>
      <c r="AY771" s="40" t="s">
        <v>108</v>
      </c>
      <c r="AZ771">
        <v>1</v>
      </c>
      <c r="BA771" s="18">
        <v>0</v>
      </c>
      <c r="BB771">
        <v>0</v>
      </c>
      <c r="BC771" s="18">
        <v>1</v>
      </c>
      <c r="BD771" s="18" t="s">
        <v>185</v>
      </c>
      <c r="BE771">
        <v>1</v>
      </c>
      <c r="BF771">
        <v>0</v>
      </c>
      <c r="BG771">
        <v>0</v>
      </c>
      <c r="BH771">
        <v>0</v>
      </c>
      <c r="BI771">
        <v>0</v>
      </c>
      <c r="BJ771">
        <v>0</v>
      </c>
      <c r="BK771" s="18">
        <v>0</v>
      </c>
      <c r="BL771">
        <v>1</v>
      </c>
      <c r="BM771">
        <v>0</v>
      </c>
      <c r="BN771" s="18">
        <v>0</v>
      </c>
      <c r="BQ771" s="25">
        <v>33.86</v>
      </c>
      <c r="BR771">
        <v>1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 s="18">
        <v>0</v>
      </c>
      <c r="BZ771">
        <v>0</v>
      </c>
      <c r="CA771">
        <v>0</v>
      </c>
      <c r="CB771">
        <v>1</v>
      </c>
      <c r="CC771" s="18">
        <v>0</v>
      </c>
      <c r="CD771">
        <v>0</v>
      </c>
      <c r="CE771">
        <v>0</v>
      </c>
      <c r="CF771">
        <v>0</v>
      </c>
      <c r="CG771">
        <v>0</v>
      </c>
      <c r="CH771" s="18">
        <v>0</v>
      </c>
      <c r="CI771">
        <v>0</v>
      </c>
      <c r="CJ771">
        <v>0</v>
      </c>
      <c r="CK771">
        <v>1</v>
      </c>
      <c r="CL771">
        <v>0</v>
      </c>
      <c r="CM771">
        <v>1</v>
      </c>
      <c r="CN771">
        <v>0</v>
      </c>
      <c r="CO771">
        <v>0</v>
      </c>
      <c r="CP771">
        <v>0</v>
      </c>
      <c r="CQ771">
        <v>0</v>
      </c>
      <c r="CR771">
        <v>0</v>
      </c>
      <c r="CS771" s="18">
        <v>1</v>
      </c>
      <c r="CU771">
        <v>21</v>
      </c>
      <c r="DD771" s="34" t="s">
        <v>110</v>
      </c>
    </row>
    <row r="772" spans="1:108" x14ac:dyDescent="0.25">
      <c r="A772">
        <v>771</v>
      </c>
      <c r="B772">
        <v>47</v>
      </c>
      <c r="C772" s="25" t="s">
        <v>184</v>
      </c>
      <c r="D772" s="12">
        <v>7.3</v>
      </c>
      <c r="E772" s="14">
        <v>1.6</v>
      </c>
      <c r="F772" s="7">
        <f t="shared" si="234"/>
        <v>4.5625</v>
      </c>
      <c r="G772" s="7">
        <f t="shared" si="235"/>
        <v>5.6999999999999993</v>
      </c>
      <c r="H772" s="16">
        <f t="shared" si="236"/>
        <v>8.9</v>
      </c>
      <c r="I772" s="11">
        <f t="shared" si="237"/>
        <v>0.33115857421468636</v>
      </c>
      <c r="J772" s="33">
        <f t="shared" si="238"/>
        <v>7.2582701197739477E-2</v>
      </c>
      <c r="K772" s="33">
        <f t="shared" si="239"/>
        <v>13.777387497272478</v>
      </c>
      <c r="L772" s="33">
        <f t="shared" si="240"/>
        <v>0.2585758730169469</v>
      </c>
      <c r="M772" s="33">
        <f t="shared" si="241"/>
        <v>0.40374127541242583</v>
      </c>
      <c r="N772" s="8">
        <v>1</v>
      </c>
      <c r="O772" s="9">
        <v>0</v>
      </c>
      <c r="P772" s="8">
        <v>1</v>
      </c>
      <c r="Q772" s="9">
        <v>0</v>
      </c>
      <c r="R772" s="9">
        <v>0</v>
      </c>
      <c r="S772" s="9">
        <v>0</v>
      </c>
      <c r="T772" s="9">
        <v>0</v>
      </c>
      <c r="U772" s="8">
        <v>180</v>
      </c>
      <c r="V772" s="9">
        <v>10</v>
      </c>
      <c r="W772" s="9">
        <f t="shared" si="233"/>
        <v>169</v>
      </c>
      <c r="X772" s="9">
        <f t="shared" si="242"/>
        <v>14</v>
      </c>
      <c r="Y772" s="7">
        <v>7.8</v>
      </c>
      <c r="Z772" s="7">
        <f t="shared" si="243"/>
        <v>19.059999999999999</v>
      </c>
      <c r="AA772" s="9">
        <v>1</v>
      </c>
      <c r="AB772" s="9">
        <v>0</v>
      </c>
      <c r="AC772" s="9">
        <v>0</v>
      </c>
      <c r="AD772" s="9">
        <v>1</v>
      </c>
      <c r="AE772" s="9">
        <v>0</v>
      </c>
      <c r="AF772" s="9">
        <v>0</v>
      </c>
      <c r="AG772" s="8">
        <v>0</v>
      </c>
      <c r="AH772" s="9">
        <v>0</v>
      </c>
      <c r="AI772" s="30">
        <v>1</v>
      </c>
      <c r="AJ772" s="9">
        <v>1</v>
      </c>
      <c r="AK772" s="30">
        <v>0</v>
      </c>
      <c r="AL772" s="21">
        <v>1960</v>
      </c>
      <c r="AM772" s="23">
        <f t="shared" si="244"/>
        <v>7.5806997522245627</v>
      </c>
      <c r="AN772" s="33" t="s">
        <v>108</v>
      </c>
      <c r="AO772" s="33" t="s">
        <v>108</v>
      </c>
      <c r="AP772" s="33" t="s">
        <v>108</v>
      </c>
      <c r="AQ772" s="43" t="s">
        <v>108</v>
      </c>
      <c r="AR772" s="33" t="s">
        <v>108</v>
      </c>
      <c r="AS772" s="43" t="s">
        <v>108</v>
      </c>
      <c r="AT772" s="42">
        <f t="shared" si="245"/>
        <v>0.66999999999999993</v>
      </c>
      <c r="AU772" s="18">
        <v>0.33</v>
      </c>
      <c r="AV772">
        <v>1</v>
      </c>
      <c r="AW772" s="40">
        <v>0</v>
      </c>
      <c r="AX772" t="s">
        <v>108</v>
      </c>
      <c r="AY772" s="40" t="s">
        <v>108</v>
      </c>
      <c r="AZ772">
        <v>1</v>
      </c>
      <c r="BA772" s="18">
        <v>0</v>
      </c>
      <c r="BB772">
        <v>0</v>
      </c>
      <c r="BC772" s="18">
        <v>1</v>
      </c>
      <c r="BD772" s="18" t="s">
        <v>185</v>
      </c>
      <c r="BE772">
        <v>1</v>
      </c>
      <c r="BF772">
        <v>0</v>
      </c>
      <c r="BG772">
        <v>0</v>
      </c>
      <c r="BH772">
        <v>0</v>
      </c>
      <c r="BI772">
        <v>0</v>
      </c>
      <c r="BJ772">
        <v>0</v>
      </c>
      <c r="BK772" s="18">
        <v>0</v>
      </c>
      <c r="BL772">
        <v>1</v>
      </c>
      <c r="BM772">
        <v>0</v>
      </c>
      <c r="BN772" s="18">
        <v>0</v>
      </c>
      <c r="BQ772" s="25">
        <v>33.86</v>
      </c>
      <c r="BR772">
        <v>1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 s="18">
        <v>0</v>
      </c>
      <c r="BZ772">
        <v>0</v>
      </c>
      <c r="CA772">
        <v>0</v>
      </c>
      <c r="CB772">
        <v>1</v>
      </c>
      <c r="CC772" s="18">
        <v>0</v>
      </c>
      <c r="CD772">
        <v>0</v>
      </c>
      <c r="CE772">
        <v>0</v>
      </c>
      <c r="CF772">
        <v>0</v>
      </c>
      <c r="CG772">
        <v>0</v>
      </c>
      <c r="CH772" s="18">
        <v>0</v>
      </c>
      <c r="CI772">
        <v>0</v>
      </c>
      <c r="CJ772">
        <v>0</v>
      </c>
      <c r="CK772">
        <v>1</v>
      </c>
      <c r="CL772">
        <v>0</v>
      </c>
      <c r="CM772">
        <v>1</v>
      </c>
      <c r="CN772">
        <v>0</v>
      </c>
      <c r="CO772">
        <v>0</v>
      </c>
      <c r="CP772">
        <v>0</v>
      </c>
      <c r="CQ772">
        <v>0</v>
      </c>
      <c r="CR772">
        <v>0</v>
      </c>
      <c r="CS772" s="18">
        <v>1</v>
      </c>
      <c r="CU772">
        <v>21</v>
      </c>
      <c r="DD772" s="34" t="s">
        <v>110</v>
      </c>
    </row>
    <row r="773" spans="1:108" x14ac:dyDescent="0.25">
      <c r="A773">
        <v>772</v>
      </c>
      <c r="B773">
        <v>47</v>
      </c>
      <c r="C773" s="25" t="s">
        <v>184</v>
      </c>
      <c r="D773" s="12">
        <v>7.4</v>
      </c>
      <c r="E773" s="14">
        <v>2</v>
      </c>
      <c r="F773" s="7">
        <f t="shared" si="234"/>
        <v>3.7</v>
      </c>
      <c r="G773" s="7">
        <f t="shared" si="235"/>
        <v>5.4</v>
      </c>
      <c r="H773" s="16">
        <f t="shared" si="236"/>
        <v>9.4</v>
      </c>
      <c r="I773" s="11">
        <f t="shared" si="237"/>
        <v>0.27374382805481862</v>
      </c>
      <c r="J773" s="33">
        <f t="shared" si="238"/>
        <v>7.3984818393194207E-2</v>
      </c>
      <c r="K773" s="33">
        <f t="shared" si="239"/>
        <v>13.516286472252652</v>
      </c>
      <c r="L773" s="33">
        <f t="shared" si="240"/>
        <v>0.19975900966162441</v>
      </c>
      <c r="M773" s="33">
        <f t="shared" si="241"/>
        <v>0.34772864644801282</v>
      </c>
      <c r="N773" s="8">
        <v>1</v>
      </c>
      <c r="O773" s="9">
        <v>0</v>
      </c>
      <c r="P773" s="8">
        <v>1</v>
      </c>
      <c r="Q773" s="9">
        <v>0</v>
      </c>
      <c r="R773" s="9">
        <v>0</v>
      </c>
      <c r="S773" s="9">
        <v>0</v>
      </c>
      <c r="T773" s="9">
        <v>0</v>
      </c>
      <c r="U773" s="8">
        <v>180</v>
      </c>
      <c r="V773" s="9">
        <v>10</v>
      </c>
      <c r="W773" s="9">
        <f t="shared" si="233"/>
        <v>169</v>
      </c>
      <c r="X773" s="9">
        <f t="shared" si="242"/>
        <v>14</v>
      </c>
      <c r="Y773" s="7">
        <v>7.8</v>
      </c>
      <c r="Z773" s="7">
        <f t="shared" si="243"/>
        <v>19.059999999999999</v>
      </c>
      <c r="AA773" s="9">
        <v>1</v>
      </c>
      <c r="AB773" s="9">
        <v>0</v>
      </c>
      <c r="AC773" s="9">
        <v>0</v>
      </c>
      <c r="AD773" s="9">
        <v>1</v>
      </c>
      <c r="AE773" s="9">
        <v>0</v>
      </c>
      <c r="AF773" s="9">
        <v>0</v>
      </c>
      <c r="AG773" s="8">
        <v>0</v>
      </c>
      <c r="AH773" s="9">
        <v>0</v>
      </c>
      <c r="AI773" s="30">
        <v>1</v>
      </c>
      <c r="AJ773" s="9">
        <v>1</v>
      </c>
      <c r="AK773" s="30">
        <v>0</v>
      </c>
      <c r="AL773" s="21">
        <v>1960</v>
      </c>
      <c r="AM773" s="23">
        <f t="shared" si="244"/>
        <v>7.5806997522245627</v>
      </c>
      <c r="AN773" s="33" t="s">
        <v>108</v>
      </c>
      <c r="AO773" s="33" t="s">
        <v>108</v>
      </c>
      <c r="AP773" s="33" t="s">
        <v>108</v>
      </c>
      <c r="AQ773" s="43" t="s">
        <v>108</v>
      </c>
      <c r="AR773" s="33" t="s">
        <v>108</v>
      </c>
      <c r="AS773" s="43" t="s">
        <v>108</v>
      </c>
      <c r="AT773" s="42">
        <f t="shared" si="245"/>
        <v>0.66999999999999993</v>
      </c>
      <c r="AU773" s="18">
        <v>0.33</v>
      </c>
      <c r="AV773">
        <v>1</v>
      </c>
      <c r="AW773" s="40">
        <v>0</v>
      </c>
      <c r="AX773" t="s">
        <v>108</v>
      </c>
      <c r="AY773" s="40" t="s">
        <v>108</v>
      </c>
      <c r="AZ773">
        <v>1</v>
      </c>
      <c r="BA773" s="18">
        <v>0</v>
      </c>
      <c r="BB773">
        <v>0</v>
      </c>
      <c r="BC773" s="18">
        <v>1</v>
      </c>
      <c r="BD773" s="18" t="s">
        <v>185</v>
      </c>
      <c r="BE773">
        <v>1</v>
      </c>
      <c r="BF773">
        <v>0</v>
      </c>
      <c r="BG773">
        <v>0</v>
      </c>
      <c r="BH773">
        <v>0</v>
      </c>
      <c r="BI773">
        <v>0</v>
      </c>
      <c r="BJ773">
        <v>0</v>
      </c>
      <c r="BK773" s="18">
        <v>0</v>
      </c>
      <c r="BL773">
        <v>1</v>
      </c>
      <c r="BM773">
        <v>0</v>
      </c>
      <c r="BN773" s="18">
        <v>0</v>
      </c>
      <c r="BQ773" s="25">
        <v>33.86</v>
      </c>
      <c r="BR773">
        <v>1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 s="18">
        <v>0</v>
      </c>
      <c r="BZ773">
        <v>0</v>
      </c>
      <c r="CA773">
        <v>0</v>
      </c>
      <c r="CB773">
        <v>1</v>
      </c>
      <c r="CC773" s="18">
        <v>0</v>
      </c>
      <c r="CD773">
        <v>0</v>
      </c>
      <c r="CE773">
        <v>0</v>
      </c>
      <c r="CF773">
        <v>0</v>
      </c>
      <c r="CG773">
        <v>0</v>
      </c>
      <c r="CH773" s="18">
        <v>0</v>
      </c>
      <c r="CI773">
        <v>0</v>
      </c>
      <c r="CJ773">
        <v>0</v>
      </c>
      <c r="CK773">
        <v>1</v>
      </c>
      <c r="CL773">
        <v>0</v>
      </c>
      <c r="CM773">
        <v>1</v>
      </c>
      <c r="CN773">
        <v>0</v>
      </c>
      <c r="CO773">
        <v>0</v>
      </c>
      <c r="CP773">
        <v>0</v>
      </c>
      <c r="CQ773">
        <v>0</v>
      </c>
      <c r="CR773">
        <v>0</v>
      </c>
      <c r="CS773" s="18">
        <v>1</v>
      </c>
      <c r="CU773">
        <v>21</v>
      </c>
      <c r="DD773" s="34" t="s">
        <v>110</v>
      </c>
    </row>
    <row r="774" spans="1:108" x14ac:dyDescent="0.25">
      <c r="A774">
        <v>773</v>
      </c>
      <c r="B774">
        <v>47</v>
      </c>
      <c r="C774" s="25" t="s">
        <v>184</v>
      </c>
      <c r="D774" s="12">
        <v>10.199999999999999</v>
      </c>
      <c r="E774" s="14">
        <v>0.8</v>
      </c>
      <c r="F774" s="7">
        <f t="shared" si="234"/>
        <v>12.749999999999998</v>
      </c>
      <c r="G774" s="7">
        <f t="shared" si="235"/>
        <v>9.3999999999999986</v>
      </c>
      <c r="H774" s="16">
        <f t="shared" si="236"/>
        <v>11</v>
      </c>
      <c r="I774" s="11">
        <f t="shared" si="237"/>
        <v>0.32484076433121012</v>
      </c>
      <c r="J774" s="33">
        <f t="shared" si="238"/>
        <v>2.5477707006369425E-2</v>
      </c>
      <c r="K774" s="33">
        <f t="shared" si="239"/>
        <v>39.25</v>
      </c>
      <c r="L774" s="33">
        <f t="shared" si="240"/>
        <v>0.2993630573248407</v>
      </c>
      <c r="M774" s="33">
        <f t="shared" si="241"/>
        <v>0.35031847133757954</v>
      </c>
      <c r="N774" s="8">
        <v>1</v>
      </c>
      <c r="O774" s="9">
        <v>0</v>
      </c>
      <c r="P774" s="8">
        <v>1</v>
      </c>
      <c r="Q774" s="9">
        <v>0</v>
      </c>
      <c r="R774" s="9">
        <v>0</v>
      </c>
      <c r="S774" s="9">
        <v>0</v>
      </c>
      <c r="T774" s="9">
        <v>0</v>
      </c>
      <c r="U774" s="8">
        <v>1381</v>
      </c>
      <c r="V774" s="9">
        <v>2</v>
      </c>
      <c r="W774" s="9">
        <f t="shared" si="233"/>
        <v>1378</v>
      </c>
      <c r="X774" s="9">
        <f t="shared" si="242"/>
        <v>14</v>
      </c>
      <c r="Y774" s="7">
        <v>8.75</v>
      </c>
      <c r="Z774" s="7">
        <f t="shared" si="243"/>
        <v>18.43</v>
      </c>
      <c r="AA774" s="9">
        <v>1</v>
      </c>
      <c r="AB774" s="9">
        <v>0</v>
      </c>
      <c r="AC774" s="9">
        <v>0</v>
      </c>
      <c r="AD774" s="9">
        <v>1</v>
      </c>
      <c r="AE774" s="9">
        <v>0</v>
      </c>
      <c r="AF774" s="9">
        <v>0</v>
      </c>
      <c r="AG774" s="8">
        <v>0</v>
      </c>
      <c r="AH774" s="9">
        <v>0</v>
      </c>
      <c r="AI774" s="30">
        <v>1</v>
      </c>
      <c r="AJ774" s="9">
        <v>1</v>
      </c>
      <c r="AK774" s="30">
        <v>0</v>
      </c>
      <c r="AL774" s="21">
        <v>1960</v>
      </c>
      <c r="AM774" s="23">
        <f t="shared" si="244"/>
        <v>7.5806997522245627</v>
      </c>
      <c r="AN774" s="33" t="s">
        <v>108</v>
      </c>
      <c r="AO774" s="33" t="s">
        <v>108</v>
      </c>
      <c r="AP774" s="33" t="s">
        <v>108</v>
      </c>
      <c r="AQ774" s="43" t="s">
        <v>108</v>
      </c>
      <c r="AR774" s="33" t="s">
        <v>108</v>
      </c>
      <c r="AS774" s="43" t="s">
        <v>108</v>
      </c>
      <c r="AT774" s="42">
        <f t="shared" si="245"/>
        <v>0.97</v>
      </c>
      <c r="AU774" s="18">
        <v>0.03</v>
      </c>
      <c r="AV774">
        <v>1</v>
      </c>
      <c r="AW774" s="40">
        <v>0</v>
      </c>
      <c r="AX774" t="s">
        <v>108</v>
      </c>
      <c r="AY774" s="40" t="s">
        <v>108</v>
      </c>
      <c r="AZ774">
        <v>1</v>
      </c>
      <c r="BA774" s="18">
        <v>0</v>
      </c>
      <c r="BB774">
        <v>0</v>
      </c>
      <c r="BC774" s="18">
        <v>1</v>
      </c>
      <c r="BD774" s="18" t="s">
        <v>185</v>
      </c>
      <c r="BE774">
        <v>1</v>
      </c>
      <c r="BF774">
        <v>0</v>
      </c>
      <c r="BG774">
        <v>0</v>
      </c>
      <c r="BH774">
        <v>0</v>
      </c>
      <c r="BI774">
        <v>0</v>
      </c>
      <c r="BJ774">
        <v>0</v>
      </c>
      <c r="BK774" s="18">
        <v>0</v>
      </c>
      <c r="BL774">
        <v>1</v>
      </c>
      <c r="BM774">
        <v>0</v>
      </c>
      <c r="BN774" s="18">
        <v>0</v>
      </c>
      <c r="BQ774" s="25">
        <v>34.18</v>
      </c>
      <c r="BR774">
        <v>1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 s="18">
        <v>0</v>
      </c>
      <c r="BZ774">
        <v>0</v>
      </c>
      <c r="CA774">
        <v>0</v>
      </c>
      <c r="CB774">
        <v>1</v>
      </c>
      <c r="CC774" s="18">
        <v>0</v>
      </c>
      <c r="CD774">
        <v>0</v>
      </c>
      <c r="CE774">
        <v>0</v>
      </c>
      <c r="CF774">
        <v>0</v>
      </c>
      <c r="CG774">
        <v>0</v>
      </c>
      <c r="CH774" s="18">
        <v>0</v>
      </c>
      <c r="CI774">
        <v>0</v>
      </c>
      <c r="CJ774">
        <v>0</v>
      </c>
      <c r="CK774">
        <v>1</v>
      </c>
      <c r="CL774">
        <v>0</v>
      </c>
      <c r="CM774">
        <v>1</v>
      </c>
      <c r="CN774">
        <v>0</v>
      </c>
      <c r="CO774">
        <v>0</v>
      </c>
      <c r="CP774">
        <v>0</v>
      </c>
      <c r="CQ774">
        <v>0</v>
      </c>
      <c r="CR774">
        <v>0</v>
      </c>
      <c r="CS774" s="18">
        <v>1</v>
      </c>
      <c r="CU774">
        <v>21</v>
      </c>
      <c r="DD774" s="34" t="s">
        <v>110</v>
      </c>
    </row>
    <row r="775" spans="1:108" x14ac:dyDescent="0.25">
      <c r="A775">
        <v>774</v>
      </c>
      <c r="B775">
        <v>47</v>
      </c>
      <c r="C775" s="25" t="s">
        <v>184</v>
      </c>
      <c r="D775" s="12">
        <v>9.3000000000000007</v>
      </c>
      <c r="E775" s="14">
        <v>0.8</v>
      </c>
      <c r="F775" s="7">
        <f t="shared" si="234"/>
        <v>11.625</v>
      </c>
      <c r="G775" s="7">
        <f t="shared" si="235"/>
        <v>8.5</v>
      </c>
      <c r="H775" s="16">
        <f t="shared" si="236"/>
        <v>10.100000000000001</v>
      </c>
      <c r="I775" s="11">
        <f t="shared" si="237"/>
        <v>0.29954370702335192</v>
      </c>
      <c r="J775" s="33">
        <f t="shared" si="238"/>
        <v>2.5767200604159306E-2</v>
      </c>
      <c r="K775" s="33">
        <f t="shared" si="239"/>
        <v>38.80902762244888</v>
      </c>
      <c r="L775" s="33">
        <f t="shared" si="240"/>
        <v>0.2737765064191926</v>
      </c>
      <c r="M775" s="33">
        <f t="shared" si="241"/>
        <v>0.32531090762751125</v>
      </c>
      <c r="N775" s="8">
        <v>1</v>
      </c>
      <c r="O775" s="9">
        <v>0</v>
      </c>
      <c r="P775" s="8">
        <v>1</v>
      </c>
      <c r="Q775" s="9">
        <v>0</v>
      </c>
      <c r="R775" s="9">
        <v>0</v>
      </c>
      <c r="S775" s="9">
        <v>0</v>
      </c>
      <c r="T775" s="9">
        <v>0</v>
      </c>
      <c r="U775" s="8">
        <v>1381</v>
      </c>
      <c r="V775" s="9">
        <v>9</v>
      </c>
      <c r="W775" s="9">
        <f t="shared" si="233"/>
        <v>1371</v>
      </c>
      <c r="X775" s="9">
        <f t="shared" si="242"/>
        <v>14</v>
      </c>
      <c r="Y775" s="7">
        <v>8.75</v>
      </c>
      <c r="Z775" s="7">
        <f t="shared" si="243"/>
        <v>18.43</v>
      </c>
      <c r="AA775" s="9">
        <v>1</v>
      </c>
      <c r="AB775" s="9">
        <v>0</v>
      </c>
      <c r="AC775" s="9">
        <v>0</v>
      </c>
      <c r="AD775" s="9">
        <v>1</v>
      </c>
      <c r="AE775" s="9">
        <v>0</v>
      </c>
      <c r="AF775" s="9">
        <v>0</v>
      </c>
      <c r="AG775" s="8">
        <v>0</v>
      </c>
      <c r="AH775" s="9">
        <v>0</v>
      </c>
      <c r="AI775" s="30">
        <v>1</v>
      </c>
      <c r="AJ775" s="9">
        <v>1</v>
      </c>
      <c r="AK775" s="30">
        <v>0</v>
      </c>
      <c r="AL775" s="21">
        <v>1960</v>
      </c>
      <c r="AM775" s="23">
        <f t="shared" si="244"/>
        <v>7.5806997522245627</v>
      </c>
      <c r="AN775" s="33" t="s">
        <v>108</v>
      </c>
      <c r="AO775" s="33" t="s">
        <v>108</v>
      </c>
      <c r="AP775" s="33" t="s">
        <v>108</v>
      </c>
      <c r="AQ775" s="43" t="s">
        <v>108</v>
      </c>
      <c r="AR775" s="33" t="s">
        <v>108</v>
      </c>
      <c r="AS775" s="43" t="s">
        <v>108</v>
      </c>
      <c r="AT775" s="42">
        <f t="shared" si="245"/>
        <v>0.97</v>
      </c>
      <c r="AU775" s="18">
        <v>0.03</v>
      </c>
      <c r="AV775">
        <v>1</v>
      </c>
      <c r="AW775" s="40">
        <v>0</v>
      </c>
      <c r="AX775" t="s">
        <v>108</v>
      </c>
      <c r="AY775" s="40" t="s">
        <v>108</v>
      </c>
      <c r="AZ775">
        <v>1</v>
      </c>
      <c r="BA775" s="18">
        <v>0</v>
      </c>
      <c r="BB775">
        <v>0</v>
      </c>
      <c r="BC775" s="18">
        <v>1</v>
      </c>
      <c r="BD775" s="18" t="s">
        <v>185</v>
      </c>
      <c r="BE775">
        <v>1</v>
      </c>
      <c r="BF775">
        <v>0</v>
      </c>
      <c r="BG775">
        <v>0</v>
      </c>
      <c r="BH775">
        <v>0</v>
      </c>
      <c r="BI775">
        <v>0</v>
      </c>
      <c r="BJ775">
        <v>0</v>
      </c>
      <c r="BK775" s="18">
        <v>0</v>
      </c>
      <c r="BL775">
        <v>1</v>
      </c>
      <c r="BM775">
        <v>0</v>
      </c>
      <c r="BN775" s="18">
        <v>0</v>
      </c>
      <c r="BQ775" s="25">
        <v>34.18</v>
      </c>
      <c r="BR775">
        <v>1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 s="18">
        <v>0</v>
      </c>
      <c r="BZ775">
        <v>0</v>
      </c>
      <c r="CA775">
        <v>0</v>
      </c>
      <c r="CB775">
        <v>1</v>
      </c>
      <c r="CC775" s="18">
        <v>0</v>
      </c>
      <c r="CD775">
        <v>0</v>
      </c>
      <c r="CE775">
        <v>0</v>
      </c>
      <c r="CF775">
        <v>0</v>
      </c>
      <c r="CG775">
        <v>0</v>
      </c>
      <c r="CH775" s="18">
        <v>0</v>
      </c>
      <c r="CI775">
        <v>0</v>
      </c>
      <c r="CJ775">
        <v>0</v>
      </c>
      <c r="CK775">
        <v>1</v>
      </c>
      <c r="CL775">
        <v>0</v>
      </c>
      <c r="CM775">
        <v>1</v>
      </c>
      <c r="CN775">
        <v>0</v>
      </c>
      <c r="CO775">
        <v>0</v>
      </c>
      <c r="CP775">
        <v>0</v>
      </c>
      <c r="CQ775">
        <v>0</v>
      </c>
      <c r="CR775">
        <v>0</v>
      </c>
      <c r="CS775" s="18">
        <v>1</v>
      </c>
      <c r="CU775">
        <v>21</v>
      </c>
      <c r="DD775" s="34" t="s">
        <v>110</v>
      </c>
    </row>
    <row r="776" spans="1:108" x14ac:dyDescent="0.25">
      <c r="A776">
        <v>775</v>
      </c>
      <c r="B776">
        <v>47</v>
      </c>
      <c r="C776" s="25" t="s">
        <v>184</v>
      </c>
      <c r="D776" s="12">
        <v>9.1</v>
      </c>
      <c r="E776" s="14">
        <v>0.9</v>
      </c>
      <c r="F776" s="7">
        <f t="shared" si="234"/>
        <v>10.111111111111111</v>
      </c>
      <c r="G776" s="7">
        <f t="shared" si="235"/>
        <v>8.1999999999999993</v>
      </c>
      <c r="H776" s="16">
        <f t="shared" si="236"/>
        <v>10</v>
      </c>
      <c r="I776" s="11">
        <f t="shared" si="237"/>
        <v>0.26351805571440351</v>
      </c>
      <c r="J776" s="33">
        <f t="shared" si="238"/>
        <v>2.6062225290435514E-2</v>
      </c>
      <c r="K776" s="33">
        <f t="shared" si="239"/>
        <v>38.369708989008956</v>
      </c>
      <c r="L776" s="33">
        <f t="shared" si="240"/>
        <v>0.23745583042396801</v>
      </c>
      <c r="M776" s="33">
        <f t="shared" si="241"/>
        <v>0.28958028100483901</v>
      </c>
      <c r="N776" s="8">
        <v>1</v>
      </c>
      <c r="O776" s="9">
        <v>0</v>
      </c>
      <c r="P776" s="8">
        <v>1</v>
      </c>
      <c r="Q776" s="9">
        <v>0</v>
      </c>
      <c r="R776" s="9">
        <v>0</v>
      </c>
      <c r="S776" s="9">
        <v>0</v>
      </c>
      <c r="T776" s="9">
        <v>0</v>
      </c>
      <c r="U776" s="8">
        <v>1381</v>
      </c>
      <c r="V776" s="9">
        <v>10</v>
      </c>
      <c r="W776" s="9">
        <f t="shared" si="233"/>
        <v>1370</v>
      </c>
      <c r="X776" s="9">
        <f t="shared" si="242"/>
        <v>14</v>
      </c>
      <c r="Y776" s="7">
        <v>8.75</v>
      </c>
      <c r="Z776" s="7">
        <f t="shared" si="243"/>
        <v>18.43</v>
      </c>
      <c r="AA776" s="9">
        <v>1</v>
      </c>
      <c r="AB776" s="9">
        <v>0</v>
      </c>
      <c r="AC776" s="9">
        <v>0</v>
      </c>
      <c r="AD776" s="9">
        <v>1</v>
      </c>
      <c r="AE776" s="9">
        <v>0</v>
      </c>
      <c r="AF776" s="9">
        <v>0</v>
      </c>
      <c r="AG776" s="8">
        <v>0</v>
      </c>
      <c r="AH776" s="9">
        <v>0</v>
      </c>
      <c r="AI776" s="30">
        <v>1</v>
      </c>
      <c r="AJ776" s="9">
        <v>1</v>
      </c>
      <c r="AK776" s="30">
        <v>0</v>
      </c>
      <c r="AL776" s="21">
        <v>1960</v>
      </c>
      <c r="AM776" s="23">
        <f t="shared" si="244"/>
        <v>7.5806997522245627</v>
      </c>
      <c r="AN776" s="33" t="s">
        <v>108</v>
      </c>
      <c r="AO776" s="33" t="s">
        <v>108</v>
      </c>
      <c r="AP776" s="33" t="s">
        <v>108</v>
      </c>
      <c r="AQ776" s="43" t="s">
        <v>108</v>
      </c>
      <c r="AR776" s="33" t="s">
        <v>108</v>
      </c>
      <c r="AS776" s="43" t="s">
        <v>108</v>
      </c>
      <c r="AT776" s="42">
        <f t="shared" si="245"/>
        <v>0.97</v>
      </c>
      <c r="AU776" s="18">
        <v>0.03</v>
      </c>
      <c r="AV776">
        <v>1</v>
      </c>
      <c r="AW776" s="40">
        <v>0</v>
      </c>
      <c r="AX776" t="s">
        <v>108</v>
      </c>
      <c r="AY776" s="40" t="s">
        <v>108</v>
      </c>
      <c r="AZ776">
        <v>1</v>
      </c>
      <c r="BA776" s="18">
        <v>0</v>
      </c>
      <c r="BB776">
        <v>0</v>
      </c>
      <c r="BC776" s="18">
        <v>1</v>
      </c>
      <c r="BD776" s="18" t="s">
        <v>185</v>
      </c>
      <c r="BE776">
        <v>1</v>
      </c>
      <c r="BF776">
        <v>0</v>
      </c>
      <c r="BG776">
        <v>0</v>
      </c>
      <c r="BH776">
        <v>0</v>
      </c>
      <c r="BI776">
        <v>0</v>
      </c>
      <c r="BJ776">
        <v>0</v>
      </c>
      <c r="BK776" s="18">
        <v>0</v>
      </c>
      <c r="BL776">
        <v>1</v>
      </c>
      <c r="BM776">
        <v>0</v>
      </c>
      <c r="BN776" s="18">
        <v>0</v>
      </c>
      <c r="BQ776" s="25">
        <v>34.18</v>
      </c>
      <c r="BR776">
        <v>1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 s="18">
        <v>0</v>
      </c>
      <c r="BZ776">
        <v>0</v>
      </c>
      <c r="CA776">
        <v>0</v>
      </c>
      <c r="CB776">
        <v>1</v>
      </c>
      <c r="CC776" s="18">
        <v>0</v>
      </c>
      <c r="CD776">
        <v>0</v>
      </c>
      <c r="CE776">
        <v>0</v>
      </c>
      <c r="CF776">
        <v>0</v>
      </c>
      <c r="CG776">
        <v>0</v>
      </c>
      <c r="CH776" s="18">
        <v>0</v>
      </c>
      <c r="CI776">
        <v>0</v>
      </c>
      <c r="CJ776">
        <v>0</v>
      </c>
      <c r="CK776">
        <v>1</v>
      </c>
      <c r="CL776">
        <v>0</v>
      </c>
      <c r="CM776">
        <v>1</v>
      </c>
      <c r="CN776">
        <v>0</v>
      </c>
      <c r="CO776">
        <v>0</v>
      </c>
      <c r="CP776">
        <v>0</v>
      </c>
      <c r="CQ776">
        <v>0</v>
      </c>
      <c r="CR776">
        <v>0</v>
      </c>
      <c r="CS776" s="18">
        <v>1</v>
      </c>
      <c r="CU776">
        <v>21</v>
      </c>
      <c r="DD776" s="34" t="s">
        <v>110</v>
      </c>
    </row>
    <row r="777" spans="1:108" x14ac:dyDescent="0.25">
      <c r="A777">
        <v>776</v>
      </c>
      <c r="B777">
        <v>47</v>
      </c>
      <c r="C777" s="25" t="s">
        <v>184</v>
      </c>
      <c r="D777" s="12">
        <v>9</v>
      </c>
      <c r="E777" s="14">
        <v>0.8</v>
      </c>
      <c r="F777" s="7">
        <f t="shared" si="234"/>
        <v>11.25</v>
      </c>
      <c r="G777" s="7">
        <f t="shared" si="235"/>
        <v>8.1999999999999993</v>
      </c>
      <c r="H777" s="16">
        <f t="shared" si="236"/>
        <v>9.8000000000000007</v>
      </c>
      <c r="I777" s="11">
        <f t="shared" si="237"/>
        <v>0.29080715862584822</v>
      </c>
      <c r="J777" s="33">
        <f t="shared" si="238"/>
        <v>2.5849525211186511E-2</v>
      </c>
      <c r="K777" s="33">
        <f t="shared" si="239"/>
        <v>38.685430073866307</v>
      </c>
      <c r="L777" s="33">
        <f t="shared" si="240"/>
        <v>0.26495763341466172</v>
      </c>
      <c r="M777" s="33">
        <f t="shared" si="241"/>
        <v>0.31665668383703471</v>
      </c>
      <c r="N777" s="8">
        <v>1</v>
      </c>
      <c r="O777" s="9">
        <v>0</v>
      </c>
      <c r="P777" s="8">
        <v>1</v>
      </c>
      <c r="Q777" s="9">
        <v>0</v>
      </c>
      <c r="R777" s="9">
        <v>0</v>
      </c>
      <c r="S777" s="9">
        <v>0</v>
      </c>
      <c r="T777" s="9">
        <v>0</v>
      </c>
      <c r="U777" s="8">
        <v>1381</v>
      </c>
      <c r="V777" s="9">
        <v>10</v>
      </c>
      <c r="W777" s="9">
        <f t="shared" si="233"/>
        <v>1370</v>
      </c>
      <c r="X777" s="9">
        <f t="shared" si="242"/>
        <v>14</v>
      </c>
      <c r="Y777" s="7">
        <v>8.75</v>
      </c>
      <c r="Z777" s="7">
        <f t="shared" si="243"/>
        <v>18.43</v>
      </c>
      <c r="AA777" s="9">
        <v>1</v>
      </c>
      <c r="AB777" s="9">
        <v>0</v>
      </c>
      <c r="AC777" s="9">
        <v>0</v>
      </c>
      <c r="AD777" s="9">
        <v>1</v>
      </c>
      <c r="AE777" s="9">
        <v>0</v>
      </c>
      <c r="AF777" s="9">
        <v>0</v>
      </c>
      <c r="AG777" s="8">
        <v>0</v>
      </c>
      <c r="AH777" s="9">
        <v>0</v>
      </c>
      <c r="AI777" s="30">
        <v>1</v>
      </c>
      <c r="AJ777" s="9">
        <v>1</v>
      </c>
      <c r="AK777" s="30">
        <v>0</v>
      </c>
      <c r="AL777" s="21">
        <v>1960</v>
      </c>
      <c r="AM777" s="23">
        <f t="shared" si="244"/>
        <v>7.5806997522245627</v>
      </c>
      <c r="AN777" s="33" t="s">
        <v>108</v>
      </c>
      <c r="AO777" s="33" t="s">
        <v>108</v>
      </c>
      <c r="AP777" s="33" t="s">
        <v>108</v>
      </c>
      <c r="AQ777" s="43" t="s">
        <v>108</v>
      </c>
      <c r="AR777" s="33" t="s">
        <v>108</v>
      </c>
      <c r="AS777" s="43" t="s">
        <v>108</v>
      </c>
      <c r="AT777" s="42">
        <f t="shared" si="245"/>
        <v>0.97</v>
      </c>
      <c r="AU777" s="18">
        <v>0.03</v>
      </c>
      <c r="AV777">
        <v>1</v>
      </c>
      <c r="AW777" s="40">
        <v>0</v>
      </c>
      <c r="AX777" t="s">
        <v>108</v>
      </c>
      <c r="AY777" s="40" t="s">
        <v>108</v>
      </c>
      <c r="AZ777">
        <v>1</v>
      </c>
      <c r="BA777" s="18">
        <v>0</v>
      </c>
      <c r="BB777">
        <v>0</v>
      </c>
      <c r="BC777" s="18">
        <v>1</v>
      </c>
      <c r="BD777" s="18" t="s">
        <v>185</v>
      </c>
      <c r="BE777">
        <v>1</v>
      </c>
      <c r="BF777">
        <v>0</v>
      </c>
      <c r="BG777">
        <v>0</v>
      </c>
      <c r="BH777">
        <v>0</v>
      </c>
      <c r="BI777">
        <v>0</v>
      </c>
      <c r="BJ777">
        <v>0</v>
      </c>
      <c r="BK777" s="18">
        <v>0</v>
      </c>
      <c r="BL777">
        <v>1</v>
      </c>
      <c r="BM777">
        <v>0</v>
      </c>
      <c r="BN777" s="18">
        <v>0</v>
      </c>
      <c r="BQ777" s="25">
        <v>34.18</v>
      </c>
      <c r="BR777">
        <v>1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 s="18">
        <v>0</v>
      </c>
      <c r="BZ777">
        <v>0</v>
      </c>
      <c r="CA777">
        <v>0</v>
      </c>
      <c r="CB777">
        <v>1</v>
      </c>
      <c r="CC777" s="18">
        <v>0</v>
      </c>
      <c r="CD777">
        <v>0</v>
      </c>
      <c r="CE777">
        <v>0</v>
      </c>
      <c r="CF777">
        <v>0</v>
      </c>
      <c r="CG777">
        <v>0</v>
      </c>
      <c r="CH777" s="18">
        <v>0</v>
      </c>
      <c r="CI777">
        <v>0</v>
      </c>
      <c r="CJ777">
        <v>0</v>
      </c>
      <c r="CK777">
        <v>1</v>
      </c>
      <c r="CL777">
        <v>0</v>
      </c>
      <c r="CM777">
        <v>1</v>
      </c>
      <c r="CN777">
        <v>0</v>
      </c>
      <c r="CO777">
        <v>0</v>
      </c>
      <c r="CP777">
        <v>0</v>
      </c>
      <c r="CQ777">
        <v>0</v>
      </c>
      <c r="CR777">
        <v>0</v>
      </c>
      <c r="CS777" s="18">
        <v>1</v>
      </c>
      <c r="CU777">
        <v>21</v>
      </c>
      <c r="DD777" s="34" t="s">
        <v>110</v>
      </c>
    </row>
    <row r="778" spans="1:108" x14ac:dyDescent="0.25">
      <c r="A778">
        <v>777</v>
      </c>
      <c r="B778">
        <v>47</v>
      </c>
      <c r="C778" s="25" t="s">
        <v>184</v>
      </c>
      <c r="D778" s="12">
        <v>6.4</v>
      </c>
      <c r="E778" s="14">
        <v>1.5</v>
      </c>
      <c r="F778" s="7">
        <f t="shared" si="234"/>
        <v>4.2666666666666666</v>
      </c>
      <c r="G778" s="7">
        <f t="shared" si="235"/>
        <v>4.9000000000000004</v>
      </c>
      <c r="H778" s="16">
        <f t="shared" si="236"/>
        <v>7.9</v>
      </c>
      <c r="I778" s="11">
        <f t="shared" si="237"/>
        <v>0.2388109576210887</v>
      </c>
      <c r="J778" s="33">
        <f t="shared" si="238"/>
        <v>5.5971318192442665E-2</v>
      </c>
      <c r="K778" s="33">
        <f t="shared" si="239"/>
        <v>17.866293528441886</v>
      </c>
      <c r="L778" s="33">
        <f t="shared" si="240"/>
        <v>0.18283963942864603</v>
      </c>
      <c r="M778" s="33">
        <f t="shared" si="241"/>
        <v>0.29478227581353134</v>
      </c>
      <c r="N778" s="8">
        <v>1</v>
      </c>
      <c r="O778" s="9">
        <v>0</v>
      </c>
      <c r="P778" s="8">
        <v>1</v>
      </c>
      <c r="Q778" s="9">
        <v>0</v>
      </c>
      <c r="R778" s="9">
        <v>0</v>
      </c>
      <c r="S778" s="9">
        <v>0</v>
      </c>
      <c r="T778" s="9">
        <v>0</v>
      </c>
      <c r="U778" s="8">
        <v>304</v>
      </c>
      <c r="V778" s="9">
        <v>2</v>
      </c>
      <c r="W778" s="9">
        <f t="shared" si="233"/>
        <v>301</v>
      </c>
      <c r="X778" s="9">
        <f t="shared" si="242"/>
        <v>14</v>
      </c>
      <c r="Y778" s="7">
        <v>7.8</v>
      </c>
      <c r="Z778" s="7">
        <f t="shared" si="243"/>
        <v>19.059999999999999</v>
      </c>
      <c r="AA778" s="9">
        <v>1</v>
      </c>
      <c r="AB778" s="9">
        <v>0</v>
      </c>
      <c r="AC778" s="9">
        <v>0</v>
      </c>
      <c r="AD778" s="9">
        <v>1</v>
      </c>
      <c r="AE778" s="9">
        <v>0</v>
      </c>
      <c r="AF778" s="9">
        <v>0</v>
      </c>
      <c r="AG778" s="8">
        <v>0</v>
      </c>
      <c r="AH778" s="9">
        <v>0</v>
      </c>
      <c r="AI778" s="30">
        <v>1</v>
      </c>
      <c r="AJ778" s="9">
        <v>1</v>
      </c>
      <c r="AK778" s="30">
        <v>0</v>
      </c>
      <c r="AL778" s="21">
        <v>1960</v>
      </c>
      <c r="AM778" s="23">
        <f t="shared" si="244"/>
        <v>7.5806997522245627</v>
      </c>
      <c r="AN778" s="33" t="s">
        <v>108</v>
      </c>
      <c r="AO778" s="33" t="s">
        <v>108</v>
      </c>
      <c r="AP778" s="33" t="s">
        <v>108</v>
      </c>
      <c r="AQ778" s="43" t="s">
        <v>108</v>
      </c>
      <c r="AR778" s="33" t="s">
        <v>108</v>
      </c>
      <c r="AS778" s="43" t="s">
        <v>108</v>
      </c>
      <c r="AT778" s="42">
        <f t="shared" si="245"/>
        <v>0.66999999999999993</v>
      </c>
      <c r="AU778" s="18">
        <v>0.33</v>
      </c>
      <c r="AV778">
        <v>1</v>
      </c>
      <c r="AW778" s="40">
        <v>0</v>
      </c>
      <c r="AX778" t="s">
        <v>108</v>
      </c>
      <c r="AY778" s="40" t="s">
        <v>108</v>
      </c>
      <c r="AZ778">
        <v>1</v>
      </c>
      <c r="BA778" s="18">
        <v>0</v>
      </c>
      <c r="BB778">
        <v>0</v>
      </c>
      <c r="BC778" s="18">
        <v>1</v>
      </c>
      <c r="BD778" s="18" t="s">
        <v>185</v>
      </c>
      <c r="BE778">
        <v>1</v>
      </c>
      <c r="BF778">
        <v>0</v>
      </c>
      <c r="BG778">
        <v>0</v>
      </c>
      <c r="BH778">
        <v>0</v>
      </c>
      <c r="BI778">
        <v>0</v>
      </c>
      <c r="BJ778">
        <v>0</v>
      </c>
      <c r="BK778" s="18">
        <v>0</v>
      </c>
      <c r="BL778">
        <v>1</v>
      </c>
      <c r="BM778">
        <v>0</v>
      </c>
      <c r="BN778" s="18">
        <v>0</v>
      </c>
      <c r="BQ778" s="25">
        <v>33.86</v>
      </c>
      <c r="BR778">
        <v>1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 s="18">
        <v>0</v>
      </c>
      <c r="BZ778">
        <v>0</v>
      </c>
      <c r="CA778">
        <v>0</v>
      </c>
      <c r="CB778">
        <v>1</v>
      </c>
      <c r="CC778" s="18">
        <v>0</v>
      </c>
      <c r="CD778">
        <v>0</v>
      </c>
      <c r="CE778">
        <v>0</v>
      </c>
      <c r="CF778">
        <v>0</v>
      </c>
      <c r="CG778">
        <v>0</v>
      </c>
      <c r="CH778" s="18">
        <v>0</v>
      </c>
      <c r="CI778">
        <v>0</v>
      </c>
      <c r="CJ778">
        <v>0</v>
      </c>
      <c r="CK778">
        <v>1</v>
      </c>
      <c r="CL778">
        <v>0</v>
      </c>
      <c r="CM778">
        <v>1</v>
      </c>
      <c r="CN778">
        <v>0</v>
      </c>
      <c r="CO778">
        <v>0</v>
      </c>
      <c r="CP778">
        <v>0</v>
      </c>
      <c r="CQ778">
        <v>0</v>
      </c>
      <c r="CR778">
        <v>0</v>
      </c>
      <c r="CS778" s="18">
        <v>1</v>
      </c>
      <c r="CU778">
        <v>21</v>
      </c>
      <c r="DD778" s="34" t="s">
        <v>110</v>
      </c>
    </row>
    <row r="779" spans="1:108" x14ac:dyDescent="0.25">
      <c r="A779">
        <v>778</v>
      </c>
      <c r="B779">
        <v>47</v>
      </c>
      <c r="C779" s="25" t="s">
        <v>184</v>
      </c>
      <c r="D779" s="12">
        <v>5.9</v>
      </c>
      <c r="E779" s="14">
        <v>1.6</v>
      </c>
      <c r="F779" s="7">
        <f t="shared" si="234"/>
        <v>3.6875</v>
      </c>
      <c r="G779" s="7">
        <f t="shared" si="235"/>
        <v>4.3000000000000007</v>
      </c>
      <c r="H779" s="16">
        <f t="shared" si="236"/>
        <v>7.5</v>
      </c>
      <c r="I779" s="11">
        <f t="shared" si="237"/>
        <v>0.21059478558883832</v>
      </c>
      <c r="J779" s="33">
        <f t="shared" si="238"/>
        <v>5.7110450329176492E-2</v>
      </c>
      <c r="K779" s="33">
        <f t="shared" si="239"/>
        <v>17.509930218307552</v>
      </c>
      <c r="L779" s="33">
        <f t="shared" si="240"/>
        <v>0.15348433525966182</v>
      </c>
      <c r="M779" s="33">
        <f t="shared" si="241"/>
        <v>0.26770523591801482</v>
      </c>
      <c r="N779" s="8">
        <v>1</v>
      </c>
      <c r="O779" s="9">
        <v>0</v>
      </c>
      <c r="P779" s="8">
        <v>1</v>
      </c>
      <c r="Q779" s="9">
        <v>0</v>
      </c>
      <c r="R779" s="9">
        <v>0</v>
      </c>
      <c r="S779" s="9">
        <v>0</v>
      </c>
      <c r="T779" s="9">
        <v>0</v>
      </c>
      <c r="U779" s="8">
        <v>304</v>
      </c>
      <c r="V779" s="9">
        <v>10</v>
      </c>
      <c r="W779" s="9">
        <f t="shared" si="233"/>
        <v>293</v>
      </c>
      <c r="X779" s="9">
        <f t="shared" si="242"/>
        <v>14</v>
      </c>
      <c r="Y779" s="7">
        <v>7.8</v>
      </c>
      <c r="Z779" s="7">
        <f t="shared" si="243"/>
        <v>19.059999999999999</v>
      </c>
      <c r="AA779" s="9">
        <v>1</v>
      </c>
      <c r="AB779" s="9">
        <v>0</v>
      </c>
      <c r="AC779" s="9">
        <v>0</v>
      </c>
      <c r="AD779" s="9">
        <v>1</v>
      </c>
      <c r="AE779" s="9">
        <v>0</v>
      </c>
      <c r="AF779" s="9">
        <v>0</v>
      </c>
      <c r="AG779" s="8">
        <v>0</v>
      </c>
      <c r="AH779" s="9">
        <v>0</v>
      </c>
      <c r="AI779" s="30">
        <v>1</v>
      </c>
      <c r="AJ779" s="9">
        <v>1</v>
      </c>
      <c r="AK779" s="30">
        <v>0</v>
      </c>
      <c r="AL779" s="21">
        <v>1960</v>
      </c>
      <c r="AM779" s="23">
        <f t="shared" si="244"/>
        <v>7.5806997522245627</v>
      </c>
      <c r="AN779" s="33" t="s">
        <v>108</v>
      </c>
      <c r="AO779" s="33" t="s">
        <v>108</v>
      </c>
      <c r="AP779" s="33" t="s">
        <v>108</v>
      </c>
      <c r="AQ779" s="43" t="s">
        <v>108</v>
      </c>
      <c r="AR779" s="33" t="s">
        <v>108</v>
      </c>
      <c r="AS779" s="43" t="s">
        <v>108</v>
      </c>
      <c r="AT779" s="42">
        <f t="shared" si="245"/>
        <v>0.66999999999999993</v>
      </c>
      <c r="AU779" s="18">
        <v>0.33</v>
      </c>
      <c r="AV779">
        <v>1</v>
      </c>
      <c r="AW779" s="40">
        <v>0</v>
      </c>
      <c r="AX779" t="s">
        <v>108</v>
      </c>
      <c r="AY779" s="40" t="s">
        <v>108</v>
      </c>
      <c r="AZ779">
        <v>1</v>
      </c>
      <c r="BA779" s="18">
        <v>0</v>
      </c>
      <c r="BB779">
        <v>0</v>
      </c>
      <c r="BC779" s="18">
        <v>1</v>
      </c>
      <c r="BD779" s="18" t="s">
        <v>185</v>
      </c>
      <c r="BE779">
        <v>1</v>
      </c>
      <c r="BF779">
        <v>0</v>
      </c>
      <c r="BG779">
        <v>0</v>
      </c>
      <c r="BH779">
        <v>0</v>
      </c>
      <c r="BI779">
        <v>0</v>
      </c>
      <c r="BJ779">
        <v>0</v>
      </c>
      <c r="BK779" s="18">
        <v>0</v>
      </c>
      <c r="BL779">
        <v>1</v>
      </c>
      <c r="BM779">
        <v>0</v>
      </c>
      <c r="BN779" s="18">
        <v>0</v>
      </c>
      <c r="BQ779" s="25">
        <v>33.86</v>
      </c>
      <c r="BR779">
        <v>1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 s="18">
        <v>0</v>
      </c>
      <c r="BZ779">
        <v>0</v>
      </c>
      <c r="CA779">
        <v>0</v>
      </c>
      <c r="CB779">
        <v>1</v>
      </c>
      <c r="CC779" s="18">
        <v>0</v>
      </c>
      <c r="CD779">
        <v>0</v>
      </c>
      <c r="CE779">
        <v>0</v>
      </c>
      <c r="CF779">
        <v>0</v>
      </c>
      <c r="CG779">
        <v>0</v>
      </c>
      <c r="CH779" s="18">
        <v>0</v>
      </c>
      <c r="CI779">
        <v>0</v>
      </c>
      <c r="CJ779">
        <v>0</v>
      </c>
      <c r="CK779">
        <v>1</v>
      </c>
      <c r="CL779">
        <v>0</v>
      </c>
      <c r="CM779">
        <v>1</v>
      </c>
      <c r="CN779">
        <v>0</v>
      </c>
      <c r="CO779">
        <v>0</v>
      </c>
      <c r="CP779">
        <v>0</v>
      </c>
      <c r="CQ779">
        <v>0</v>
      </c>
      <c r="CR779">
        <v>0</v>
      </c>
      <c r="CS779" s="18">
        <v>1</v>
      </c>
      <c r="CU779">
        <v>21</v>
      </c>
      <c r="DD779" s="34" t="s">
        <v>110</v>
      </c>
    </row>
    <row r="780" spans="1:108" x14ac:dyDescent="0.25">
      <c r="A780">
        <v>779</v>
      </c>
      <c r="B780">
        <v>47</v>
      </c>
      <c r="C780" s="25" t="s">
        <v>184</v>
      </c>
      <c r="D780" s="12">
        <v>3.4</v>
      </c>
      <c r="E780" s="14">
        <v>1.5</v>
      </c>
      <c r="F780" s="7">
        <f t="shared" si="234"/>
        <v>2.2666666666666666</v>
      </c>
      <c r="G780" s="7">
        <f t="shared" si="235"/>
        <v>1.9</v>
      </c>
      <c r="H780" s="16">
        <f t="shared" si="236"/>
        <v>4.9000000000000004</v>
      </c>
      <c r="I780" s="11">
        <f t="shared" si="237"/>
        <v>0.13127413127413129</v>
      </c>
      <c r="J780" s="33">
        <f t="shared" si="238"/>
        <v>5.7915057915057917E-2</v>
      </c>
      <c r="K780" s="33">
        <f t="shared" si="239"/>
        <v>17.266666666666666</v>
      </c>
      <c r="L780" s="33">
        <f t="shared" si="240"/>
        <v>7.3359073359073379E-2</v>
      </c>
      <c r="M780" s="33">
        <f t="shared" si="241"/>
        <v>0.1891891891891892</v>
      </c>
      <c r="N780" s="8">
        <v>1</v>
      </c>
      <c r="O780" s="9">
        <v>0</v>
      </c>
      <c r="P780" s="8">
        <v>1</v>
      </c>
      <c r="Q780" s="9">
        <v>0</v>
      </c>
      <c r="R780" s="9">
        <v>0</v>
      </c>
      <c r="S780" s="9">
        <v>0</v>
      </c>
      <c r="T780" s="9">
        <v>0</v>
      </c>
      <c r="U780" s="8">
        <v>304</v>
      </c>
      <c r="V780" s="9">
        <v>10</v>
      </c>
      <c r="W780" s="9">
        <f t="shared" si="233"/>
        <v>293</v>
      </c>
      <c r="X780" s="9">
        <f t="shared" si="242"/>
        <v>14</v>
      </c>
      <c r="Y780" s="7">
        <v>7.8</v>
      </c>
      <c r="Z780" s="7">
        <f t="shared" si="243"/>
        <v>19.059999999999999</v>
      </c>
      <c r="AA780" s="9">
        <v>1</v>
      </c>
      <c r="AB780" s="9">
        <v>0</v>
      </c>
      <c r="AC780" s="9">
        <v>0</v>
      </c>
      <c r="AD780" s="9">
        <v>1</v>
      </c>
      <c r="AE780" s="9">
        <v>0</v>
      </c>
      <c r="AF780" s="9">
        <v>0</v>
      </c>
      <c r="AG780" s="8">
        <v>0</v>
      </c>
      <c r="AH780" s="9">
        <v>0</v>
      </c>
      <c r="AI780" s="30">
        <v>1</v>
      </c>
      <c r="AJ780" s="9">
        <v>1</v>
      </c>
      <c r="AK780" s="30">
        <v>0</v>
      </c>
      <c r="AL780" s="21">
        <v>1960</v>
      </c>
      <c r="AM780" s="23">
        <f t="shared" si="244"/>
        <v>7.5806997522245627</v>
      </c>
      <c r="AN780" s="33" t="s">
        <v>108</v>
      </c>
      <c r="AO780" s="33" t="s">
        <v>108</v>
      </c>
      <c r="AP780" s="33" t="s">
        <v>108</v>
      </c>
      <c r="AQ780" s="43" t="s">
        <v>108</v>
      </c>
      <c r="AR780" s="33" t="s">
        <v>108</v>
      </c>
      <c r="AS780" s="43" t="s">
        <v>108</v>
      </c>
      <c r="AT780" s="42">
        <f t="shared" si="245"/>
        <v>0.66999999999999993</v>
      </c>
      <c r="AU780" s="18">
        <v>0.33</v>
      </c>
      <c r="AV780">
        <v>1</v>
      </c>
      <c r="AW780" s="40">
        <v>0</v>
      </c>
      <c r="AX780" t="s">
        <v>108</v>
      </c>
      <c r="AY780" s="40" t="s">
        <v>108</v>
      </c>
      <c r="AZ780">
        <v>1</v>
      </c>
      <c r="BA780" s="18">
        <v>0</v>
      </c>
      <c r="BB780">
        <v>0</v>
      </c>
      <c r="BC780" s="18">
        <v>1</v>
      </c>
      <c r="BD780" s="18" t="s">
        <v>185</v>
      </c>
      <c r="BE780">
        <v>1</v>
      </c>
      <c r="BF780">
        <v>0</v>
      </c>
      <c r="BG780">
        <v>0</v>
      </c>
      <c r="BH780">
        <v>0</v>
      </c>
      <c r="BI780">
        <v>0</v>
      </c>
      <c r="BJ780">
        <v>0</v>
      </c>
      <c r="BK780" s="18">
        <v>0</v>
      </c>
      <c r="BL780">
        <v>1</v>
      </c>
      <c r="BM780">
        <v>0</v>
      </c>
      <c r="BN780" s="18">
        <v>0</v>
      </c>
      <c r="BQ780" s="25">
        <v>33.86</v>
      </c>
      <c r="BR780">
        <v>1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 s="18">
        <v>0</v>
      </c>
      <c r="BZ780">
        <v>0</v>
      </c>
      <c r="CA780">
        <v>0</v>
      </c>
      <c r="CB780">
        <v>1</v>
      </c>
      <c r="CC780" s="18">
        <v>0</v>
      </c>
      <c r="CD780">
        <v>0</v>
      </c>
      <c r="CE780">
        <v>0</v>
      </c>
      <c r="CF780">
        <v>0</v>
      </c>
      <c r="CG780">
        <v>0</v>
      </c>
      <c r="CH780" s="18">
        <v>0</v>
      </c>
      <c r="CI780">
        <v>0</v>
      </c>
      <c r="CJ780">
        <v>0</v>
      </c>
      <c r="CK780">
        <v>1</v>
      </c>
      <c r="CL780">
        <v>0</v>
      </c>
      <c r="CM780">
        <v>1</v>
      </c>
      <c r="CN780">
        <v>0</v>
      </c>
      <c r="CO780">
        <v>0</v>
      </c>
      <c r="CP780">
        <v>0</v>
      </c>
      <c r="CQ780">
        <v>0</v>
      </c>
      <c r="CR780">
        <v>0</v>
      </c>
      <c r="CS780" s="18">
        <v>1</v>
      </c>
      <c r="CU780">
        <v>21</v>
      </c>
      <c r="DD780" s="34" t="s">
        <v>110</v>
      </c>
    </row>
    <row r="781" spans="1:108" x14ac:dyDescent="0.25">
      <c r="A781">
        <v>780</v>
      </c>
      <c r="B781">
        <v>47</v>
      </c>
      <c r="C781" s="25" t="s">
        <v>184</v>
      </c>
      <c r="D781" s="12">
        <v>5.7</v>
      </c>
      <c r="E781" s="14">
        <v>0.9</v>
      </c>
      <c r="F781" s="7">
        <f t="shared" si="234"/>
        <v>6.333333333333333</v>
      </c>
      <c r="G781" s="7">
        <f t="shared" si="235"/>
        <v>4.8</v>
      </c>
      <c r="H781" s="16">
        <f t="shared" si="236"/>
        <v>6.6000000000000005</v>
      </c>
      <c r="I781" s="11">
        <f t="shared" si="237"/>
        <v>0.14776263744368376</v>
      </c>
      <c r="J781" s="33">
        <f t="shared" si="238"/>
        <v>2.3330942754265858E-2</v>
      </c>
      <c r="K781" s="33">
        <f t="shared" si="239"/>
        <v>42.861534166559075</v>
      </c>
      <c r="L781" s="33">
        <f t="shared" si="240"/>
        <v>0.12443169468941789</v>
      </c>
      <c r="M781" s="33">
        <f t="shared" si="241"/>
        <v>0.17109358019794962</v>
      </c>
      <c r="N781" s="8">
        <v>1</v>
      </c>
      <c r="O781" s="9">
        <v>0</v>
      </c>
      <c r="P781" s="8">
        <v>1</v>
      </c>
      <c r="Q781" s="9">
        <v>0</v>
      </c>
      <c r="R781" s="9">
        <v>0</v>
      </c>
      <c r="S781" s="9">
        <v>0</v>
      </c>
      <c r="T781" s="9">
        <v>0</v>
      </c>
      <c r="U781" s="8">
        <v>1800</v>
      </c>
      <c r="V781" s="9">
        <v>2</v>
      </c>
      <c r="W781" s="9">
        <f t="shared" si="233"/>
        <v>1797</v>
      </c>
      <c r="X781" s="9">
        <f t="shared" si="242"/>
        <v>14</v>
      </c>
      <c r="Y781" s="7">
        <v>8.75</v>
      </c>
      <c r="Z781" s="7">
        <f t="shared" si="243"/>
        <v>18.43</v>
      </c>
      <c r="AA781" s="9">
        <v>1</v>
      </c>
      <c r="AB781" s="9">
        <v>0</v>
      </c>
      <c r="AC781" s="9">
        <v>0</v>
      </c>
      <c r="AD781" s="9">
        <v>1</v>
      </c>
      <c r="AE781" s="9">
        <v>0</v>
      </c>
      <c r="AF781" s="9">
        <v>0</v>
      </c>
      <c r="AG781" s="8">
        <v>0</v>
      </c>
      <c r="AH781" s="9">
        <v>0</v>
      </c>
      <c r="AI781" s="30">
        <v>1</v>
      </c>
      <c r="AJ781" s="9">
        <v>1</v>
      </c>
      <c r="AK781" s="30">
        <v>0</v>
      </c>
      <c r="AL781" s="21">
        <v>1960</v>
      </c>
      <c r="AM781" s="23">
        <f t="shared" si="244"/>
        <v>7.5806997522245627</v>
      </c>
      <c r="AN781" s="33" t="s">
        <v>108</v>
      </c>
      <c r="AO781" s="33" t="s">
        <v>108</v>
      </c>
      <c r="AP781" s="33" t="s">
        <v>108</v>
      </c>
      <c r="AQ781" s="43" t="s">
        <v>108</v>
      </c>
      <c r="AR781" s="33" t="s">
        <v>108</v>
      </c>
      <c r="AS781" s="43" t="s">
        <v>108</v>
      </c>
      <c r="AT781" s="42">
        <f t="shared" si="245"/>
        <v>0.97</v>
      </c>
      <c r="AU781" s="18">
        <v>0.03</v>
      </c>
      <c r="AV781">
        <v>1</v>
      </c>
      <c r="AW781" s="40">
        <v>0</v>
      </c>
      <c r="AX781" t="s">
        <v>108</v>
      </c>
      <c r="AY781" s="40" t="s">
        <v>108</v>
      </c>
      <c r="AZ781">
        <v>1</v>
      </c>
      <c r="BA781" s="18">
        <v>0</v>
      </c>
      <c r="BB781">
        <v>0</v>
      </c>
      <c r="BC781" s="18">
        <v>1</v>
      </c>
      <c r="BD781" s="18" t="s">
        <v>185</v>
      </c>
      <c r="BE781">
        <v>1</v>
      </c>
      <c r="BF781">
        <v>0</v>
      </c>
      <c r="BG781">
        <v>0</v>
      </c>
      <c r="BH781">
        <v>0</v>
      </c>
      <c r="BI781">
        <v>0</v>
      </c>
      <c r="BJ781">
        <v>0</v>
      </c>
      <c r="BK781" s="18">
        <v>0</v>
      </c>
      <c r="BL781">
        <v>1</v>
      </c>
      <c r="BM781">
        <v>0</v>
      </c>
      <c r="BN781" s="18">
        <v>0</v>
      </c>
      <c r="BQ781" s="25">
        <v>34.18</v>
      </c>
      <c r="BR781">
        <v>1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 s="18">
        <v>0</v>
      </c>
      <c r="BZ781">
        <v>0</v>
      </c>
      <c r="CA781">
        <v>0</v>
      </c>
      <c r="CB781">
        <v>1</v>
      </c>
      <c r="CC781" s="18">
        <v>0</v>
      </c>
      <c r="CD781">
        <v>0</v>
      </c>
      <c r="CE781">
        <v>0</v>
      </c>
      <c r="CF781">
        <v>0</v>
      </c>
      <c r="CG781">
        <v>0</v>
      </c>
      <c r="CH781" s="18">
        <v>0</v>
      </c>
      <c r="CI781">
        <v>0</v>
      </c>
      <c r="CJ781">
        <v>0</v>
      </c>
      <c r="CK781">
        <v>1</v>
      </c>
      <c r="CL781">
        <v>0</v>
      </c>
      <c r="CM781">
        <v>1</v>
      </c>
      <c r="CN781">
        <v>0</v>
      </c>
      <c r="CO781">
        <v>0</v>
      </c>
      <c r="CP781">
        <v>0</v>
      </c>
      <c r="CQ781">
        <v>0</v>
      </c>
      <c r="CR781">
        <v>0</v>
      </c>
      <c r="CS781" s="18">
        <v>1</v>
      </c>
      <c r="CU781">
        <v>21</v>
      </c>
      <c r="DD781" s="34" t="s">
        <v>110</v>
      </c>
    </row>
    <row r="782" spans="1:108" x14ac:dyDescent="0.25">
      <c r="A782">
        <v>781</v>
      </c>
      <c r="B782">
        <v>47</v>
      </c>
      <c r="C782" s="25" t="s">
        <v>184</v>
      </c>
      <c r="D782" s="12">
        <v>5.7</v>
      </c>
      <c r="E782" s="14">
        <v>0.7</v>
      </c>
      <c r="F782" s="7">
        <f t="shared" si="234"/>
        <v>8.1428571428571441</v>
      </c>
      <c r="G782" s="7">
        <f t="shared" si="235"/>
        <v>5</v>
      </c>
      <c r="H782" s="16">
        <f t="shared" si="236"/>
        <v>6.4</v>
      </c>
      <c r="I782" s="11">
        <f t="shared" si="237"/>
        <v>0.18904666781928181</v>
      </c>
      <c r="J782" s="33">
        <f t="shared" si="238"/>
        <v>2.3216257451490741E-2</v>
      </c>
      <c r="K782" s="33">
        <f t="shared" si="239"/>
        <v>43.073264590102525</v>
      </c>
      <c r="L782" s="33">
        <f t="shared" si="240"/>
        <v>0.16583041036779106</v>
      </c>
      <c r="M782" s="33">
        <f t="shared" si="241"/>
        <v>0.21226292527077256</v>
      </c>
      <c r="N782" s="8">
        <v>1</v>
      </c>
      <c r="O782" s="9">
        <v>0</v>
      </c>
      <c r="P782" s="8">
        <v>1</v>
      </c>
      <c r="Q782" s="9">
        <v>0</v>
      </c>
      <c r="R782" s="9">
        <v>0</v>
      </c>
      <c r="S782" s="9">
        <v>0</v>
      </c>
      <c r="T782" s="9">
        <v>0</v>
      </c>
      <c r="U782" s="8">
        <v>1800</v>
      </c>
      <c r="V782" s="9">
        <v>10</v>
      </c>
      <c r="W782" s="9">
        <f t="shared" si="233"/>
        <v>1789</v>
      </c>
      <c r="X782" s="9">
        <f t="shared" si="242"/>
        <v>14</v>
      </c>
      <c r="Y782" s="7">
        <v>8.75</v>
      </c>
      <c r="Z782" s="7">
        <f t="shared" si="243"/>
        <v>18.43</v>
      </c>
      <c r="AA782" s="9">
        <v>1</v>
      </c>
      <c r="AB782" s="9">
        <v>0</v>
      </c>
      <c r="AC782" s="9">
        <v>0</v>
      </c>
      <c r="AD782" s="9">
        <v>1</v>
      </c>
      <c r="AE782" s="9">
        <v>0</v>
      </c>
      <c r="AF782" s="9">
        <v>0</v>
      </c>
      <c r="AG782" s="8">
        <v>0</v>
      </c>
      <c r="AH782" s="9">
        <v>0</v>
      </c>
      <c r="AI782" s="30">
        <v>1</v>
      </c>
      <c r="AJ782" s="9">
        <v>1</v>
      </c>
      <c r="AK782" s="30">
        <v>0</v>
      </c>
      <c r="AL782" s="21">
        <v>1960</v>
      </c>
      <c r="AM782" s="23">
        <f t="shared" si="244"/>
        <v>7.5806997522245627</v>
      </c>
      <c r="AN782" s="33" t="s">
        <v>108</v>
      </c>
      <c r="AO782" s="33" t="s">
        <v>108</v>
      </c>
      <c r="AP782" s="33" t="s">
        <v>108</v>
      </c>
      <c r="AQ782" s="43" t="s">
        <v>108</v>
      </c>
      <c r="AR782" s="33" t="s">
        <v>108</v>
      </c>
      <c r="AS782" s="43" t="s">
        <v>108</v>
      </c>
      <c r="AT782" s="42">
        <f t="shared" si="245"/>
        <v>0.97</v>
      </c>
      <c r="AU782" s="18">
        <v>0.03</v>
      </c>
      <c r="AV782">
        <v>1</v>
      </c>
      <c r="AW782" s="40">
        <v>0</v>
      </c>
      <c r="AX782" t="s">
        <v>108</v>
      </c>
      <c r="AY782" s="40" t="s">
        <v>108</v>
      </c>
      <c r="AZ782">
        <v>1</v>
      </c>
      <c r="BA782" s="18">
        <v>0</v>
      </c>
      <c r="BB782">
        <v>0</v>
      </c>
      <c r="BC782" s="18">
        <v>1</v>
      </c>
      <c r="BD782" s="18" t="s">
        <v>185</v>
      </c>
      <c r="BE782">
        <v>1</v>
      </c>
      <c r="BF782">
        <v>0</v>
      </c>
      <c r="BG782">
        <v>0</v>
      </c>
      <c r="BH782">
        <v>0</v>
      </c>
      <c r="BI782">
        <v>0</v>
      </c>
      <c r="BJ782">
        <v>0</v>
      </c>
      <c r="BK782" s="18">
        <v>0</v>
      </c>
      <c r="BL782">
        <v>1</v>
      </c>
      <c r="BM782">
        <v>0</v>
      </c>
      <c r="BN782" s="18">
        <v>0</v>
      </c>
      <c r="BQ782" s="25">
        <v>34.18</v>
      </c>
      <c r="BR782">
        <v>1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 s="18">
        <v>0</v>
      </c>
      <c r="BZ782">
        <v>0</v>
      </c>
      <c r="CA782">
        <v>0</v>
      </c>
      <c r="CB782">
        <v>1</v>
      </c>
      <c r="CC782" s="18">
        <v>0</v>
      </c>
      <c r="CD782">
        <v>0</v>
      </c>
      <c r="CE782">
        <v>0</v>
      </c>
      <c r="CF782">
        <v>0</v>
      </c>
      <c r="CG782">
        <v>0</v>
      </c>
      <c r="CH782" s="18">
        <v>0</v>
      </c>
      <c r="CI782">
        <v>0</v>
      </c>
      <c r="CJ782">
        <v>0</v>
      </c>
      <c r="CK782">
        <v>1</v>
      </c>
      <c r="CL782">
        <v>0</v>
      </c>
      <c r="CM782">
        <v>1</v>
      </c>
      <c r="CN782">
        <v>0</v>
      </c>
      <c r="CO782">
        <v>0</v>
      </c>
      <c r="CP782">
        <v>0</v>
      </c>
      <c r="CQ782">
        <v>0</v>
      </c>
      <c r="CR782">
        <v>0</v>
      </c>
      <c r="CS782" s="18">
        <v>1</v>
      </c>
      <c r="CU782">
        <v>21</v>
      </c>
      <c r="DD782" s="34" t="s">
        <v>110</v>
      </c>
    </row>
    <row r="783" spans="1:108" s="153" customFormat="1" x14ac:dyDescent="0.25">
      <c r="A783" s="153">
        <v>782</v>
      </c>
      <c r="B783" s="153">
        <v>47</v>
      </c>
      <c r="C783" s="154" t="s">
        <v>184</v>
      </c>
      <c r="D783" s="155">
        <v>4.3</v>
      </c>
      <c r="E783" s="156">
        <v>0.8</v>
      </c>
      <c r="F783" s="157">
        <f t="shared" si="234"/>
        <v>5.3749999999999991</v>
      </c>
      <c r="G783" s="157">
        <f t="shared" si="235"/>
        <v>3.5</v>
      </c>
      <c r="H783" s="158">
        <f t="shared" si="236"/>
        <v>5.0999999999999996</v>
      </c>
      <c r="I783" s="159">
        <f t="shared" si="237"/>
        <v>0.12606501899983297</v>
      </c>
      <c r="J783" s="160">
        <f t="shared" si="238"/>
        <v>2.3453957023224743E-2</v>
      </c>
      <c r="K783" s="160">
        <f t="shared" si="239"/>
        <v>42.636728591673162</v>
      </c>
      <c r="L783" s="160">
        <f t="shared" si="240"/>
        <v>0.10261106197660823</v>
      </c>
      <c r="M783" s="160">
        <f t="shared" si="241"/>
        <v>0.14951897602305772</v>
      </c>
      <c r="N783" s="161">
        <v>1</v>
      </c>
      <c r="O783" s="162">
        <v>0</v>
      </c>
      <c r="P783" s="161">
        <v>1</v>
      </c>
      <c r="Q783" s="162">
        <v>0</v>
      </c>
      <c r="R783" s="162">
        <v>0</v>
      </c>
      <c r="S783" s="162">
        <v>0</v>
      </c>
      <c r="T783" s="162">
        <v>0</v>
      </c>
      <c r="U783" s="161">
        <v>1800</v>
      </c>
      <c r="V783" s="162">
        <v>10</v>
      </c>
      <c r="W783" s="162">
        <f t="shared" si="233"/>
        <v>1789</v>
      </c>
      <c r="X783" s="162">
        <f t="shared" si="242"/>
        <v>14</v>
      </c>
      <c r="Y783" s="157">
        <v>8.75</v>
      </c>
      <c r="Z783" s="157">
        <f t="shared" si="243"/>
        <v>18.43</v>
      </c>
      <c r="AA783" s="162">
        <v>1</v>
      </c>
      <c r="AB783" s="162">
        <v>0</v>
      </c>
      <c r="AC783" s="162">
        <v>0</v>
      </c>
      <c r="AD783" s="162">
        <v>1</v>
      </c>
      <c r="AE783" s="162">
        <v>0</v>
      </c>
      <c r="AF783" s="162">
        <v>0</v>
      </c>
      <c r="AG783" s="161">
        <v>0</v>
      </c>
      <c r="AH783" s="162">
        <v>0</v>
      </c>
      <c r="AI783" s="163">
        <v>1</v>
      </c>
      <c r="AJ783" s="162">
        <v>1</v>
      </c>
      <c r="AK783" s="163">
        <v>0</v>
      </c>
      <c r="AL783" s="164">
        <v>1960</v>
      </c>
      <c r="AM783" s="165">
        <f t="shared" si="244"/>
        <v>7.5806997522245627</v>
      </c>
      <c r="AN783" s="160" t="s">
        <v>108</v>
      </c>
      <c r="AO783" s="160" t="s">
        <v>108</v>
      </c>
      <c r="AP783" s="160" t="s">
        <v>108</v>
      </c>
      <c r="AQ783" s="166" t="s">
        <v>108</v>
      </c>
      <c r="AR783" s="160" t="s">
        <v>108</v>
      </c>
      <c r="AS783" s="166" t="s">
        <v>108</v>
      </c>
      <c r="AT783" s="167">
        <f t="shared" si="245"/>
        <v>0.97</v>
      </c>
      <c r="AU783" s="168">
        <v>0.03</v>
      </c>
      <c r="AV783" s="153">
        <v>1</v>
      </c>
      <c r="AW783" s="169">
        <v>0</v>
      </c>
      <c r="AX783" s="153" t="s">
        <v>108</v>
      </c>
      <c r="AY783" s="169" t="s">
        <v>108</v>
      </c>
      <c r="AZ783">
        <v>1</v>
      </c>
      <c r="BA783" s="168">
        <v>0</v>
      </c>
      <c r="BB783" s="153">
        <v>0</v>
      </c>
      <c r="BC783" s="168">
        <v>1</v>
      </c>
      <c r="BD783" s="168" t="s">
        <v>185</v>
      </c>
      <c r="BE783">
        <v>1</v>
      </c>
      <c r="BF783">
        <v>0</v>
      </c>
      <c r="BG783">
        <v>0</v>
      </c>
      <c r="BH783">
        <v>0</v>
      </c>
      <c r="BI783">
        <v>0</v>
      </c>
      <c r="BJ783">
        <v>0</v>
      </c>
      <c r="BK783" s="168">
        <v>0</v>
      </c>
      <c r="BL783">
        <v>1</v>
      </c>
      <c r="BM783">
        <v>0</v>
      </c>
      <c r="BN783" s="168">
        <v>0</v>
      </c>
      <c r="BQ783" s="154">
        <v>34.18</v>
      </c>
      <c r="BR783" s="153">
        <v>1</v>
      </c>
      <c r="BS783" s="153">
        <v>0</v>
      </c>
      <c r="BT783" s="153">
        <v>0</v>
      </c>
      <c r="BU783" s="153">
        <v>0</v>
      </c>
      <c r="BV783" s="153">
        <v>0</v>
      </c>
      <c r="BW783" s="153">
        <v>0</v>
      </c>
      <c r="BX783" s="153">
        <v>0</v>
      </c>
      <c r="BY783" s="168">
        <v>0</v>
      </c>
      <c r="BZ783" s="153">
        <v>0</v>
      </c>
      <c r="CA783" s="153">
        <v>0</v>
      </c>
      <c r="CB783" s="153">
        <v>1</v>
      </c>
      <c r="CC783" s="168">
        <v>0</v>
      </c>
      <c r="CD783" s="153">
        <v>0</v>
      </c>
      <c r="CE783" s="153">
        <v>0</v>
      </c>
      <c r="CF783" s="153">
        <v>0</v>
      </c>
      <c r="CG783" s="153">
        <v>0</v>
      </c>
      <c r="CH783" s="168">
        <v>0</v>
      </c>
      <c r="CI783" s="153">
        <v>0</v>
      </c>
      <c r="CJ783" s="153">
        <v>0</v>
      </c>
      <c r="CK783" s="153">
        <v>1</v>
      </c>
      <c r="CL783" s="153">
        <v>0</v>
      </c>
      <c r="CM783" s="153">
        <v>1</v>
      </c>
      <c r="CN783" s="153">
        <v>0</v>
      </c>
      <c r="CO783" s="153">
        <v>0</v>
      </c>
      <c r="CP783" s="153">
        <v>0</v>
      </c>
      <c r="CQ783" s="153">
        <v>0</v>
      </c>
      <c r="CR783" s="153">
        <v>0</v>
      </c>
      <c r="CS783" s="168">
        <v>1</v>
      </c>
      <c r="CU783">
        <v>21</v>
      </c>
      <c r="CY783" s="171"/>
      <c r="DD783" s="171" t="s">
        <v>110</v>
      </c>
    </row>
    <row r="784" spans="1:108" x14ac:dyDescent="0.25">
      <c r="A784">
        <v>783</v>
      </c>
      <c r="B784">
        <v>48</v>
      </c>
      <c r="C784" s="25" t="s">
        <v>186</v>
      </c>
      <c r="D784" s="12">
        <v>18.399999999999999</v>
      </c>
      <c r="E784" s="14">
        <v>0.4</v>
      </c>
      <c r="F784" s="7">
        <f t="shared" si="234"/>
        <v>45.999999999999993</v>
      </c>
      <c r="G784" s="7">
        <f t="shared" si="235"/>
        <v>18</v>
      </c>
      <c r="H784" s="16">
        <f t="shared" si="236"/>
        <v>18.799999999999997</v>
      </c>
      <c r="I784" s="11">
        <f t="shared" si="237"/>
        <v>0.56442779993810444</v>
      </c>
      <c r="J784" s="33">
        <f t="shared" si="238"/>
        <v>1.2270169563871839E-2</v>
      </c>
      <c r="K784" s="33">
        <f t="shared" si="239"/>
        <v>81.498466243236749</v>
      </c>
      <c r="L784" s="33">
        <f t="shared" si="240"/>
        <v>0.5521576303742326</v>
      </c>
      <c r="M784" s="33">
        <f t="shared" si="241"/>
        <v>0.57669796950197627</v>
      </c>
      <c r="N784" s="8">
        <v>0</v>
      </c>
      <c r="O784" s="9">
        <v>1</v>
      </c>
      <c r="P784" s="8">
        <v>0</v>
      </c>
      <c r="Q784" s="9">
        <v>0</v>
      </c>
      <c r="R784" s="9">
        <v>1</v>
      </c>
      <c r="S784" s="9">
        <v>0</v>
      </c>
      <c r="T784" s="9">
        <v>0</v>
      </c>
      <c r="U784" s="8">
        <v>4530</v>
      </c>
      <c r="V784" s="9">
        <v>3</v>
      </c>
      <c r="W784" s="9">
        <f t="shared" si="233"/>
        <v>4526</v>
      </c>
      <c r="X784" s="9">
        <f t="shared" si="242"/>
        <v>9</v>
      </c>
      <c r="Y784" s="7">
        <f t="shared" ref="Y784:Y792" si="246">(0*AN784+9*AO784+15*AP784+18*AQ784)</f>
        <v>10.29</v>
      </c>
      <c r="Z784" s="7">
        <f t="shared" ref="Z784:Z792" si="247">BQ784-Y784-6</f>
        <v>23.21</v>
      </c>
      <c r="AA784" s="9">
        <v>1</v>
      </c>
      <c r="AB784" s="9">
        <v>0</v>
      </c>
      <c r="AC784" s="9">
        <v>0</v>
      </c>
      <c r="AD784" s="9">
        <v>0</v>
      </c>
      <c r="AE784" s="9">
        <v>0</v>
      </c>
      <c r="AF784" s="9">
        <v>1</v>
      </c>
      <c r="AG784" s="8">
        <v>0</v>
      </c>
      <c r="AH784" s="9">
        <v>0</v>
      </c>
      <c r="AI784" s="30">
        <v>1</v>
      </c>
      <c r="AJ784" s="9">
        <v>0</v>
      </c>
      <c r="AK784" s="30">
        <v>1</v>
      </c>
      <c r="AL784" s="21">
        <v>2001</v>
      </c>
      <c r="AM784" s="23">
        <f t="shared" si="244"/>
        <v>7.6014023345837334</v>
      </c>
      <c r="AN784" s="33">
        <v>0</v>
      </c>
      <c r="AO784" s="33">
        <v>0.79</v>
      </c>
      <c r="AP784" s="33">
        <v>0.2</v>
      </c>
      <c r="AQ784" s="43">
        <v>0.01</v>
      </c>
      <c r="AR784" s="33" t="s">
        <v>108</v>
      </c>
      <c r="AS784" s="43" t="s">
        <v>108</v>
      </c>
      <c r="AT784" s="42" t="s">
        <v>108</v>
      </c>
      <c r="AU784" s="18" t="s">
        <v>108</v>
      </c>
      <c r="AV784" s="39">
        <f t="shared" ref="AV784:AV792" si="248">1-AW784</f>
        <v>0.61</v>
      </c>
      <c r="AW784" s="40">
        <v>0.39</v>
      </c>
      <c r="AX784" s="39">
        <f t="shared" ref="AX784:AX792" si="249">1-AY784</f>
        <v>0.78800000000000003</v>
      </c>
      <c r="AY784" s="40">
        <v>0.21199999999999999</v>
      </c>
      <c r="AZ784">
        <v>0</v>
      </c>
      <c r="BA784" s="18">
        <v>1</v>
      </c>
      <c r="BB784">
        <v>0.36820000000000003</v>
      </c>
      <c r="BC784" s="18">
        <f t="shared" ref="BC784:BC792" si="250">1-BB784</f>
        <v>0.63179999999999992</v>
      </c>
      <c r="BD784" s="18" t="s">
        <v>187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 s="18">
        <v>1</v>
      </c>
      <c r="BL784">
        <v>0</v>
      </c>
      <c r="BM784">
        <v>0</v>
      </c>
      <c r="BN784" s="18">
        <v>1</v>
      </c>
      <c r="BQ784" s="25">
        <v>39.5</v>
      </c>
      <c r="BR784">
        <v>1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 s="18">
        <v>0</v>
      </c>
      <c r="BZ784">
        <v>0</v>
      </c>
      <c r="CA784">
        <v>0</v>
      </c>
      <c r="CB784">
        <v>1</v>
      </c>
      <c r="CC784" s="18">
        <v>0</v>
      </c>
      <c r="CD784">
        <v>0</v>
      </c>
      <c r="CE784">
        <v>0</v>
      </c>
      <c r="CF784">
        <v>0</v>
      </c>
      <c r="CG784">
        <v>0</v>
      </c>
      <c r="CH784" s="18">
        <v>0</v>
      </c>
      <c r="CI784">
        <v>1</v>
      </c>
      <c r="CJ784">
        <v>1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 s="18">
        <v>0</v>
      </c>
      <c r="CU784">
        <v>1</v>
      </c>
      <c r="DD784" s="34" t="s">
        <v>110</v>
      </c>
    </row>
    <row r="785" spans="1:108" x14ac:dyDescent="0.25">
      <c r="A785">
        <v>784</v>
      </c>
      <c r="B785">
        <v>48</v>
      </c>
      <c r="C785" s="25" t="s">
        <v>186</v>
      </c>
      <c r="D785" s="12">
        <v>16</v>
      </c>
      <c r="E785" s="14">
        <v>0.4</v>
      </c>
      <c r="F785" s="7">
        <f t="shared" si="234"/>
        <v>40</v>
      </c>
      <c r="G785" s="7">
        <f t="shared" si="235"/>
        <v>15.6</v>
      </c>
      <c r="H785" s="16">
        <f t="shared" si="236"/>
        <v>16.399999999999999</v>
      </c>
      <c r="I785" s="11">
        <f t="shared" si="237"/>
        <v>0.36366641995444088</v>
      </c>
      <c r="J785" s="33">
        <f t="shared" si="238"/>
        <v>9.0916604988610216E-3</v>
      </c>
      <c r="K785" s="33">
        <f t="shared" si="239"/>
        <v>109.99090871522064</v>
      </c>
      <c r="L785" s="33">
        <f t="shared" si="240"/>
        <v>0.35457475945557987</v>
      </c>
      <c r="M785" s="33">
        <f t="shared" si="241"/>
        <v>0.37275808045330189</v>
      </c>
      <c r="N785" s="8">
        <v>0</v>
      </c>
      <c r="O785" s="9">
        <v>1</v>
      </c>
      <c r="P785" s="8">
        <v>0</v>
      </c>
      <c r="Q785" s="9">
        <v>0</v>
      </c>
      <c r="R785" s="9">
        <v>1</v>
      </c>
      <c r="S785" s="9">
        <v>0</v>
      </c>
      <c r="T785" s="9">
        <v>0</v>
      </c>
      <c r="U785" s="8">
        <v>10502</v>
      </c>
      <c r="V785" s="9">
        <v>3</v>
      </c>
      <c r="W785" s="9">
        <f t="shared" si="233"/>
        <v>10498</v>
      </c>
      <c r="X785" s="9">
        <f t="shared" si="242"/>
        <v>9</v>
      </c>
      <c r="Y785" s="7">
        <f t="shared" si="246"/>
        <v>10.079999999999998</v>
      </c>
      <c r="Z785" s="7">
        <f t="shared" si="247"/>
        <v>23.42</v>
      </c>
      <c r="AA785" s="9">
        <v>1</v>
      </c>
      <c r="AB785" s="9">
        <v>0</v>
      </c>
      <c r="AC785" s="9">
        <v>0</v>
      </c>
      <c r="AD785" s="9">
        <v>0</v>
      </c>
      <c r="AE785" s="9">
        <v>0</v>
      </c>
      <c r="AF785" s="9">
        <v>1</v>
      </c>
      <c r="AG785" s="8">
        <v>0</v>
      </c>
      <c r="AH785" s="9">
        <v>0</v>
      </c>
      <c r="AI785" s="30">
        <v>1</v>
      </c>
      <c r="AJ785" s="9">
        <v>0</v>
      </c>
      <c r="AK785" s="30">
        <v>1</v>
      </c>
      <c r="AL785" s="21">
        <v>2006</v>
      </c>
      <c r="AM785" s="23">
        <f t="shared" si="244"/>
        <v>7.6038979685218813</v>
      </c>
      <c r="AN785" s="33">
        <v>0</v>
      </c>
      <c r="AO785" s="33">
        <v>0.83</v>
      </c>
      <c r="AP785" s="33">
        <v>0.15</v>
      </c>
      <c r="AQ785" s="43">
        <v>0.02</v>
      </c>
      <c r="AR785" s="33" t="s">
        <v>108</v>
      </c>
      <c r="AS785" s="43" t="s">
        <v>108</v>
      </c>
      <c r="AT785" s="42" t="s">
        <v>108</v>
      </c>
      <c r="AU785" s="18" t="s">
        <v>108</v>
      </c>
      <c r="AV785" s="39">
        <f t="shared" si="248"/>
        <v>0.62</v>
      </c>
      <c r="AW785" s="40">
        <v>0.38</v>
      </c>
      <c r="AX785" s="39">
        <f t="shared" si="249"/>
        <v>0.80259999999999998</v>
      </c>
      <c r="AY785" s="40">
        <v>0.19739999999999999</v>
      </c>
      <c r="AZ785">
        <v>0</v>
      </c>
      <c r="BA785" s="18">
        <v>1</v>
      </c>
      <c r="BB785">
        <v>0.39300000000000002</v>
      </c>
      <c r="BC785" s="18">
        <f t="shared" si="250"/>
        <v>0.60699999999999998</v>
      </c>
      <c r="BD785" s="18" t="s">
        <v>187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 s="18">
        <v>1</v>
      </c>
      <c r="BL785">
        <v>0</v>
      </c>
      <c r="BM785">
        <v>0</v>
      </c>
      <c r="BN785" s="18">
        <v>1</v>
      </c>
      <c r="BQ785" s="25">
        <v>39.5</v>
      </c>
      <c r="BR785">
        <v>1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 s="18">
        <v>0</v>
      </c>
      <c r="BZ785">
        <v>0</v>
      </c>
      <c r="CA785">
        <v>0</v>
      </c>
      <c r="CB785">
        <v>1</v>
      </c>
      <c r="CC785" s="18">
        <v>0</v>
      </c>
      <c r="CD785">
        <v>0</v>
      </c>
      <c r="CE785">
        <v>0</v>
      </c>
      <c r="CF785">
        <v>0</v>
      </c>
      <c r="CG785">
        <v>0</v>
      </c>
      <c r="CH785" s="18">
        <v>0</v>
      </c>
      <c r="CI785">
        <v>1</v>
      </c>
      <c r="CJ785">
        <v>1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 s="18">
        <v>0</v>
      </c>
      <c r="CU785">
        <v>1</v>
      </c>
      <c r="DD785" s="34" t="s">
        <v>110</v>
      </c>
    </row>
    <row r="786" spans="1:108" x14ac:dyDescent="0.25">
      <c r="A786">
        <v>785</v>
      </c>
      <c r="B786">
        <v>48</v>
      </c>
      <c r="C786" s="25" t="s">
        <v>186</v>
      </c>
      <c r="D786" s="12">
        <v>16.399999999999999</v>
      </c>
      <c r="E786" s="14">
        <v>0.4</v>
      </c>
      <c r="F786" s="7">
        <f t="shared" si="234"/>
        <v>40.999999999999993</v>
      </c>
      <c r="G786" s="7">
        <f t="shared" si="235"/>
        <v>15.999999999999998</v>
      </c>
      <c r="H786" s="16">
        <f t="shared" si="236"/>
        <v>16.799999999999997</v>
      </c>
      <c r="I786" s="11">
        <f t="shared" si="237"/>
        <v>0.32424493852851566</v>
      </c>
      <c r="J786" s="33">
        <f t="shared" si="238"/>
        <v>7.9084131348418473E-3</v>
      </c>
      <c r="K786" s="33">
        <f t="shared" si="239"/>
        <v>126.44761761298628</v>
      </c>
      <c r="L786" s="33">
        <f t="shared" si="240"/>
        <v>0.3163365253936738</v>
      </c>
      <c r="M786" s="33">
        <f t="shared" si="241"/>
        <v>0.33215335166335752</v>
      </c>
      <c r="N786" s="8">
        <v>0</v>
      </c>
      <c r="O786" s="9">
        <v>1</v>
      </c>
      <c r="P786" s="8">
        <v>0</v>
      </c>
      <c r="Q786" s="9">
        <v>0</v>
      </c>
      <c r="R786" s="9">
        <v>1</v>
      </c>
      <c r="S786" s="9">
        <v>0</v>
      </c>
      <c r="T786" s="9">
        <v>0</v>
      </c>
      <c r="U786" s="8">
        <v>14312</v>
      </c>
      <c r="V786" s="9">
        <v>3</v>
      </c>
      <c r="W786" s="9">
        <f t="shared" si="233"/>
        <v>14308</v>
      </c>
      <c r="X786" s="9">
        <f t="shared" si="242"/>
        <v>9</v>
      </c>
      <c r="Y786" s="7">
        <f t="shared" si="246"/>
        <v>11.01</v>
      </c>
      <c r="Z786" s="7">
        <f t="shared" si="247"/>
        <v>22.490000000000002</v>
      </c>
      <c r="AA786" s="9">
        <v>1</v>
      </c>
      <c r="AB786" s="9">
        <v>0</v>
      </c>
      <c r="AC786" s="9">
        <v>0</v>
      </c>
      <c r="AD786" s="9">
        <v>0</v>
      </c>
      <c r="AE786" s="9">
        <v>0</v>
      </c>
      <c r="AF786" s="9">
        <v>1</v>
      </c>
      <c r="AG786" s="8">
        <v>0</v>
      </c>
      <c r="AH786" s="9">
        <v>0</v>
      </c>
      <c r="AI786" s="30">
        <v>1</v>
      </c>
      <c r="AJ786" s="9">
        <v>0</v>
      </c>
      <c r="AK786" s="30">
        <v>1</v>
      </c>
      <c r="AL786" s="21">
        <v>2014</v>
      </c>
      <c r="AM786" s="23">
        <f t="shared" si="244"/>
        <v>7.6078780732785072</v>
      </c>
      <c r="AN786" s="33">
        <v>0</v>
      </c>
      <c r="AO786" s="33">
        <v>0.7</v>
      </c>
      <c r="AP786" s="33">
        <v>0.23</v>
      </c>
      <c r="AQ786" s="43">
        <v>7.0000000000000007E-2</v>
      </c>
      <c r="AR786" s="33" t="s">
        <v>108</v>
      </c>
      <c r="AS786" s="43" t="s">
        <v>108</v>
      </c>
      <c r="AT786" s="42" t="s">
        <v>108</v>
      </c>
      <c r="AU786" s="18" t="s">
        <v>108</v>
      </c>
      <c r="AV786" s="39">
        <f t="shared" si="248"/>
        <v>0.59000000000000008</v>
      </c>
      <c r="AW786" s="40">
        <v>0.41</v>
      </c>
      <c r="AX786" s="39">
        <f t="shared" si="249"/>
        <v>0.79889999999999994</v>
      </c>
      <c r="AY786" s="40">
        <v>0.2011</v>
      </c>
      <c r="AZ786">
        <v>0</v>
      </c>
      <c r="BA786" s="18">
        <v>1</v>
      </c>
      <c r="BB786">
        <v>0.1943</v>
      </c>
      <c r="BC786" s="18">
        <f t="shared" si="250"/>
        <v>0.80569999999999997</v>
      </c>
      <c r="BD786" s="18" t="s">
        <v>187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 s="18">
        <v>1</v>
      </c>
      <c r="BL786">
        <v>0</v>
      </c>
      <c r="BM786">
        <v>0</v>
      </c>
      <c r="BN786" s="18">
        <v>1</v>
      </c>
      <c r="BQ786" s="25">
        <v>39.5</v>
      </c>
      <c r="BR786">
        <v>1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 s="18">
        <v>0</v>
      </c>
      <c r="BZ786">
        <v>0</v>
      </c>
      <c r="CA786">
        <v>0</v>
      </c>
      <c r="CB786">
        <v>1</v>
      </c>
      <c r="CC786" s="18">
        <v>0</v>
      </c>
      <c r="CD786">
        <v>0</v>
      </c>
      <c r="CE786">
        <v>0</v>
      </c>
      <c r="CF786">
        <v>0</v>
      </c>
      <c r="CG786">
        <v>0</v>
      </c>
      <c r="CH786" s="18">
        <v>0</v>
      </c>
      <c r="CI786">
        <v>1</v>
      </c>
      <c r="CJ786">
        <v>1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 s="18">
        <v>0</v>
      </c>
      <c r="CU786">
        <v>1</v>
      </c>
      <c r="DD786" s="34" t="s">
        <v>110</v>
      </c>
    </row>
    <row r="787" spans="1:108" x14ac:dyDescent="0.25">
      <c r="A787">
        <v>786</v>
      </c>
      <c r="B787">
        <v>48</v>
      </c>
      <c r="C787" s="25" t="s">
        <v>186</v>
      </c>
      <c r="D787" s="12">
        <v>9.6</v>
      </c>
      <c r="E787" s="14">
        <v>0.4</v>
      </c>
      <c r="F787" s="7">
        <f t="shared" si="234"/>
        <v>23.999999999999996</v>
      </c>
      <c r="G787" s="7">
        <f t="shared" si="235"/>
        <v>9.1999999999999993</v>
      </c>
      <c r="H787" s="16">
        <f t="shared" si="236"/>
        <v>10</v>
      </c>
      <c r="I787" s="11">
        <f t="shared" si="237"/>
        <v>0.26153475390982339</v>
      </c>
      <c r="J787" s="33">
        <f t="shared" si="238"/>
        <v>1.0897281412909309E-2</v>
      </c>
      <c r="K787" s="33">
        <f t="shared" si="239"/>
        <v>91.766006778109286</v>
      </c>
      <c r="L787" s="33">
        <f t="shared" si="240"/>
        <v>0.25063747249691409</v>
      </c>
      <c r="M787" s="33">
        <f t="shared" si="241"/>
        <v>0.27243203532273269</v>
      </c>
      <c r="N787" s="8">
        <v>0</v>
      </c>
      <c r="O787" s="9">
        <v>1</v>
      </c>
      <c r="P787" s="8">
        <v>0</v>
      </c>
      <c r="Q787" s="9">
        <v>0</v>
      </c>
      <c r="R787" s="9">
        <v>1</v>
      </c>
      <c r="S787" s="9">
        <v>0</v>
      </c>
      <c r="T787" s="9">
        <v>0</v>
      </c>
      <c r="U787" s="8">
        <v>7860</v>
      </c>
      <c r="V787" s="9">
        <v>14</v>
      </c>
      <c r="W787" s="9">
        <f t="shared" si="233"/>
        <v>7845</v>
      </c>
      <c r="X787" s="9">
        <f t="shared" si="242"/>
        <v>9</v>
      </c>
      <c r="Y787" s="7">
        <f t="shared" si="246"/>
        <v>10.29</v>
      </c>
      <c r="Z787" s="7">
        <f t="shared" si="247"/>
        <v>23.21</v>
      </c>
      <c r="AA787" s="9">
        <v>1</v>
      </c>
      <c r="AB787" s="9">
        <v>0</v>
      </c>
      <c r="AC787" s="9">
        <v>0</v>
      </c>
      <c r="AD787" s="9">
        <v>0</v>
      </c>
      <c r="AE787" s="9">
        <v>0</v>
      </c>
      <c r="AF787" s="9">
        <v>1</v>
      </c>
      <c r="AG787" s="8">
        <v>0</v>
      </c>
      <c r="AH787" s="9">
        <v>0</v>
      </c>
      <c r="AI787" s="30">
        <v>1</v>
      </c>
      <c r="AJ787" s="9">
        <v>0</v>
      </c>
      <c r="AK787" s="30">
        <v>1</v>
      </c>
      <c r="AL787" s="21">
        <v>2001</v>
      </c>
      <c r="AM787" s="23">
        <f t="shared" si="244"/>
        <v>7.6014023345837334</v>
      </c>
      <c r="AN787" s="33">
        <v>0</v>
      </c>
      <c r="AO787" s="33">
        <v>0.79</v>
      </c>
      <c r="AP787" s="33">
        <v>0.2</v>
      </c>
      <c r="AQ787" s="43">
        <v>0.01</v>
      </c>
      <c r="AR787" s="33" t="s">
        <v>108</v>
      </c>
      <c r="AS787" s="43" t="s">
        <v>108</v>
      </c>
      <c r="AT787" s="42" t="s">
        <v>108</v>
      </c>
      <c r="AU787" s="18" t="s">
        <v>108</v>
      </c>
      <c r="AV787" s="39">
        <f t="shared" si="248"/>
        <v>0.61</v>
      </c>
      <c r="AW787" s="40">
        <v>0.39</v>
      </c>
      <c r="AX787" s="39">
        <f t="shared" si="249"/>
        <v>0.78800000000000003</v>
      </c>
      <c r="AY787" s="40">
        <v>0.21199999999999999</v>
      </c>
      <c r="AZ787">
        <v>0</v>
      </c>
      <c r="BA787" s="18">
        <v>1</v>
      </c>
      <c r="BB787">
        <v>0.36820000000000003</v>
      </c>
      <c r="BC787" s="18">
        <f t="shared" si="250"/>
        <v>0.63179999999999992</v>
      </c>
      <c r="BD787" s="18" t="s">
        <v>187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 s="18">
        <v>1</v>
      </c>
      <c r="BL787">
        <v>0</v>
      </c>
      <c r="BM787">
        <v>0</v>
      </c>
      <c r="BN787" s="18">
        <v>1</v>
      </c>
      <c r="BQ787" s="25">
        <v>39.5</v>
      </c>
      <c r="BR787">
        <v>1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 s="18">
        <v>0</v>
      </c>
      <c r="BZ787">
        <v>0</v>
      </c>
      <c r="CA787">
        <v>0</v>
      </c>
      <c r="CB787">
        <v>1</v>
      </c>
      <c r="CC787" s="18">
        <v>0</v>
      </c>
      <c r="CD787">
        <v>0</v>
      </c>
      <c r="CE787">
        <v>0</v>
      </c>
      <c r="CF787">
        <v>0</v>
      </c>
      <c r="CG787">
        <v>0</v>
      </c>
      <c r="CH787" s="18">
        <v>0</v>
      </c>
      <c r="CI787">
        <v>1</v>
      </c>
      <c r="CJ787">
        <v>1</v>
      </c>
      <c r="CK787">
        <v>0</v>
      </c>
      <c r="CL787">
        <v>0</v>
      </c>
      <c r="CM787">
        <v>0</v>
      </c>
      <c r="CN787">
        <v>0</v>
      </c>
      <c r="CO787">
        <v>1</v>
      </c>
      <c r="CP787">
        <v>1</v>
      </c>
      <c r="CQ787">
        <v>0</v>
      </c>
      <c r="CR787">
        <v>1</v>
      </c>
      <c r="CS787" s="18">
        <v>0</v>
      </c>
      <c r="CU787">
        <v>1</v>
      </c>
      <c r="DD787" s="34" t="s">
        <v>110</v>
      </c>
    </row>
    <row r="788" spans="1:108" x14ac:dyDescent="0.25">
      <c r="A788">
        <v>787</v>
      </c>
      <c r="B788">
        <v>48</v>
      </c>
      <c r="C788" s="25" t="s">
        <v>186</v>
      </c>
      <c r="D788" s="12">
        <v>8.9</v>
      </c>
      <c r="E788" s="14">
        <v>0.4</v>
      </c>
      <c r="F788" s="7">
        <f t="shared" si="234"/>
        <v>22.25</v>
      </c>
      <c r="G788" s="7">
        <f t="shared" si="235"/>
        <v>8.5</v>
      </c>
      <c r="H788" s="16">
        <f t="shared" si="236"/>
        <v>9.3000000000000007</v>
      </c>
      <c r="I788" s="11">
        <f t="shared" si="237"/>
        <v>0.21231860878491449</v>
      </c>
      <c r="J788" s="33">
        <f t="shared" si="238"/>
        <v>9.5424093835916619E-3</v>
      </c>
      <c r="K788" s="33">
        <f t="shared" si="239"/>
        <v>104.79533625119011</v>
      </c>
      <c r="L788" s="33">
        <f t="shared" si="240"/>
        <v>0.20277619940132283</v>
      </c>
      <c r="M788" s="33">
        <f t="shared" si="241"/>
        <v>0.22186101816850615</v>
      </c>
      <c r="N788" s="8">
        <v>0</v>
      </c>
      <c r="O788" s="9">
        <v>1</v>
      </c>
      <c r="P788" s="8">
        <v>0</v>
      </c>
      <c r="Q788" s="9">
        <v>0</v>
      </c>
      <c r="R788" s="9">
        <v>1</v>
      </c>
      <c r="S788" s="9">
        <v>0</v>
      </c>
      <c r="T788" s="9">
        <v>0</v>
      </c>
      <c r="U788" s="8">
        <v>10502</v>
      </c>
      <c r="V788" s="9">
        <v>14</v>
      </c>
      <c r="W788" s="9">
        <f t="shared" si="233"/>
        <v>10487</v>
      </c>
      <c r="X788" s="9">
        <f t="shared" si="242"/>
        <v>9</v>
      </c>
      <c r="Y788" s="7">
        <f t="shared" si="246"/>
        <v>10.079999999999998</v>
      </c>
      <c r="Z788" s="7">
        <f t="shared" si="247"/>
        <v>23.42</v>
      </c>
      <c r="AA788" s="9">
        <v>1</v>
      </c>
      <c r="AB788" s="9">
        <v>0</v>
      </c>
      <c r="AC788" s="9">
        <v>0</v>
      </c>
      <c r="AD788" s="9">
        <v>0</v>
      </c>
      <c r="AE788" s="9">
        <v>0</v>
      </c>
      <c r="AF788" s="9">
        <v>1</v>
      </c>
      <c r="AG788" s="8">
        <v>0</v>
      </c>
      <c r="AH788" s="9">
        <v>0</v>
      </c>
      <c r="AI788" s="30">
        <v>1</v>
      </c>
      <c r="AJ788" s="9">
        <v>0</v>
      </c>
      <c r="AK788" s="30">
        <v>1</v>
      </c>
      <c r="AL788" s="21">
        <v>2006</v>
      </c>
      <c r="AM788" s="23">
        <f t="shared" si="244"/>
        <v>7.6038979685218813</v>
      </c>
      <c r="AN788" s="33">
        <v>0</v>
      </c>
      <c r="AO788" s="33">
        <v>0.83</v>
      </c>
      <c r="AP788" s="33">
        <v>0.15</v>
      </c>
      <c r="AQ788" s="43">
        <v>0.02</v>
      </c>
      <c r="AR788" s="33" t="s">
        <v>108</v>
      </c>
      <c r="AS788" s="43" t="s">
        <v>108</v>
      </c>
      <c r="AT788" s="42" t="s">
        <v>108</v>
      </c>
      <c r="AU788" s="18" t="s">
        <v>108</v>
      </c>
      <c r="AV788" s="39">
        <f t="shared" si="248"/>
        <v>0.62</v>
      </c>
      <c r="AW788" s="40">
        <v>0.38</v>
      </c>
      <c r="AX788" s="39">
        <f t="shared" si="249"/>
        <v>0.80259999999999998</v>
      </c>
      <c r="AY788" s="40">
        <v>0.19739999999999999</v>
      </c>
      <c r="AZ788">
        <v>0</v>
      </c>
      <c r="BA788" s="18">
        <v>1</v>
      </c>
      <c r="BB788">
        <v>0.39300000000000002</v>
      </c>
      <c r="BC788" s="18">
        <f t="shared" si="250"/>
        <v>0.60699999999999998</v>
      </c>
      <c r="BD788" s="18" t="s">
        <v>187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 s="18">
        <v>1</v>
      </c>
      <c r="BL788">
        <v>0</v>
      </c>
      <c r="BM788">
        <v>0</v>
      </c>
      <c r="BN788" s="18">
        <v>1</v>
      </c>
      <c r="BQ788" s="25">
        <v>39.5</v>
      </c>
      <c r="BR788">
        <v>1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 s="18">
        <v>0</v>
      </c>
      <c r="BZ788">
        <v>0</v>
      </c>
      <c r="CA788">
        <v>0</v>
      </c>
      <c r="CB788">
        <v>1</v>
      </c>
      <c r="CC788" s="18">
        <v>0</v>
      </c>
      <c r="CD788">
        <v>0</v>
      </c>
      <c r="CE788">
        <v>0</v>
      </c>
      <c r="CF788">
        <v>0</v>
      </c>
      <c r="CG788">
        <v>0</v>
      </c>
      <c r="CH788" s="18">
        <v>0</v>
      </c>
      <c r="CI788">
        <v>1</v>
      </c>
      <c r="CJ788">
        <v>1</v>
      </c>
      <c r="CK788">
        <v>0</v>
      </c>
      <c r="CL788">
        <v>0</v>
      </c>
      <c r="CM788">
        <v>0</v>
      </c>
      <c r="CN788">
        <v>0</v>
      </c>
      <c r="CO788">
        <v>1</v>
      </c>
      <c r="CP788">
        <v>1</v>
      </c>
      <c r="CQ788">
        <v>0</v>
      </c>
      <c r="CR788">
        <v>1</v>
      </c>
      <c r="CS788" s="18">
        <v>0</v>
      </c>
      <c r="CU788">
        <v>1</v>
      </c>
      <c r="DD788" s="34" t="s">
        <v>110</v>
      </c>
    </row>
    <row r="789" spans="1:108" x14ac:dyDescent="0.25">
      <c r="A789">
        <v>788</v>
      </c>
      <c r="B789">
        <v>48</v>
      </c>
      <c r="C789" s="25" t="s">
        <v>186</v>
      </c>
      <c r="D789" s="12">
        <v>10.8</v>
      </c>
      <c r="E789" s="14">
        <v>0.3</v>
      </c>
      <c r="F789" s="7">
        <f t="shared" si="234"/>
        <v>36.000000000000007</v>
      </c>
      <c r="G789" s="7">
        <f t="shared" si="235"/>
        <v>10.5</v>
      </c>
      <c r="H789" s="16">
        <f t="shared" si="236"/>
        <v>11.100000000000001</v>
      </c>
      <c r="I789" s="11">
        <f t="shared" si="237"/>
        <v>0.28829536575931408</v>
      </c>
      <c r="J789" s="33">
        <f t="shared" si="238"/>
        <v>8.0082046044253896E-3</v>
      </c>
      <c r="K789" s="33">
        <f t="shared" si="239"/>
        <v>124.87193439680513</v>
      </c>
      <c r="L789" s="33">
        <f t="shared" si="240"/>
        <v>0.28028716115488872</v>
      </c>
      <c r="M789" s="33">
        <f t="shared" si="241"/>
        <v>0.29630357036373944</v>
      </c>
      <c r="N789" s="8">
        <v>0</v>
      </c>
      <c r="O789" s="9">
        <v>1</v>
      </c>
      <c r="P789" s="8">
        <v>0</v>
      </c>
      <c r="Q789" s="9">
        <v>0</v>
      </c>
      <c r="R789" s="9">
        <v>1</v>
      </c>
      <c r="S789" s="9">
        <v>0</v>
      </c>
      <c r="T789" s="9">
        <v>0</v>
      </c>
      <c r="U789" s="8">
        <v>14312</v>
      </c>
      <c r="V789" s="9">
        <v>14</v>
      </c>
      <c r="W789" s="9">
        <f t="shared" si="233"/>
        <v>14297</v>
      </c>
      <c r="X789" s="9">
        <f t="shared" si="242"/>
        <v>9</v>
      </c>
      <c r="Y789" s="7">
        <f t="shared" si="246"/>
        <v>11.01</v>
      </c>
      <c r="Z789" s="7">
        <f t="shared" si="247"/>
        <v>22.490000000000002</v>
      </c>
      <c r="AA789" s="9">
        <v>1</v>
      </c>
      <c r="AB789" s="9">
        <v>0</v>
      </c>
      <c r="AC789" s="9">
        <v>0</v>
      </c>
      <c r="AD789" s="9">
        <v>0</v>
      </c>
      <c r="AE789" s="9">
        <v>0</v>
      </c>
      <c r="AF789" s="9">
        <v>1</v>
      </c>
      <c r="AG789" s="8">
        <v>0</v>
      </c>
      <c r="AH789" s="9">
        <v>0</v>
      </c>
      <c r="AI789" s="30">
        <v>1</v>
      </c>
      <c r="AJ789" s="9">
        <v>0</v>
      </c>
      <c r="AK789" s="30">
        <v>1</v>
      </c>
      <c r="AL789" s="21">
        <v>2014</v>
      </c>
      <c r="AM789" s="23">
        <f t="shared" si="244"/>
        <v>7.6078780732785072</v>
      </c>
      <c r="AN789" s="33">
        <v>0</v>
      </c>
      <c r="AO789" s="33">
        <v>0.7</v>
      </c>
      <c r="AP789" s="33">
        <v>0.23</v>
      </c>
      <c r="AQ789" s="43">
        <v>7.0000000000000007E-2</v>
      </c>
      <c r="AR789" s="33" t="s">
        <v>108</v>
      </c>
      <c r="AS789" s="43" t="s">
        <v>108</v>
      </c>
      <c r="AT789" s="42" t="s">
        <v>108</v>
      </c>
      <c r="AU789" s="18" t="s">
        <v>108</v>
      </c>
      <c r="AV789" s="39">
        <f t="shared" si="248"/>
        <v>0.59000000000000008</v>
      </c>
      <c r="AW789" s="40">
        <v>0.41</v>
      </c>
      <c r="AX789" s="39">
        <f t="shared" si="249"/>
        <v>0.79889999999999994</v>
      </c>
      <c r="AY789" s="40">
        <v>0.2011</v>
      </c>
      <c r="AZ789">
        <v>0</v>
      </c>
      <c r="BA789" s="18">
        <v>1</v>
      </c>
      <c r="BB789">
        <v>0.1943</v>
      </c>
      <c r="BC789" s="18">
        <f t="shared" si="250"/>
        <v>0.80569999999999997</v>
      </c>
      <c r="BD789" s="18" t="s">
        <v>187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 s="18">
        <v>1</v>
      </c>
      <c r="BL789">
        <v>0</v>
      </c>
      <c r="BM789">
        <v>0</v>
      </c>
      <c r="BN789" s="18">
        <v>1</v>
      </c>
      <c r="BQ789" s="25">
        <v>39.5</v>
      </c>
      <c r="BR789">
        <v>1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 s="18">
        <v>0</v>
      </c>
      <c r="BZ789">
        <v>0</v>
      </c>
      <c r="CA789">
        <v>0</v>
      </c>
      <c r="CB789">
        <v>1</v>
      </c>
      <c r="CC789" s="18">
        <v>0</v>
      </c>
      <c r="CD789">
        <v>0</v>
      </c>
      <c r="CE789">
        <v>0</v>
      </c>
      <c r="CF789">
        <v>0</v>
      </c>
      <c r="CG789">
        <v>0</v>
      </c>
      <c r="CH789" s="18">
        <v>0</v>
      </c>
      <c r="CI789">
        <v>1</v>
      </c>
      <c r="CJ789">
        <v>1</v>
      </c>
      <c r="CK789">
        <v>0</v>
      </c>
      <c r="CL789">
        <v>0</v>
      </c>
      <c r="CM789">
        <v>0</v>
      </c>
      <c r="CN789">
        <v>0</v>
      </c>
      <c r="CO789">
        <v>1</v>
      </c>
      <c r="CP789">
        <v>1</v>
      </c>
      <c r="CQ789">
        <v>0</v>
      </c>
      <c r="CR789">
        <v>1</v>
      </c>
      <c r="CS789" s="18">
        <v>0</v>
      </c>
      <c r="CU789">
        <v>1</v>
      </c>
      <c r="DD789" s="34" t="s">
        <v>110</v>
      </c>
    </row>
    <row r="790" spans="1:108" x14ac:dyDescent="0.25">
      <c r="A790">
        <v>789</v>
      </c>
      <c r="B790">
        <v>48</v>
      </c>
      <c r="C790" s="25" t="s">
        <v>186</v>
      </c>
      <c r="D790" s="12">
        <v>10.8</v>
      </c>
      <c r="E790" s="14">
        <v>0.7</v>
      </c>
      <c r="F790" s="7">
        <f t="shared" si="234"/>
        <v>15.428571428571431</v>
      </c>
      <c r="G790" s="7">
        <f t="shared" si="235"/>
        <v>10.100000000000001</v>
      </c>
      <c r="H790" s="16">
        <f t="shared" si="236"/>
        <v>11.5</v>
      </c>
      <c r="I790" s="11">
        <f t="shared" si="237"/>
        <v>0.17160831599091331</v>
      </c>
      <c r="J790" s="33">
        <f t="shared" si="238"/>
        <v>1.1122761221633269E-2</v>
      </c>
      <c r="K790" s="33">
        <f t="shared" si="239"/>
        <v>89.905732944715666</v>
      </c>
      <c r="L790" s="33">
        <f t="shared" si="240"/>
        <v>0.16048555476928003</v>
      </c>
      <c r="M790" s="33">
        <f t="shared" si="241"/>
        <v>0.18273107721254658</v>
      </c>
      <c r="N790" s="8">
        <v>0</v>
      </c>
      <c r="O790" s="9">
        <v>1</v>
      </c>
      <c r="P790" s="8">
        <v>0</v>
      </c>
      <c r="Q790" s="9">
        <v>0</v>
      </c>
      <c r="R790" s="9">
        <v>1</v>
      </c>
      <c r="S790" s="9">
        <v>0</v>
      </c>
      <c r="T790" s="9">
        <v>0</v>
      </c>
      <c r="U790" s="8">
        <v>7860</v>
      </c>
      <c r="V790" s="9">
        <v>14</v>
      </c>
      <c r="W790" s="9">
        <f t="shared" si="233"/>
        <v>7845</v>
      </c>
      <c r="X790" s="9">
        <f t="shared" si="242"/>
        <v>9</v>
      </c>
      <c r="Y790" s="7">
        <f t="shared" si="246"/>
        <v>10.29</v>
      </c>
      <c r="Z790" s="7">
        <f t="shared" si="247"/>
        <v>23.21</v>
      </c>
      <c r="AA790" s="9">
        <v>1</v>
      </c>
      <c r="AB790" s="9">
        <v>0</v>
      </c>
      <c r="AC790" s="9">
        <v>0</v>
      </c>
      <c r="AD790" s="9">
        <v>0</v>
      </c>
      <c r="AE790" s="9">
        <v>0</v>
      </c>
      <c r="AF790" s="9">
        <v>1</v>
      </c>
      <c r="AG790" s="8">
        <v>0</v>
      </c>
      <c r="AH790" s="9">
        <v>0</v>
      </c>
      <c r="AI790" s="30">
        <v>1</v>
      </c>
      <c r="AJ790" s="9">
        <v>0</v>
      </c>
      <c r="AK790" s="30">
        <v>1</v>
      </c>
      <c r="AL790" s="21">
        <v>2001</v>
      </c>
      <c r="AM790" s="23">
        <f t="shared" si="244"/>
        <v>7.6014023345837334</v>
      </c>
      <c r="AN790" s="33">
        <v>0</v>
      </c>
      <c r="AO790" s="33">
        <v>0.79</v>
      </c>
      <c r="AP790" s="33">
        <v>0.2</v>
      </c>
      <c r="AQ790" s="43">
        <v>0.01</v>
      </c>
      <c r="AR790" s="33" t="s">
        <v>108</v>
      </c>
      <c r="AS790" s="43" t="s">
        <v>108</v>
      </c>
      <c r="AT790" s="42" t="s">
        <v>108</v>
      </c>
      <c r="AU790" s="18" t="s">
        <v>108</v>
      </c>
      <c r="AV790" s="39">
        <f t="shared" si="248"/>
        <v>0.61</v>
      </c>
      <c r="AW790" s="40">
        <v>0.39</v>
      </c>
      <c r="AX790" s="39">
        <f t="shared" si="249"/>
        <v>0.78800000000000003</v>
      </c>
      <c r="AY790" s="40">
        <v>0.21199999999999999</v>
      </c>
      <c r="AZ790">
        <v>0</v>
      </c>
      <c r="BA790" s="18">
        <v>1</v>
      </c>
      <c r="BB790">
        <v>0.36820000000000003</v>
      </c>
      <c r="BC790" s="18">
        <f t="shared" si="250"/>
        <v>0.63179999999999992</v>
      </c>
      <c r="BD790" s="18" t="s">
        <v>187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 s="18">
        <v>1</v>
      </c>
      <c r="BL790">
        <v>0</v>
      </c>
      <c r="BM790">
        <v>0</v>
      </c>
      <c r="BN790" s="18">
        <v>1</v>
      </c>
      <c r="BQ790" s="25">
        <v>39.5</v>
      </c>
      <c r="BR790">
        <v>1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 s="18">
        <v>0</v>
      </c>
      <c r="BZ790">
        <v>0</v>
      </c>
      <c r="CA790">
        <v>1</v>
      </c>
      <c r="CB790">
        <v>0</v>
      </c>
      <c r="CC790" s="18">
        <v>0</v>
      </c>
      <c r="CD790">
        <v>0</v>
      </c>
      <c r="CE790">
        <v>0</v>
      </c>
      <c r="CF790">
        <v>0</v>
      </c>
      <c r="CG790">
        <v>0</v>
      </c>
      <c r="CH790" s="18">
        <v>0</v>
      </c>
      <c r="CI790">
        <v>1</v>
      </c>
      <c r="CJ790">
        <v>1</v>
      </c>
      <c r="CK790">
        <v>0</v>
      </c>
      <c r="CL790">
        <v>0</v>
      </c>
      <c r="CM790">
        <v>0</v>
      </c>
      <c r="CN790">
        <v>0</v>
      </c>
      <c r="CO790">
        <v>1</v>
      </c>
      <c r="CP790">
        <v>1</v>
      </c>
      <c r="CQ790">
        <v>0</v>
      </c>
      <c r="CR790">
        <v>1</v>
      </c>
      <c r="CS790" s="18">
        <v>0</v>
      </c>
      <c r="CU790">
        <v>1</v>
      </c>
      <c r="DD790" s="34" t="s">
        <v>110</v>
      </c>
    </row>
    <row r="791" spans="1:108" x14ac:dyDescent="0.25">
      <c r="A791">
        <v>790</v>
      </c>
      <c r="B791">
        <v>48</v>
      </c>
      <c r="C791" s="25" t="s">
        <v>186</v>
      </c>
      <c r="D791" s="12">
        <v>12.3</v>
      </c>
      <c r="E791" s="14">
        <v>1</v>
      </c>
      <c r="F791" s="7">
        <f t="shared" si="234"/>
        <v>12.3</v>
      </c>
      <c r="G791" s="7">
        <f t="shared" si="235"/>
        <v>11.3</v>
      </c>
      <c r="H791" s="16">
        <f t="shared" si="236"/>
        <v>13.3</v>
      </c>
      <c r="I791" s="11">
        <f t="shared" si="237"/>
        <v>0.11925296861604824</v>
      </c>
      <c r="J791" s="33">
        <f t="shared" si="238"/>
        <v>9.6953633021177425E-3</v>
      </c>
      <c r="K791" s="33">
        <f t="shared" si="239"/>
        <v>103.14208646328618</v>
      </c>
      <c r="L791" s="33">
        <f t="shared" si="240"/>
        <v>0.1095576053139305</v>
      </c>
      <c r="M791" s="33">
        <f t="shared" si="241"/>
        <v>0.12894833191816599</v>
      </c>
      <c r="N791" s="8">
        <v>0</v>
      </c>
      <c r="O791" s="9">
        <v>1</v>
      </c>
      <c r="P791" s="8">
        <v>0</v>
      </c>
      <c r="Q791" s="9">
        <v>0</v>
      </c>
      <c r="R791" s="9">
        <v>1</v>
      </c>
      <c r="S791" s="9">
        <v>0</v>
      </c>
      <c r="T791" s="9">
        <v>0</v>
      </c>
      <c r="U791" s="8">
        <v>10502</v>
      </c>
      <c r="V791" s="9">
        <v>14</v>
      </c>
      <c r="W791" s="9">
        <f t="shared" si="233"/>
        <v>10487</v>
      </c>
      <c r="X791" s="9">
        <f t="shared" si="242"/>
        <v>9</v>
      </c>
      <c r="Y791" s="7">
        <f t="shared" si="246"/>
        <v>10.079999999999998</v>
      </c>
      <c r="Z791" s="7">
        <f t="shared" si="247"/>
        <v>23.42</v>
      </c>
      <c r="AA791" s="9">
        <v>1</v>
      </c>
      <c r="AB791" s="9">
        <v>0</v>
      </c>
      <c r="AC791" s="9">
        <v>0</v>
      </c>
      <c r="AD791" s="9">
        <v>0</v>
      </c>
      <c r="AE791" s="9">
        <v>0</v>
      </c>
      <c r="AF791" s="9">
        <v>1</v>
      </c>
      <c r="AG791" s="8">
        <v>0</v>
      </c>
      <c r="AH791" s="9">
        <v>0</v>
      </c>
      <c r="AI791" s="30">
        <v>1</v>
      </c>
      <c r="AJ791" s="9">
        <v>0</v>
      </c>
      <c r="AK791" s="30">
        <v>1</v>
      </c>
      <c r="AL791" s="21">
        <v>2006</v>
      </c>
      <c r="AM791" s="23">
        <f t="shared" si="244"/>
        <v>7.6038979685218813</v>
      </c>
      <c r="AN791" s="33">
        <v>0</v>
      </c>
      <c r="AO791" s="33">
        <v>0.83</v>
      </c>
      <c r="AP791" s="33">
        <v>0.15</v>
      </c>
      <c r="AQ791" s="43">
        <v>0.02</v>
      </c>
      <c r="AR791" s="33" t="s">
        <v>108</v>
      </c>
      <c r="AS791" s="43" t="s">
        <v>108</v>
      </c>
      <c r="AT791" s="42" t="s">
        <v>108</v>
      </c>
      <c r="AU791" s="18" t="s">
        <v>108</v>
      </c>
      <c r="AV791" s="39">
        <f t="shared" si="248"/>
        <v>0.62</v>
      </c>
      <c r="AW791" s="40">
        <v>0.38</v>
      </c>
      <c r="AX791" s="39">
        <f t="shared" si="249"/>
        <v>0.80259999999999998</v>
      </c>
      <c r="AY791" s="40">
        <v>0.19739999999999999</v>
      </c>
      <c r="AZ791">
        <v>0</v>
      </c>
      <c r="BA791" s="18">
        <v>1</v>
      </c>
      <c r="BB791">
        <v>0.39300000000000002</v>
      </c>
      <c r="BC791" s="18">
        <f t="shared" si="250"/>
        <v>0.60699999999999998</v>
      </c>
      <c r="BD791" s="18" t="s">
        <v>187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 s="18">
        <v>1</v>
      </c>
      <c r="BL791">
        <v>0</v>
      </c>
      <c r="BM791">
        <v>0</v>
      </c>
      <c r="BN791" s="18">
        <v>1</v>
      </c>
      <c r="BQ791" s="25">
        <v>39.5</v>
      </c>
      <c r="BR791">
        <v>1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 s="18">
        <v>0</v>
      </c>
      <c r="BZ791">
        <v>0</v>
      </c>
      <c r="CA791">
        <v>1</v>
      </c>
      <c r="CB791">
        <v>0</v>
      </c>
      <c r="CC791" s="18">
        <v>0</v>
      </c>
      <c r="CD791">
        <v>0</v>
      </c>
      <c r="CE791">
        <v>0</v>
      </c>
      <c r="CF791">
        <v>0</v>
      </c>
      <c r="CG791">
        <v>0</v>
      </c>
      <c r="CH791" s="18">
        <v>0</v>
      </c>
      <c r="CI791">
        <v>1</v>
      </c>
      <c r="CJ791">
        <v>1</v>
      </c>
      <c r="CK791">
        <v>0</v>
      </c>
      <c r="CL791">
        <v>0</v>
      </c>
      <c r="CM791">
        <v>0</v>
      </c>
      <c r="CN791">
        <v>0</v>
      </c>
      <c r="CO791">
        <v>1</v>
      </c>
      <c r="CP791">
        <v>1</v>
      </c>
      <c r="CQ791">
        <v>0</v>
      </c>
      <c r="CR791">
        <v>1</v>
      </c>
      <c r="CS791" s="18">
        <v>0</v>
      </c>
      <c r="CU791">
        <v>1</v>
      </c>
      <c r="DD791" s="34" t="s">
        <v>110</v>
      </c>
    </row>
    <row r="792" spans="1:108" s="153" customFormat="1" x14ac:dyDescent="0.25">
      <c r="A792" s="153">
        <v>791</v>
      </c>
      <c r="B792" s="153">
        <v>48</v>
      </c>
      <c r="C792" s="154" t="s">
        <v>186</v>
      </c>
      <c r="D792" s="155">
        <v>17.399999999999999</v>
      </c>
      <c r="E792" s="156">
        <v>1</v>
      </c>
      <c r="F792" s="157">
        <f t="shared" si="234"/>
        <v>17.399999999999999</v>
      </c>
      <c r="G792" s="157">
        <f t="shared" si="235"/>
        <v>16.399999999999999</v>
      </c>
      <c r="H792" s="158">
        <f t="shared" si="236"/>
        <v>18.399999999999999</v>
      </c>
      <c r="I792" s="159">
        <f t="shared" si="237"/>
        <v>0.14400460822119579</v>
      </c>
      <c r="J792" s="160">
        <f t="shared" si="238"/>
        <v>8.2761269092641258E-3</v>
      </c>
      <c r="K792" s="160">
        <f t="shared" si="239"/>
        <v>120.82946660479803</v>
      </c>
      <c r="L792" s="160">
        <f t="shared" si="240"/>
        <v>0.13572848131193166</v>
      </c>
      <c r="M792" s="160">
        <f t="shared" si="241"/>
        <v>0.15228073513045992</v>
      </c>
      <c r="N792" s="161">
        <v>0</v>
      </c>
      <c r="O792" s="162">
        <v>1</v>
      </c>
      <c r="P792" s="161">
        <v>0</v>
      </c>
      <c r="Q792" s="162">
        <v>0</v>
      </c>
      <c r="R792" s="162">
        <v>1</v>
      </c>
      <c r="S792" s="162">
        <v>0</v>
      </c>
      <c r="T792" s="162">
        <v>0</v>
      </c>
      <c r="U792" s="161">
        <v>14312</v>
      </c>
      <c r="V792" s="162">
        <v>14</v>
      </c>
      <c r="W792" s="162">
        <f t="shared" si="233"/>
        <v>14297</v>
      </c>
      <c r="X792" s="162">
        <f t="shared" si="242"/>
        <v>9</v>
      </c>
      <c r="Y792" s="157">
        <f t="shared" si="246"/>
        <v>11.01</v>
      </c>
      <c r="Z792" s="157">
        <f t="shared" si="247"/>
        <v>22.490000000000002</v>
      </c>
      <c r="AA792" s="162">
        <v>1</v>
      </c>
      <c r="AB792" s="162">
        <v>0</v>
      </c>
      <c r="AC792" s="162">
        <v>0</v>
      </c>
      <c r="AD792" s="162">
        <v>0</v>
      </c>
      <c r="AE792" s="162">
        <v>0</v>
      </c>
      <c r="AF792" s="162">
        <v>1</v>
      </c>
      <c r="AG792" s="161">
        <v>0</v>
      </c>
      <c r="AH792" s="162">
        <v>0</v>
      </c>
      <c r="AI792" s="163">
        <v>1</v>
      </c>
      <c r="AJ792" s="162">
        <v>0</v>
      </c>
      <c r="AK792" s="163">
        <v>1</v>
      </c>
      <c r="AL792" s="164">
        <v>2014</v>
      </c>
      <c r="AM792" s="165">
        <f t="shared" si="244"/>
        <v>7.6078780732785072</v>
      </c>
      <c r="AN792" s="160">
        <v>0</v>
      </c>
      <c r="AO792" s="160">
        <v>0.7</v>
      </c>
      <c r="AP792" s="160">
        <v>0.23</v>
      </c>
      <c r="AQ792" s="166">
        <v>7.0000000000000007E-2</v>
      </c>
      <c r="AR792" s="160" t="s">
        <v>108</v>
      </c>
      <c r="AS792" s="166" t="s">
        <v>108</v>
      </c>
      <c r="AT792" s="167" t="s">
        <v>108</v>
      </c>
      <c r="AU792" s="168" t="s">
        <v>108</v>
      </c>
      <c r="AV792" s="188">
        <f t="shared" si="248"/>
        <v>0.59000000000000008</v>
      </c>
      <c r="AW792" s="169">
        <v>0.41</v>
      </c>
      <c r="AX792" s="188">
        <f t="shared" si="249"/>
        <v>0.79889999999999994</v>
      </c>
      <c r="AY792" s="169">
        <v>0.2011</v>
      </c>
      <c r="AZ792">
        <v>0</v>
      </c>
      <c r="BA792" s="168">
        <v>1</v>
      </c>
      <c r="BB792" s="153">
        <v>0.1943</v>
      </c>
      <c r="BC792" s="168">
        <f t="shared" si="250"/>
        <v>0.80569999999999997</v>
      </c>
      <c r="BD792" s="168" t="s">
        <v>187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 s="168">
        <v>1</v>
      </c>
      <c r="BL792">
        <v>0</v>
      </c>
      <c r="BM792">
        <v>0</v>
      </c>
      <c r="BN792" s="168">
        <v>1</v>
      </c>
      <c r="BQ792" s="154">
        <v>39.5</v>
      </c>
      <c r="BR792" s="153">
        <v>1</v>
      </c>
      <c r="BS792" s="153">
        <v>0</v>
      </c>
      <c r="BT792" s="153">
        <v>0</v>
      </c>
      <c r="BU792" s="153">
        <v>0</v>
      </c>
      <c r="BV792" s="153">
        <v>0</v>
      </c>
      <c r="BW792" s="153">
        <v>0</v>
      </c>
      <c r="BX792" s="153">
        <v>0</v>
      </c>
      <c r="BY792" s="168">
        <v>0</v>
      </c>
      <c r="BZ792" s="153">
        <v>0</v>
      </c>
      <c r="CA792" s="153">
        <v>1</v>
      </c>
      <c r="CB792" s="153">
        <v>0</v>
      </c>
      <c r="CC792" s="168">
        <v>0</v>
      </c>
      <c r="CD792" s="153">
        <v>0</v>
      </c>
      <c r="CE792" s="153">
        <v>0</v>
      </c>
      <c r="CF792" s="153">
        <v>0</v>
      </c>
      <c r="CG792" s="153">
        <v>0</v>
      </c>
      <c r="CH792" s="168">
        <v>0</v>
      </c>
      <c r="CI792" s="153">
        <v>1</v>
      </c>
      <c r="CJ792" s="153">
        <v>1</v>
      </c>
      <c r="CK792" s="153">
        <v>0</v>
      </c>
      <c r="CL792" s="153">
        <v>0</v>
      </c>
      <c r="CM792" s="153">
        <v>0</v>
      </c>
      <c r="CN792" s="153">
        <v>0</v>
      </c>
      <c r="CO792" s="153">
        <v>1</v>
      </c>
      <c r="CP792" s="153">
        <v>1</v>
      </c>
      <c r="CQ792" s="153">
        <v>0</v>
      </c>
      <c r="CR792" s="153">
        <v>1</v>
      </c>
      <c r="CS792" s="168">
        <v>0</v>
      </c>
      <c r="CU792">
        <v>1</v>
      </c>
      <c r="CY792" s="171"/>
      <c r="DD792" s="171" t="s">
        <v>110</v>
      </c>
    </row>
    <row r="793" spans="1:108" x14ac:dyDescent="0.25">
      <c r="A793">
        <v>792</v>
      </c>
      <c r="B793">
        <v>49</v>
      </c>
      <c r="C793" s="25" t="s">
        <v>188</v>
      </c>
      <c r="D793" s="12">
        <v>11.7</v>
      </c>
      <c r="E793" s="14">
        <v>0.3</v>
      </c>
      <c r="F793" s="7">
        <f t="shared" si="234"/>
        <v>39</v>
      </c>
      <c r="G793" s="7">
        <f t="shared" si="235"/>
        <v>11.399999999999999</v>
      </c>
      <c r="H793" s="16">
        <f t="shared" si="236"/>
        <v>12</v>
      </c>
      <c r="I793" s="11">
        <f t="shared" si="237"/>
        <v>0.38390587509210189</v>
      </c>
      <c r="J793" s="33">
        <f t="shared" si="238"/>
        <v>9.8437403869769714E-3</v>
      </c>
      <c r="K793" s="33">
        <f t="shared" si="239"/>
        <v>101.58740079360236</v>
      </c>
      <c r="L793" s="33">
        <f t="shared" si="240"/>
        <v>0.37406213470512489</v>
      </c>
      <c r="M793" s="33">
        <f t="shared" si="241"/>
        <v>0.39374961547907888</v>
      </c>
      <c r="N793" s="8">
        <v>0</v>
      </c>
      <c r="O793" s="9">
        <v>1</v>
      </c>
      <c r="P793" s="8">
        <v>0</v>
      </c>
      <c r="Q793" s="9">
        <v>1</v>
      </c>
      <c r="R793" s="9">
        <v>0</v>
      </c>
      <c r="S793" s="9">
        <v>0</v>
      </c>
      <c r="T793" s="9">
        <v>0</v>
      </c>
      <c r="U793" s="8">
        <v>8807</v>
      </c>
      <c r="V793" s="9">
        <v>7</v>
      </c>
      <c r="W793" s="9">
        <f t="shared" si="233"/>
        <v>8799</v>
      </c>
      <c r="X793" s="9">
        <f t="shared" si="242"/>
        <v>10</v>
      </c>
      <c r="Y793" s="7">
        <v>9.6470000000000002</v>
      </c>
      <c r="Z793" s="7">
        <v>17.068999999999999</v>
      </c>
      <c r="AA793" s="9">
        <v>1</v>
      </c>
      <c r="AB793" s="9">
        <v>0</v>
      </c>
      <c r="AC793" s="9">
        <v>0</v>
      </c>
      <c r="AD793" s="9">
        <v>0</v>
      </c>
      <c r="AE793" s="9">
        <v>0</v>
      </c>
      <c r="AF793" s="9">
        <v>1</v>
      </c>
      <c r="AG793" s="8">
        <v>0</v>
      </c>
      <c r="AH793" s="9">
        <v>0</v>
      </c>
      <c r="AI793" s="30">
        <v>1</v>
      </c>
      <c r="AJ793" s="9">
        <v>0</v>
      </c>
      <c r="AK793" s="30">
        <v>1</v>
      </c>
      <c r="AL793" s="21">
        <v>2000</v>
      </c>
      <c r="AM793" s="23">
        <f t="shared" si="244"/>
        <v>7.6009024595420822</v>
      </c>
      <c r="AN793" s="33">
        <v>2.9000000000000001E-2</v>
      </c>
      <c r="AO793" s="33">
        <v>0.28000000000000003</v>
      </c>
      <c r="AP793" s="33">
        <f t="shared" ref="AP793:AP802" si="251">1-SUM(AN793,AO793,AQ793)</f>
        <v>0.498</v>
      </c>
      <c r="AQ793" s="43">
        <v>0.193</v>
      </c>
      <c r="AR793" s="33" t="s">
        <v>108</v>
      </c>
      <c r="AS793" s="43" t="s">
        <v>108</v>
      </c>
      <c r="AT793" s="42">
        <v>1</v>
      </c>
      <c r="AU793" s="18">
        <v>0</v>
      </c>
      <c r="AV793">
        <v>0.6391</v>
      </c>
      <c r="AW793" s="40">
        <f>1-AV793</f>
        <v>0.3609</v>
      </c>
      <c r="AX793" t="s">
        <v>108</v>
      </c>
      <c r="AY793" s="40" t="s">
        <v>108</v>
      </c>
      <c r="AZ793">
        <v>0</v>
      </c>
      <c r="BA793" s="18">
        <v>1</v>
      </c>
      <c r="BB793">
        <f t="shared" ref="BB793:BB806" si="252">1-BC793</f>
        <v>0.34599999999999997</v>
      </c>
      <c r="BC793" s="18">
        <v>0.65400000000000003</v>
      </c>
      <c r="BD793" s="18" t="s">
        <v>131</v>
      </c>
      <c r="BE793">
        <v>0</v>
      </c>
      <c r="BF793">
        <v>1</v>
      </c>
      <c r="BG793">
        <v>0</v>
      </c>
      <c r="BH793">
        <v>0</v>
      </c>
      <c r="BI793">
        <v>0</v>
      </c>
      <c r="BJ793">
        <v>0</v>
      </c>
      <c r="BK793" s="18">
        <v>0</v>
      </c>
      <c r="BL793">
        <v>0</v>
      </c>
      <c r="BM793">
        <v>1</v>
      </c>
      <c r="BN793" s="18">
        <v>0</v>
      </c>
      <c r="BQ793" s="96">
        <f t="shared" ref="BQ793:BQ802" si="253">Y793+Z793+6</f>
        <v>32.716000000000001</v>
      </c>
      <c r="BR793">
        <v>1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 s="18">
        <v>0</v>
      </c>
      <c r="BZ793">
        <v>0</v>
      </c>
      <c r="CA793">
        <v>0</v>
      </c>
      <c r="CB793">
        <v>1</v>
      </c>
      <c r="CC793" s="18">
        <v>0</v>
      </c>
      <c r="CD793">
        <v>0</v>
      </c>
      <c r="CE793">
        <v>0</v>
      </c>
      <c r="CF793">
        <v>0</v>
      </c>
      <c r="CG793">
        <v>0</v>
      </c>
      <c r="CH793" s="18">
        <v>0</v>
      </c>
      <c r="CI793">
        <v>0</v>
      </c>
      <c r="CJ793">
        <v>0</v>
      </c>
      <c r="CK793">
        <v>1</v>
      </c>
      <c r="CL793">
        <v>1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1</v>
      </c>
      <c r="CS793" s="18">
        <v>0</v>
      </c>
      <c r="CU793">
        <v>25</v>
      </c>
      <c r="DD793" s="34" t="s">
        <v>110</v>
      </c>
    </row>
    <row r="794" spans="1:108" x14ac:dyDescent="0.25">
      <c r="A794">
        <v>793</v>
      </c>
      <c r="B794">
        <v>49</v>
      </c>
      <c r="C794" s="25" t="s">
        <v>188</v>
      </c>
      <c r="D794" s="12">
        <v>10.9</v>
      </c>
      <c r="E794" s="14">
        <v>0.3</v>
      </c>
      <c r="F794" s="7">
        <f t="shared" si="234"/>
        <v>36.333333333333336</v>
      </c>
      <c r="G794" s="7">
        <f t="shared" si="235"/>
        <v>10.6</v>
      </c>
      <c r="H794" s="16">
        <f t="shared" si="236"/>
        <v>11.200000000000001</v>
      </c>
      <c r="I794" s="11">
        <f t="shared" si="237"/>
        <v>0.43610467768547451</v>
      </c>
      <c r="J794" s="33">
        <f t="shared" si="238"/>
        <v>1.2002881037214894E-2</v>
      </c>
      <c r="K794" s="33">
        <f t="shared" si="239"/>
        <v>83.313330932757154</v>
      </c>
      <c r="L794" s="33">
        <f t="shared" si="240"/>
        <v>0.42410179664825959</v>
      </c>
      <c r="M794" s="33">
        <f t="shared" si="241"/>
        <v>0.44810755872268943</v>
      </c>
      <c r="N794" s="8">
        <v>0</v>
      </c>
      <c r="O794" s="9">
        <v>1</v>
      </c>
      <c r="P794" s="8">
        <v>0</v>
      </c>
      <c r="Q794" s="9">
        <v>1</v>
      </c>
      <c r="R794" s="9">
        <v>0</v>
      </c>
      <c r="S794" s="9">
        <v>0</v>
      </c>
      <c r="T794" s="9">
        <v>0</v>
      </c>
      <c r="U794" s="8">
        <v>5629</v>
      </c>
      <c r="V794" s="9">
        <v>7</v>
      </c>
      <c r="W794" s="9">
        <f t="shared" si="233"/>
        <v>5621</v>
      </c>
      <c r="X794" s="9">
        <f t="shared" si="242"/>
        <v>10</v>
      </c>
      <c r="Y794" s="7">
        <v>9.7219999999999995</v>
      </c>
      <c r="Z794" s="7">
        <v>17.300999999999998</v>
      </c>
      <c r="AA794" s="9">
        <v>1</v>
      </c>
      <c r="AB794" s="9">
        <v>0</v>
      </c>
      <c r="AC794" s="9">
        <v>0</v>
      </c>
      <c r="AD794" s="9">
        <v>0</v>
      </c>
      <c r="AE794" s="9">
        <v>0</v>
      </c>
      <c r="AF794" s="9">
        <v>1</v>
      </c>
      <c r="AG794" s="8">
        <v>0</v>
      </c>
      <c r="AH794" s="9">
        <v>0</v>
      </c>
      <c r="AI794" s="30">
        <v>1</v>
      </c>
      <c r="AJ794" s="9">
        <v>0</v>
      </c>
      <c r="AK794" s="30">
        <v>1</v>
      </c>
      <c r="AL794" s="21">
        <v>2000</v>
      </c>
      <c r="AM794" s="23">
        <f t="shared" si="244"/>
        <v>7.6009024595420822</v>
      </c>
      <c r="AN794" s="33">
        <v>1.4999999999999999E-2</v>
      </c>
      <c r="AO794" s="33">
        <v>0.27400000000000002</v>
      </c>
      <c r="AP794" s="33">
        <f t="shared" si="251"/>
        <v>0.54899999999999993</v>
      </c>
      <c r="AQ794" s="43">
        <v>0.16200000000000001</v>
      </c>
      <c r="AR794" s="33" t="s">
        <v>108</v>
      </c>
      <c r="AS794" s="43" t="s">
        <v>108</v>
      </c>
      <c r="AT794" s="42">
        <v>1</v>
      </c>
      <c r="AU794" s="18">
        <v>0</v>
      </c>
      <c r="AV794">
        <v>1</v>
      </c>
      <c r="AW794" s="40">
        <v>0</v>
      </c>
      <c r="AX794" t="s">
        <v>108</v>
      </c>
      <c r="AY794" s="40" t="s">
        <v>108</v>
      </c>
      <c r="AZ794">
        <v>0</v>
      </c>
      <c r="BA794" s="18">
        <v>1</v>
      </c>
      <c r="BB794">
        <f t="shared" si="252"/>
        <v>0.35699999999999998</v>
      </c>
      <c r="BC794" s="18">
        <v>0.64300000000000002</v>
      </c>
      <c r="BD794" s="18" t="s">
        <v>131</v>
      </c>
      <c r="BE794">
        <v>0</v>
      </c>
      <c r="BF794">
        <v>1</v>
      </c>
      <c r="BG794">
        <v>0</v>
      </c>
      <c r="BH794">
        <v>0</v>
      </c>
      <c r="BI794">
        <v>0</v>
      </c>
      <c r="BJ794">
        <v>0</v>
      </c>
      <c r="BK794" s="18">
        <v>0</v>
      </c>
      <c r="BL794">
        <v>0</v>
      </c>
      <c r="BM794">
        <v>1</v>
      </c>
      <c r="BN794" s="18">
        <v>0</v>
      </c>
      <c r="BQ794" s="96">
        <f t="shared" si="253"/>
        <v>33.022999999999996</v>
      </c>
      <c r="BR794">
        <v>1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 s="18">
        <v>0</v>
      </c>
      <c r="BZ794">
        <v>0</v>
      </c>
      <c r="CA794">
        <v>0</v>
      </c>
      <c r="CB794">
        <v>1</v>
      </c>
      <c r="CC794" s="18">
        <v>0</v>
      </c>
      <c r="CD794">
        <v>0</v>
      </c>
      <c r="CE794">
        <v>0</v>
      </c>
      <c r="CF794">
        <v>0</v>
      </c>
      <c r="CG794">
        <v>0</v>
      </c>
      <c r="CH794" s="18">
        <v>0</v>
      </c>
      <c r="CI794">
        <v>0</v>
      </c>
      <c r="CJ794">
        <v>0</v>
      </c>
      <c r="CK794">
        <v>1</v>
      </c>
      <c r="CL794">
        <v>1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1</v>
      </c>
      <c r="CS794" s="18">
        <v>0</v>
      </c>
      <c r="CU794">
        <v>25</v>
      </c>
      <c r="DD794" s="34" t="s">
        <v>110</v>
      </c>
    </row>
    <row r="795" spans="1:108" x14ac:dyDescent="0.25">
      <c r="A795">
        <v>794</v>
      </c>
      <c r="B795">
        <v>49</v>
      </c>
      <c r="C795" s="25" t="s">
        <v>188</v>
      </c>
      <c r="D795" s="12">
        <v>11.8</v>
      </c>
      <c r="E795" s="14">
        <v>0.4</v>
      </c>
      <c r="F795" s="7">
        <f t="shared" si="234"/>
        <v>29.5</v>
      </c>
      <c r="G795" s="7">
        <f t="shared" si="235"/>
        <v>11.4</v>
      </c>
      <c r="H795" s="16">
        <f t="shared" si="236"/>
        <v>12.200000000000001</v>
      </c>
      <c r="I795" s="11">
        <f t="shared" si="237"/>
        <v>0.46410676243477589</v>
      </c>
      <c r="J795" s="33">
        <f t="shared" si="238"/>
        <v>1.5732432624907658E-2</v>
      </c>
      <c r="K795" s="33">
        <f t="shared" si="239"/>
        <v>63.562960912783161</v>
      </c>
      <c r="L795" s="33">
        <f t="shared" si="240"/>
        <v>0.44837432980986824</v>
      </c>
      <c r="M795" s="33">
        <f t="shared" si="241"/>
        <v>0.47983919505968353</v>
      </c>
      <c r="N795" s="8">
        <v>0</v>
      </c>
      <c r="O795" s="9">
        <v>1</v>
      </c>
      <c r="P795" s="8">
        <v>0</v>
      </c>
      <c r="Q795" s="9">
        <v>1</v>
      </c>
      <c r="R795" s="9">
        <v>0</v>
      </c>
      <c r="S795" s="9">
        <v>0</v>
      </c>
      <c r="T795" s="9">
        <v>0</v>
      </c>
      <c r="U795" s="8">
        <v>3178</v>
      </c>
      <c r="V795" s="9">
        <v>7</v>
      </c>
      <c r="W795" s="9">
        <f t="shared" si="233"/>
        <v>3170</v>
      </c>
      <c r="X795" s="9">
        <f t="shared" si="242"/>
        <v>10</v>
      </c>
      <c r="Y795" s="7">
        <v>9.5139999999999993</v>
      </c>
      <c r="Z795" s="7">
        <v>16.657</v>
      </c>
      <c r="AA795" s="9">
        <v>1</v>
      </c>
      <c r="AB795" s="9">
        <v>0</v>
      </c>
      <c r="AC795" s="9">
        <v>0</v>
      </c>
      <c r="AD795" s="9">
        <v>0</v>
      </c>
      <c r="AE795" s="9">
        <v>0</v>
      </c>
      <c r="AF795" s="9">
        <v>1</v>
      </c>
      <c r="AG795" s="8">
        <v>0</v>
      </c>
      <c r="AH795" s="9">
        <v>0</v>
      </c>
      <c r="AI795" s="30">
        <v>1</v>
      </c>
      <c r="AJ795" s="9">
        <v>0</v>
      </c>
      <c r="AK795" s="30">
        <v>1</v>
      </c>
      <c r="AL795" s="21">
        <v>2000</v>
      </c>
      <c r="AM795" s="23">
        <f t="shared" si="244"/>
        <v>7.6009024595420822</v>
      </c>
      <c r="AN795" s="33">
        <v>5.1999999999999998E-2</v>
      </c>
      <c r="AO795" s="33">
        <v>0.29099999999999998</v>
      </c>
      <c r="AP795" s="33">
        <f t="shared" si="251"/>
        <v>0.40800000000000003</v>
      </c>
      <c r="AQ795" s="43">
        <v>0.249</v>
      </c>
      <c r="AR795" s="33" t="s">
        <v>108</v>
      </c>
      <c r="AS795" s="43" t="s">
        <v>108</v>
      </c>
      <c r="AT795" s="42">
        <v>1</v>
      </c>
      <c r="AU795" s="18">
        <v>0</v>
      </c>
      <c r="AV795">
        <v>0</v>
      </c>
      <c r="AW795" s="40">
        <v>1</v>
      </c>
      <c r="AX795" t="s">
        <v>108</v>
      </c>
      <c r="AY795" s="40" t="s">
        <v>108</v>
      </c>
      <c r="AZ795">
        <v>0</v>
      </c>
      <c r="BA795" s="18">
        <v>1</v>
      </c>
      <c r="BB795">
        <f t="shared" si="252"/>
        <v>0.32599999999999996</v>
      </c>
      <c r="BC795" s="18">
        <v>0.67400000000000004</v>
      </c>
      <c r="BD795" s="18" t="s">
        <v>131</v>
      </c>
      <c r="BE795">
        <v>0</v>
      </c>
      <c r="BF795">
        <v>1</v>
      </c>
      <c r="BG795">
        <v>0</v>
      </c>
      <c r="BH795">
        <v>0</v>
      </c>
      <c r="BI795">
        <v>0</v>
      </c>
      <c r="BJ795">
        <v>0</v>
      </c>
      <c r="BK795" s="18">
        <v>0</v>
      </c>
      <c r="BL795">
        <v>0</v>
      </c>
      <c r="BM795">
        <v>1</v>
      </c>
      <c r="BN795" s="18">
        <v>0</v>
      </c>
      <c r="BQ795" s="96">
        <f t="shared" si="253"/>
        <v>32.170999999999999</v>
      </c>
      <c r="BR795">
        <v>1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 s="18">
        <v>0</v>
      </c>
      <c r="BZ795">
        <v>0</v>
      </c>
      <c r="CA795">
        <v>0</v>
      </c>
      <c r="CB795">
        <v>1</v>
      </c>
      <c r="CC795" s="18">
        <v>0</v>
      </c>
      <c r="CD795">
        <v>0</v>
      </c>
      <c r="CE795">
        <v>0</v>
      </c>
      <c r="CF795">
        <v>0</v>
      </c>
      <c r="CG795">
        <v>0</v>
      </c>
      <c r="CH795" s="18">
        <v>0</v>
      </c>
      <c r="CI795">
        <v>0</v>
      </c>
      <c r="CJ795">
        <v>0</v>
      </c>
      <c r="CK795">
        <v>1</v>
      </c>
      <c r="CL795">
        <v>1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1</v>
      </c>
      <c r="CS795" s="18">
        <v>0</v>
      </c>
      <c r="CU795">
        <v>25</v>
      </c>
      <c r="DD795" s="34" t="s">
        <v>110</v>
      </c>
    </row>
    <row r="796" spans="1:108" x14ac:dyDescent="0.25">
      <c r="A796">
        <v>795</v>
      </c>
      <c r="B796">
        <v>49</v>
      </c>
      <c r="C796" s="25" t="s">
        <v>188</v>
      </c>
      <c r="D796" s="12">
        <v>4.5</v>
      </c>
      <c r="E796" s="14">
        <v>0.5</v>
      </c>
      <c r="F796" s="7">
        <f t="shared" si="234"/>
        <v>9</v>
      </c>
      <c r="G796" s="7">
        <f t="shared" si="235"/>
        <v>4</v>
      </c>
      <c r="H796" s="16">
        <f t="shared" si="236"/>
        <v>5</v>
      </c>
      <c r="I796" s="11">
        <f t="shared" si="237"/>
        <v>0.12928579327743625</v>
      </c>
      <c r="J796" s="33">
        <f t="shared" si="238"/>
        <v>1.4365088141937361E-2</v>
      </c>
      <c r="K796" s="33">
        <f t="shared" si="239"/>
        <v>69.613217135828449</v>
      </c>
      <c r="L796" s="33">
        <f t="shared" si="240"/>
        <v>0.11492070513549889</v>
      </c>
      <c r="M796" s="33">
        <f t="shared" si="241"/>
        <v>0.1436508814193736</v>
      </c>
      <c r="N796" s="8">
        <v>0</v>
      </c>
      <c r="O796" s="9">
        <v>1</v>
      </c>
      <c r="P796" s="8">
        <v>0</v>
      </c>
      <c r="Q796" s="9">
        <v>1</v>
      </c>
      <c r="R796" s="9">
        <v>0</v>
      </c>
      <c r="S796" s="9">
        <v>0</v>
      </c>
      <c r="T796" s="9">
        <v>0</v>
      </c>
      <c r="U796" s="8">
        <v>4777</v>
      </c>
      <c r="V796" s="9">
        <v>11</v>
      </c>
      <c r="W796" s="9">
        <f t="shared" si="233"/>
        <v>4765</v>
      </c>
      <c r="X796" s="9">
        <f t="shared" si="242"/>
        <v>10</v>
      </c>
      <c r="Y796" s="7">
        <v>9.5139999999999993</v>
      </c>
      <c r="Z796" s="7">
        <v>16.657</v>
      </c>
      <c r="AA796" s="9">
        <v>1</v>
      </c>
      <c r="AB796" s="9">
        <v>0</v>
      </c>
      <c r="AC796" s="9">
        <v>0</v>
      </c>
      <c r="AD796" s="9">
        <v>0</v>
      </c>
      <c r="AE796" s="9">
        <v>0</v>
      </c>
      <c r="AF796" s="9">
        <v>1</v>
      </c>
      <c r="AG796" s="8">
        <v>0</v>
      </c>
      <c r="AH796" s="9">
        <v>0</v>
      </c>
      <c r="AI796" s="30">
        <v>1</v>
      </c>
      <c r="AJ796" s="9">
        <v>0</v>
      </c>
      <c r="AK796" s="30">
        <v>1</v>
      </c>
      <c r="AL796" s="21">
        <v>2000</v>
      </c>
      <c r="AM796" s="23">
        <f t="shared" si="244"/>
        <v>7.6009024595420822</v>
      </c>
      <c r="AN796" s="33">
        <v>5.1999999999999998E-2</v>
      </c>
      <c r="AO796" s="33">
        <v>0.29099999999999998</v>
      </c>
      <c r="AP796" s="33">
        <f t="shared" si="251"/>
        <v>0.40800000000000003</v>
      </c>
      <c r="AQ796" s="43">
        <v>0.249</v>
      </c>
      <c r="AR796" s="33" t="s">
        <v>108</v>
      </c>
      <c r="AS796" s="43" t="s">
        <v>108</v>
      </c>
      <c r="AT796" s="42">
        <v>1</v>
      </c>
      <c r="AU796" s="18">
        <v>0</v>
      </c>
      <c r="AV796">
        <v>0</v>
      </c>
      <c r="AW796" s="40">
        <v>1</v>
      </c>
      <c r="AX796" t="s">
        <v>108</v>
      </c>
      <c r="AY796" s="40" t="s">
        <v>108</v>
      </c>
      <c r="AZ796">
        <v>0</v>
      </c>
      <c r="BA796" s="18">
        <v>1</v>
      </c>
      <c r="BB796">
        <f t="shared" si="252"/>
        <v>0.32599999999999996</v>
      </c>
      <c r="BC796" s="18">
        <v>0.67400000000000004</v>
      </c>
      <c r="BD796" s="18" t="s">
        <v>131</v>
      </c>
      <c r="BE796">
        <v>0</v>
      </c>
      <c r="BF796">
        <v>1</v>
      </c>
      <c r="BG796">
        <v>0</v>
      </c>
      <c r="BH796">
        <v>0</v>
      </c>
      <c r="BI796">
        <v>0</v>
      </c>
      <c r="BJ796">
        <v>0</v>
      </c>
      <c r="BK796" s="18">
        <v>0</v>
      </c>
      <c r="BL796">
        <v>0</v>
      </c>
      <c r="BM796">
        <v>1</v>
      </c>
      <c r="BN796" s="18">
        <v>0</v>
      </c>
      <c r="BQ796" s="96">
        <f t="shared" si="253"/>
        <v>32.170999999999999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1</v>
      </c>
      <c r="BX796">
        <v>0</v>
      </c>
      <c r="BY796" s="18">
        <v>0</v>
      </c>
      <c r="BZ796">
        <v>0</v>
      </c>
      <c r="CA796">
        <v>0</v>
      </c>
      <c r="CB796">
        <v>1</v>
      </c>
      <c r="CC796" s="18">
        <v>0</v>
      </c>
      <c r="CD796">
        <v>0</v>
      </c>
      <c r="CE796">
        <v>0</v>
      </c>
      <c r="CF796">
        <v>0</v>
      </c>
      <c r="CG796">
        <v>0</v>
      </c>
      <c r="CH796" s="18">
        <v>0</v>
      </c>
      <c r="CI796">
        <v>0</v>
      </c>
      <c r="CJ796">
        <v>0</v>
      </c>
      <c r="CK796">
        <v>1</v>
      </c>
      <c r="CL796">
        <v>1</v>
      </c>
      <c r="CM796">
        <v>0</v>
      </c>
      <c r="CN796">
        <v>0</v>
      </c>
      <c r="CO796">
        <v>0</v>
      </c>
      <c r="CP796">
        <v>1</v>
      </c>
      <c r="CQ796">
        <v>0</v>
      </c>
      <c r="CR796">
        <v>1</v>
      </c>
      <c r="CS796" s="18">
        <v>1</v>
      </c>
      <c r="CU796">
        <v>25</v>
      </c>
      <c r="DD796" s="34" t="s">
        <v>110</v>
      </c>
    </row>
    <row r="797" spans="1:108" x14ac:dyDescent="0.25">
      <c r="A797">
        <v>796</v>
      </c>
      <c r="B797">
        <v>49</v>
      </c>
      <c r="C797" s="25" t="s">
        <v>188</v>
      </c>
      <c r="D797" s="12">
        <v>11</v>
      </c>
      <c r="E797" s="14">
        <v>0.5</v>
      </c>
      <c r="F797" s="7">
        <f t="shared" si="234"/>
        <v>22</v>
      </c>
      <c r="G797" s="7">
        <f t="shared" si="235"/>
        <v>10.5</v>
      </c>
      <c r="H797" s="16">
        <f t="shared" si="236"/>
        <v>11.5</v>
      </c>
      <c r="I797" s="11">
        <f t="shared" si="237"/>
        <v>0.30354213217309406</v>
      </c>
      <c r="J797" s="33">
        <f t="shared" si="238"/>
        <v>1.3797369644231547E-2</v>
      </c>
      <c r="K797" s="33">
        <f t="shared" si="239"/>
        <v>72.477582741148311</v>
      </c>
      <c r="L797" s="33">
        <f t="shared" si="240"/>
        <v>0.2897447625288625</v>
      </c>
      <c r="M797" s="33">
        <f t="shared" si="241"/>
        <v>0.31733950181732562</v>
      </c>
      <c r="N797" s="8">
        <v>0</v>
      </c>
      <c r="O797" s="9">
        <v>1</v>
      </c>
      <c r="P797" s="8">
        <v>0</v>
      </c>
      <c r="Q797" s="9">
        <v>1</v>
      </c>
      <c r="R797" s="9">
        <v>0</v>
      </c>
      <c r="S797" s="9">
        <v>0</v>
      </c>
      <c r="T797" s="9">
        <v>0</v>
      </c>
      <c r="U797" s="8">
        <v>4777</v>
      </c>
      <c r="V797" s="9">
        <v>7</v>
      </c>
      <c r="W797" s="9">
        <f t="shared" si="233"/>
        <v>4769</v>
      </c>
      <c r="X797" s="9">
        <f t="shared" si="242"/>
        <v>10</v>
      </c>
      <c r="Y797" s="7">
        <v>9.5139999999999993</v>
      </c>
      <c r="Z797" s="7">
        <v>16.657</v>
      </c>
      <c r="AA797" s="9">
        <v>1</v>
      </c>
      <c r="AB797" s="9">
        <v>0</v>
      </c>
      <c r="AC797" s="9">
        <v>0</v>
      </c>
      <c r="AD797" s="9">
        <v>0</v>
      </c>
      <c r="AE797" s="9">
        <v>0</v>
      </c>
      <c r="AF797" s="9">
        <v>1</v>
      </c>
      <c r="AG797" s="8">
        <v>0</v>
      </c>
      <c r="AH797" s="9">
        <v>0</v>
      </c>
      <c r="AI797" s="30">
        <v>1</v>
      </c>
      <c r="AJ797" s="9">
        <v>0</v>
      </c>
      <c r="AK797" s="30">
        <v>1</v>
      </c>
      <c r="AL797" s="21">
        <v>2000</v>
      </c>
      <c r="AM797" s="23">
        <f t="shared" si="244"/>
        <v>7.6009024595420822</v>
      </c>
      <c r="AN797" s="33">
        <v>5.1999999999999998E-2</v>
      </c>
      <c r="AO797" s="33">
        <v>0.29099999999999998</v>
      </c>
      <c r="AP797" s="33">
        <f t="shared" si="251"/>
        <v>0.40800000000000003</v>
      </c>
      <c r="AQ797" s="43">
        <v>0.249</v>
      </c>
      <c r="AR797" s="33" t="s">
        <v>108</v>
      </c>
      <c r="AS797" s="43" t="s">
        <v>108</v>
      </c>
      <c r="AT797" s="42">
        <v>1</v>
      </c>
      <c r="AU797" s="18">
        <v>0</v>
      </c>
      <c r="AV797">
        <v>0</v>
      </c>
      <c r="AW797" s="40">
        <v>1</v>
      </c>
      <c r="AX797" t="s">
        <v>108</v>
      </c>
      <c r="AY797" s="40" t="s">
        <v>108</v>
      </c>
      <c r="AZ797">
        <v>0</v>
      </c>
      <c r="BA797" s="18">
        <v>1</v>
      </c>
      <c r="BB797">
        <f t="shared" si="252"/>
        <v>0.32599999999999996</v>
      </c>
      <c r="BC797" s="18">
        <v>0.67400000000000004</v>
      </c>
      <c r="BD797" s="18" t="s">
        <v>131</v>
      </c>
      <c r="BE797">
        <v>0</v>
      </c>
      <c r="BF797">
        <v>1</v>
      </c>
      <c r="BG797">
        <v>0</v>
      </c>
      <c r="BH797">
        <v>0</v>
      </c>
      <c r="BI797">
        <v>0</v>
      </c>
      <c r="BJ797">
        <v>0</v>
      </c>
      <c r="BK797" s="18">
        <v>0</v>
      </c>
      <c r="BL797">
        <v>0</v>
      </c>
      <c r="BM797">
        <v>1</v>
      </c>
      <c r="BN797" s="18">
        <v>0</v>
      </c>
      <c r="BQ797" s="96">
        <f t="shared" si="253"/>
        <v>32.170999999999999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1</v>
      </c>
      <c r="BX797">
        <v>0</v>
      </c>
      <c r="BY797" s="18">
        <v>0</v>
      </c>
      <c r="BZ797">
        <v>0</v>
      </c>
      <c r="CA797">
        <v>0</v>
      </c>
      <c r="CB797">
        <v>1</v>
      </c>
      <c r="CC797" s="18">
        <v>0</v>
      </c>
      <c r="CD797">
        <v>0</v>
      </c>
      <c r="CE797">
        <v>0</v>
      </c>
      <c r="CF797">
        <v>0</v>
      </c>
      <c r="CG797">
        <v>0</v>
      </c>
      <c r="CH797" s="18">
        <v>0</v>
      </c>
      <c r="CI797">
        <v>0</v>
      </c>
      <c r="CJ797">
        <v>0</v>
      </c>
      <c r="CK797">
        <v>1</v>
      </c>
      <c r="CL797">
        <v>1</v>
      </c>
      <c r="CM797">
        <v>0</v>
      </c>
      <c r="CN797">
        <v>0</v>
      </c>
      <c r="CO797">
        <v>0</v>
      </c>
      <c r="CP797">
        <v>1</v>
      </c>
      <c r="CQ797">
        <v>0</v>
      </c>
      <c r="CR797">
        <v>1</v>
      </c>
      <c r="CS797" s="18">
        <v>1</v>
      </c>
      <c r="CU797">
        <v>25</v>
      </c>
      <c r="DD797" s="34" t="s">
        <v>110</v>
      </c>
    </row>
    <row r="798" spans="1:108" x14ac:dyDescent="0.25">
      <c r="A798">
        <v>797</v>
      </c>
      <c r="B798">
        <v>49</v>
      </c>
      <c r="C798" s="25" t="s">
        <v>188</v>
      </c>
      <c r="D798" s="12">
        <v>17.3</v>
      </c>
      <c r="E798" s="14">
        <v>0.8</v>
      </c>
      <c r="F798" s="7">
        <f t="shared" si="234"/>
        <v>21.625</v>
      </c>
      <c r="G798" s="7">
        <f t="shared" si="235"/>
        <v>16.5</v>
      </c>
      <c r="H798" s="16">
        <f t="shared" si="236"/>
        <v>18.100000000000001</v>
      </c>
      <c r="I798" s="11">
        <f t="shared" si="237"/>
        <v>0.29280132979162882</v>
      </c>
      <c r="J798" s="33">
        <f t="shared" si="238"/>
        <v>1.3539945886318095E-2</v>
      </c>
      <c r="K798" s="33">
        <f t="shared" si="239"/>
        <v>73.855538891812301</v>
      </c>
      <c r="L798" s="33">
        <f t="shared" si="240"/>
        <v>0.27926138390531074</v>
      </c>
      <c r="M798" s="33">
        <f t="shared" si="241"/>
        <v>0.30634127567794689</v>
      </c>
      <c r="N798" s="8">
        <v>0</v>
      </c>
      <c r="O798" s="9">
        <v>1</v>
      </c>
      <c r="P798" s="8">
        <v>0</v>
      </c>
      <c r="Q798" s="9">
        <v>1</v>
      </c>
      <c r="R798" s="9">
        <v>0</v>
      </c>
      <c r="S798" s="9">
        <v>0</v>
      </c>
      <c r="T798" s="9">
        <v>0</v>
      </c>
      <c r="U798" s="8">
        <v>4994</v>
      </c>
      <c r="V798" s="9">
        <v>6</v>
      </c>
      <c r="W798" s="9">
        <f t="shared" si="233"/>
        <v>4987</v>
      </c>
      <c r="X798" s="9">
        <f t="shared" si="242"/>
        <v>10</v>
      </c>
      <c r="Y798" s="7">
        <v>9.6470000000000002</v>
      </c>
      <c r="Z798" s="7">
        <v>17.068999999999999</v>
      </c>
      <c r="AA798" s="9">
        <v>1</v>
      </c>
      <c r="AB798" s="9">
        <v>0</v>
      </c>
      <c r="AC798" s="9">
        <v>0</v>
      </c>
      <c r="AD798" s="9">
        <v>0</v>
      </c>
      <c r="AE798" s="9">
        <v>0</v>
      </c>
      <c r="AF798" s="9">
        <v>1</v>
      </c>
      <c r="AG798" s="8">
        <v>0</v>
      </c>
      <c r="AH798" s="9">
        <v>0</v>
      </c>
      <c r="AI798" s="30">
        <v>1</v>
      </c>
      <c r="AJ798" s="9">
        <v>0</v>
      </c>
      <c r="AK798" s="30">
        <v>1</v>
      </c>
      <c r="AL798" s="21">
        <v>2000</v>
      </c>
      <c r="AM798" s="23">
        <f t="shared" si="244"/>
        <v>7.6009024595420822</v>
      </c>
      <c r="AN798" s="33">
        <v>2.9000000000000001E-2</v>
      </c>
      <c r="AO798" s="33">
        <v>0.28000000000000003</v>
      </c>
      <c r="AP798" s="33">
        <f t="shared" si="251"/>
        <v>0.498</v>
      </c>
      <c r="AQ798" s="43">
        <v>0.193</v>
      </c>
      <c r="AR798" s="33" t="s">
        <v>108</v>
      </c>
      <c r="AS798" s="43" t="s">
        <v>108</v>
      </c>
      <c r="AT798" s="42">
        <v>1</v>
      </c>
      <c r="AU798" s="18">
        <v>0</v>
      </c>
      <c r="AV798">
        <v>0.65210000000000001</v>
      </c>
      <c r="AW798" s="40">
        <f>1-AV798</f>
        <v>0.34789999999999999</v>
      </c>
      <c r="AX798" t="s">
        <v>108</v>
      </c>
      <c r="AY798" s="40" t="s">
        <v>108</v>
      </c>
      <c r="AZ798">
        <v>0</v>
      </c>
      <c r="BA798" s="18">
        <v>1</v>
      </c>
      <c r="BB798">
        <f t="shared" si="252"/>
        <v>0.34599999999999997</v>
      </c>
      <c r="BC798" s="18">
        <v>0.65400000000000003</v>
      </c>
      <c r="BD798" s="18" t="s">
        <v>131</v>
      </c>
      <c r="BE798">
        <v>0</v>
      </c>
      <c r="BF798">
        <v>1</v>
      </c>
      <c r="BG798">
        <v>0</v>
      </c>
      <c r="BH798">
        <v>0</v>
      </c>
      <c r="BI798">
        <v>0</v>
      </c>
      <c r="BJ798">
        <v>0</v>
      </c>
      <c r="BK798" s="18">
        <v>0</v>
      </c>
      <c r="BL798">
        <v>0</v>
      </c>
      <c r="BM798">
        <v>1</v>
      </c>
      <c r="BN798" s="18">
        <v>0</v>
      </c>
      <c r="BQ798" s="96">
        <f t="shared" si="253"/>
        <v>32.716000000000001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 s="18">
        <v>1</v>
      </c>
      <c r="BZ798">
        <v>0</v>
      </c>
      <c r="CA798">
        <v>1</v>
      </c>
      <c r="CB798">
        <v>0</v>
      </c>
      <c r="CC798" s="18">
        <v>0</v>
      </c>
      <c r="CD798">
        <v>1</v>
      </c>
      <c r="CE798">
        <v>0</v>
      </c>
      <c r="CF798">
        <v>0</v>
      </c>
      <c r="CG798">
        <v>0</v>
      </c>
      <c r="CH798" s="18">
        <v>0</v>
      </c>
      <c r="CI798">
        <v>0</v>
      </c>
      <c r="CJ798">
        <v>0</v>
      </c>
      <c r="CK798">
        <v>1</v>
      </c>
      <c r="CL798">
        <v>1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1</v>
      </c>
      <c r="CS798" s="18">
        <v>0</v>
      </c>
      <c r="CU798">
        <v>25</v>
      </c>
      <c r="DD798" s="34" t="s">
        <v>110</v>
      </c>
    </row>
    <row r="799" spans="1:108" x14ac:dyDescent="0.25">
      <c r="A799">
        <v>798</v>
      </c>
      <c r="B799">
        <v>49</v>
      </c>
      <c r="C799" s="25" t="s">
        <v>188</v>
      </c>
      <c r="D799" s="12">
        <v>16.3</v>
      </c>
      <c r="E799" s="14">
        <v>1</v>
      </c>
      <c r="F799" s="7">
        <f t="shared" si="234"/>
        <v>16.3</v>
      </c>
      <c r="G799" s="7">
        <f t="shared" si="235"/>
        <v>15.3</v>
      </c>
      <c r="H799" s="16">
        <f t="shared" si="236"/>
        <v>17.3</v>
      </c>
      <c r="I799" s="11">
        <f t="shared" si="237"/>
        <v>0.27490479659359807</v>
      </c>
      <c r="J799" s="33">
        <f t="shared" si="238"/>
        <v>1.6865324944392517E-2</v>
      </c>
      <c r="K799" s="33">
        <f t="shared" si="239"/>
        <v>59.293254253751329</v>
      </c>
      <c r="L799" s="33">
        <f t="shared" si="240"/>
        <v>0.25803947164920554</v>
      </c>
      <c r="M799" s="33">
        <f t="shared" si="241"/>
        <v>0.29177012153799059</v>
      </c>
      <c r="N799" s="8">
        <v>0</v>
      </c>
      <c r="O799" s="9">
        <v>1</v>
      </c>
      <c r="P799" s="8">
        <v>0</v>
      </c>
      <c r="Q799" s="9">
        <v>1</v>
      </c>
      <c r="R799" s="9">
        <v>0</v>
      </c>
      <c r="S799" s="9">
        <v>0</v>
      </c>
      <c r="T799" s="9">
        <v>0</v>
      </c>
      <c r="U799" s="8">
        <v>3257</v>
      </c>
      <c r="V799" s="9">
        <v>6</v>
      </c>
      <c r="W799" s="9">
        <f t="shared" si="233"/>
        <v>3250</v>
      </c>
      <c r="X799" s="9">
        <f t="shared" si="242"/>
        <v>10</v>
      </c>
      <c r="Y799" s="7">
        <v>9.7219999999999995</v>
      </c>
      <c r="Z799" s="7">
        <v>17.300999999999998</v>
      </c>
      <c r="AA799" s="9">
        <v>1</v>
      </c>
      <c r="AB799" s="9">
        <v>0</v>
      </c>
      <c r="AC799" s="9">
        <v>0</v>
      </c>
      <c r="AD799" s="9">
        <v>0</v>
      </c>
      <c r="AE799" s="9">
        <v>0</v>
      </c>
      <c r="AF799" s="9">
        <v>1</v>
      </c>
      <c r="AG799" s="8">
        <v>0</v>
      </c>
      <c r="AH799" s="9">
        <v>0</v>
      </c>
      <c r="AI799" s="30">
        <v>1</v>
      </c>
      <c r="AJ799" s="9">
        <v>0</v>
      </c>
      <c r="AK799" s="30">
        <v>1</v>
      </c>
      <c r="AL799" s="21">
        <v>2000</v>
      </c>
      <c r="AM799" s="23">
        <f t="shared" si="244"/>
        <v>7.6009024595420822</v>
      </c>
      <c r="AN799" s="33">
        <v>1.4999999999999999E-2</v>
      </c>
      <c r="AO799" s="33">
        <v>0.27400000000000002</v>
      </c>
      <c r="AP799" s="33">
        <f t="shared" si="251"/>
        <v>0.54899999999999993</v>
      </c>
      <c r="AQ799" s="43">
        <v>0.16200000000000001</v>
      </c>
      <c r="AR799" s="33" t="s">
        <v>108</v>
      </c>
      <c r="AS799" s="43" t="s">
        <v>108</v>
      </c>
      <c r="AT799" s="42">
        <v>1</v>
      </c>
      <c r="AU799" s="18">
        <v>0</v>
      </c>
      <c r="AV799">
        <v>1</v>
      </c>
      <c r="AW799" s="40">
        <v>0</v>
      </c>
      <c r="AX799" t="s">
        <v>108</v>
      </c>
      <c r="AY799" s="40" t="s">
        <v>108</v>
      </c>
      <c r="AZ799">
        <v>0</v>
      </c>
      <c r="BA799" s="18">
        <v>1</v>
      </c>
      <c r="BB799">
        <f t="shared" si="252"/>
        <v>0.35699999999999998</v>
      </c>
      <c r="BC799" s="18">
        <v>0.64300000000000002</v>
      </c>
      <c r="BD799" s="18" t="s">
        <v>131</v>
      </c>
      <c r="BE799">
        <v>0</v>
      </c>
      <c r="BF799">
        <v>1</v>
      </c>
      <c r="BG799">
        <v>0</v>
      </c>
      <c r="BH799">
        <v>0</v>
      </c>
      <c r="BI799">
        <v>0</v>
      </c>
      <c r="BJ799">
        <v>0</v>
      </c>
      <c r="BK799" s="18">
        <v>0</v>
      </c>
      <c r="BL799">
        <v>0</v>
      </c>
      <c r="BM799">
        <v>1</v>
      </c>
      <c r="BN799" s="18">
        <v>0</v>
      </c>
      <c r="BQ799" s="96">
        <f t="shared" si="253"/>
        <v>33.022999999999996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 s="18">
        <v>1</v>
      </c>
      <c r="BZ799">
        <v>0</v>
      </c>
      <c r="CA799">
        <v>1</v>
      </c>
      <c r="CB799">
        <v>0</v>
      </c>
      <c r="CC799" s="18">
        <v>0</v>
      </c>
      <c r="CD799">
        <v>1</v>
      </c>
      <c r="CE799">
        <v>0</v>
      </c>
      <c r="CF799">
        <v>0</v>
      </c>
      <c r="CG799">
        <v>0</v>
      </c>
      <c r="CH799" s="18">
        <v>0</v>
      </c>
      <c r="CI799">
        <v>0</v>
      </c>
      <c r="CJ799">
        <v>0</v>
      </c>
      <c r="CK799">
        <v>1</v>
      </c>
      <c r="CL799">
        <v>1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1</v>
      </c>
      <c r="CS799" s="18">
        <v>0</v>
      </c>
      <c r="CU799">
        <v>25</v>
      </c>
      <c r="DD799" s="34" t="s">
        <v>110</v>
      </c>
    </row>
    <row r="800" spans="1:108" x14ac:dyDescent="0.25">
      <c r="A800">
        <v>799</v>
      </c>
      <c r="B800">
        <v>49</v>
      </c>
      <c r="C800" s="25" t="s">
        <v>188</v>
      </c>
      <c r="D800" s="12">
        <v>18.7</v>
      </c>
      <c r="E800" s="14">
        <v>1.2</v>
      </c>
      <c r="F800" s="7">
        <f t="shared" si="234"/>
        <v>15.583333333333334</v>
      </c>
      <c r="G800" s="7">
        <f t="shared" si="235"/>
        <v>17.5</v>
      </c>
      <c r="H800" s="16">
        <f t="shared" si="236"/>
        <v>19.899999999999999</v>
      </c>
      <c r="I800" s="11">
        <f t="shared" si="237"/>
        <v>0.35084427767354598</v>
      </c>
      <c r="J800" s="33">
        <f t="shared" si="238"/>
        <v>2.2514071294559099E-2</v>
      </c>
      <c r="K800" s="33">
        <f t="shared" si="239"/>
        <v>44.416666666666664</v>
      </c>
      <c r="L800" s="33">
        <f t="shared" si="240"/>
        <v>0.32833020637898686</v>
      </c>
      <c r="M800" s="33">
        <f t="shared" si="241"/>
        <v>0.3733583489681051</v>
      </c>
      <c r="N800" s="8">
        <v>0</v>
      </c>
      <c r="O800" s="9">
        <v>1</v>
      </c>
      <c r="P800" s="8">
        <v>0</v>
      </c>
      <c r="Q800" s="9">
        <v>1</v>
      </c>
      <c r="R800" s="9">
        <v>0</v>
      </c>
      <c r="S800" s="9">
        <v>0</v>
      </c>
      <c r="T800" s="9">
        <v>0</v>
      </c>
      <c r="U800" s="8">
        <v>1737</v>
      </c>
      <c r="V800" s="9">
        <v>6</v>
      </c>
      <c r="W800" s="9">
        <f t="shared" si="233"/>
        <v>1730</v>
      </c>
      <c r="X800" s="9">
        <f t="shared" si="242"/>
        <v>10</v>
      </c>
      <c r="Y800" s="7">
        <v>9.5139999999999993</v>
      </c>
      <c r="Z800" s="7">
        <v>16.657</v>
      </c>
      <c r="AA800" s="9">
        <v>1</v>
      </c>
      <c r="AB800" s="9">
        <v>0</v>
      </c>
      <c r="AC800" s="9">
        <v>0</v>
      </c>
      <c r="AD800" s="9">
        <v>0</v>
      </c>
      <c r="AE800" s="9">
        <v>0</v>
      </c>
      <c r="AF800" s="9">
        <v>1</v>
      </c>
      <c r="AG800" s="8">
        <v>0</v>
      </c>
      <c r="AH800" s="9">
        <v>0</v>
      </c>
      <c r="AI800" s="30">
        <v>1</v>
      </c>
      <c r="AJ800" s="9">
        <v>0</v>
      </c>
      <c r="AK800" s="30">
        <v>1</v>
      </c>
      <c r="AL800" s="21">
        <v>2000</v>
      </c>
      <c r="AM800" s="23">
        <f t="shared" si="244"/>
        <v>7.6009024595420822</v>
      </c>
      <c r="AN800" s="33">
        <v>5.1999999999999998E-2</v>
      </c>
      <c r="AO800" s="33">
        <v>0.29099999999999998</v>
      </c>
      <c r="AP800" s="33">
        <f t="shared" si="251"/>
        <v>0.40800000000000003</v>
      </c>
      <c r="AQ800" s="43">
        <v>0.249</v>
      </c>
      <c r="AR800" s="33" t="s">
        <v>108</v>
      </c>
      <c r="AS800" s="43" t="s">
        <v>108</v>
      </c>
      <c r="AT800" s="42">
        <v>1</v>
      </c>
      <c r="AU800" s="18">
        <v>0</v>
      </c>
      <c r="AV800">
        <v>0</v>
      </c>
      <c r="AW800" s="40">
        <v>1</v>
      </c>
      <c r="AX800" t="s">
        <v>108</v>
      </c>
      <c r="AY800" s="40" t="s">
        <v>108</v>
      </c>
      <c r="AZ800">
        <v>0</v>
      </c>
      <c r="BA800" s="18">
        <v>1</v>
      </c>
      <c r="BB800">
        <f t="shared" si="252"/>
        <v>0.32599999999999996</v>
      </c>
      <c r="BC800" s="18">
        <v>0.67400000000000004</v>
      </c>
      <c r="BD800" s="18" t="s">
        <v>131</v>
      </c>
      <c r="BE800">
        <v>0</v>
      </c>
      <c r="BF800">
        <v>1</v>
      </c>
      <c r="BG800">
        <v>0</v>
      </c>
      <c r="BH800">
        <v>0</v>
      </c>
      <c r="BI800">
        <v>0</v>
      </c>
      <c r="BJ800">
        <v>0</v>
      </c>
      <c r="BK800" s="18">
        <v>0</v>
      </c>
      <c r="BL800">
        <v>0</v>
      </c>
      <c r="BM800">
        <v>1</v>
      </c>
      <c r="BN800" s="18">
        <v>0</v>
      </c>
      <c r="BQ800" s="96">
        <f t="shared" si="253"/>
        <v>32.170999999999999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 s="18">
        <v>1</v>
      </c>
      <c r="BZ800">
        <v>0</v>
      </c>
      <c r="CA800">
        <v>1</v>
      </c>
      <c r="CB800">
        <v>0</v>
      </c>
      <c r="CC800" s="18">
        <v>0</v>
      </c>
      <c r="CD800">
        <v>1</v>
      </c>
      <c r="CE800">
        <v>0</v>
      </c>
      <c r="CF800">
        <v>0</v>
      </c>
      <c r="CG800">
        <v>0</v>
      </c>
      <c r="CH800" s="18">
        <v>0</v>
      </c>
      <c r="CI800">
        <v>0</v>
      </c>
      <c r="CJ800">
        <v>0</v>
      </c>
      <c r="CK800">
        <v>1</v>
      </c>
      <c r="CL800">
        <v>1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1</v>
      </c>
      <c r="CS800" s="18">
        <v>0</v>
      </c>
      <c r="CU800">
        <v>25</v>
      </c>
      <c r="DD800" s="34" t="s">
        <v>110</v>
      </c>
    </row>
    <row r="801" spans="1:108" x14ac:dyDescent="0.25">
      <c r="A801">
        <v>800</v>
      </c>
      <c r="B801">
        <v>49</v>
      </c>
      <c r="C801" s="25" t="s">
        <v>188</v>
      </c>
      <c r="D801" s="12">
        <v>10.8</v>
      </c>
      <c r="E801" s="14">
        <v>1.1000000000000001</v>
      </c>
      <c r="F801" s="7">
        <f t="shared" si="234"/>
        <v>9.8181818181818183</v>
      </c>
      <c r="G801" s="7">
        <f t="shared" si="235"/>
        <v>9.7000000000000011</v>
      </c>
      <c r="H801" s="16">
        <f t="shared" si="236"/>
        <v>11.9</v>
      </c>
      <c r="I801" s="11">
        <f t="shared" si="237"/>
        <v>0.36180549224905884</v>
      </c>
      <c r="J801" s="33">
        <f t="shared" si="238"/>
        <v>3.6850559395737476E-2</v>
      </c>
      <c r="K801" s="33">
        <f t="shared" si="239"/>
        <v>27.136630118990013</v>
      </c>
      <c r="L801" s="33">
        <f t="shared" si="240"/>
        <v>0.32495493285332133</v>
      </c>
      <c r="M801" s="33">
        <f t="shared" si="241"/>
        <v>0.39865605164479634</v>
      </c>
      <c r="N801" s="8">
        <v>0</v>
      </c>
      <c r="O801" s="9">
        <v>1</v>
      </c>
      <c r="P801" s="8">
        <v>0</v>
      </c>
      <c r="Q801" s="9">
        <v>1</v>
      </c>
      <c r="R801" s="9">
        <v>0</v>
      </c>
      <c r="S801" s="9">
        <v>0</v>
      </c>
      <c r="T801" s="9">
        <v>0</v>
      </c>
      <c r="U801" s="8">
        <v>648</v>
      </c>
      <c r="V801" s="9">
        <v>7</v>
      </c>
      <c r="W801" s="9">
        <f t="shared" si="233"/>
        <v>640</v>
      </c>
      <c r="X801" s="9">
        <f t="shared" si="242"/>
        <v>10</v>
      </c>
      <c r="Y801" s="7">
        <v>9.6470000000000002</v>
      </c>
      <c r="Z801" s="7">
        <v>17.068999999999999</v>
      </c>
      <c r="AA801" s="9">
        <v>1</v>
      </c>
      <c r="AB801" s="9">
        <v>0</v>
      </c>
      <c r="AC801" s="9">
        <v>0</v>
      </c>
      <c r="AD801" s="9">
        <v>0</v>
      </c>
      <c r="AE801" s="9">
        <v>0</v>
      </c>
      <c r="AF801" s="9">
        <v>1</v>
      </c>
      <c r="AG801" s="8">
        <v>0</v>
      </c>
      <c r="AH801" s="9">
        <v>0</v>
      </c>
      <c r="AI801" s="30">
        <v>1</v>
      </c>
      <c r="AJ801" s="9">
        <v>0</v>
      </c>
      <c r="AK801" s="30">
        <v>1</v>
      </c>
      <c r="AL801" s="21">
        <v>2000</v>
      </c>
      <c r="AM801" s="23">
        <f t="shared" si="244"/>
        <v>7.6009024595420822</v>
      </c>
      <c r="AN801" s="33">
        <v>2.9000000000000001E-2</v>
      </c>
      <c r="AO801" s="33">
        <v>0.28000000000000003</v>
      </c>
      <c r="AP801" s="33">
        <f t="shared" si="251"/>
        <v>0.498</v>
      </c>
      <c r="AQ801" s="43">
        <v>0.193</v>
      </c>
      <c r="AR801" s="33" t="s">
        <v>108</v>
      </c>
      <c r="AS801" s="43" t="s">
        <v>108</v>
      </c>
      <c r="AT801" s="42">
        <v>1</v>
      </c>
      <c r="AU801" s="18">
        <v>0</v>
      </c>
      <c r="AV801">
        <v>0.6391</v>
      </c>
      <c r="AW801" s="40">
        <f>1-AV801</f>
        <v>0.3609</v>
      </c>
      <c r="AX801" t="s">
        <v>108</v>
      </c>
      <c r="AY801" s="40" t="s">
        <v>108</v>
      </c>
      <c r="AZ801">
        <v>0</v>
      </c>
      <c r="BA801" s="18">
        <v>1</v>
      </c>
      <c r="BB801">
        <f t="shared" si="252"/>
        <v>0.34599999999999997</v>
      </c>
      <c r="BC801" s="18">
        <v>0.65400000000000003</v>
      </c>
      <c r="BD801" s="18" t="s">
        <v>131</v>
      </c>
      <c r="BE801">
        <v>0</v>
      </c>
      <c r="BF801">
        <v>1</v>
      </c>
      <c r="BG801">
        <v>0</v>
      </c>
      <c r="BH801">
        <v>0</v>
      </c>
      <c r="BI801">
        <v>0</v>
      </c>
      <c r="BJ801">
        <v>0</v>
      </c>
      <c r="BK801" s="18">
        <v>0</v>
      </c>
      <c r="BL801">
        <v>0</v>
      </c>
      <c r="BM801">
        <v>1</v>
      </c>
      <c r="BN801" s="18">
        <v>0</v>
      </c>
      <c r="BQ801" s="96">
        <f t="shared" si="253"/>
        <v>32.716000000000001</v>
      </c>
      <c r="BR801">
        <v>1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 s="18">
        <v>0</v>
      </c>
      <c r="BZ801">
        <v>0</v>
      </c>
      <c r="CA801">
        <v>0</v>
      </c>
      <c r="CB801">
        <v>1</v>
      </c>
      <c r="CC801" s="18">
        <v>0</v>
      </c>
      <c r="CD801">
        <v>0</v>
      </c>
      <c r="CE801">
        <v>0</v>
      </c>
      <c r="CF801">
        <v>0</v>
      </c>
      <c r="CG801">
        <v>0</v>
      </c>
      <c r="CH801" s="18">
        <v>0</v>
      </c>
      <c r="CI801">
        <v>0</v>
      </c>
      <c r="CJ801">
        <v>0</v>
      </c>
      <c r="CK801">
        <v>1</v>
      </c>
      <c r="CL801">
        <v>1</v>
      </c>
      <c r="CM801">
        <v>0</v>
      </c>
      <c r="CN801">
        <v>0</v>
      </c>
      <c r="CO801">
        <v>1</v>
      </c>
      <c r="CP801">
        <v>0</v>
      </c>
      <c r="CQ801">
        <v>0</v>
      </c>
      <c r="CR801">
        <v>1</v>
      </c>
      <c r="CS801" s="18">
        <v>0</v>
      </c>
      <c r="CU801">
        <v>25</v>
      </c>
      <c r="DD801" s="34" t="s">
        <v>110</v>
      </c>
    </row>
    <row r="802" spans="1:108" s="153" customFormat="1" x14ac:dyDescent="0.25">
      <c r="A802" s="153">
        <v>801</v>
      </c>
      <c r="B802" s="153">
        <v>49</v>
      </c>
      <c r="C802" s="154" t="s">
        <v>188</v>
      </c>
      <c r="D802" s="155">
        <v>5</v>
      </c>
      <c r="E802" s="156">
        <v>2.4</v>
      </c>
      <c r="F802" s="157">
        <f t="shared" ref="F802:F833" si="254">D802/E802</f>
        <v>2.0833333333333335</v>
      </c>
      <c r="G802" s="157">
        <f t="shared" si="235"/>
        <v>2.6</v>
      </c>
      <c r="H802" s="158">
        <f t="shared" si="236"/>
        <v>7.4</v>
      </c>
      <c r="I802" s="159">
        <f t="shared" si="237"/>
        <v>8.1946074150553536E-2</v>
      </c>
      <c r="J802" s="160">
        <f t="shared" si="238"/>
        <v>3.9334115592265698E-2</v>
      </c>
      <c r="K802" s="160">
        <f t="shared" si="239"/>
        <v>25.423223198048234</v>
      </c>
      <c r="L802" s="160">
        <f t="shared" si="240"/>
        <v>4.2611958558287838E-2</v>
      </c>
      <c r="M802" s="160">
        <f t="shared" si="241"/>
        <v>0.12128018974281923</v>
      </c>
      <c r="N802" s="161">
        <v>0</v>
      </c>
      <c r="O802" s="162">
        <v>1</v>
      </c>
      <c r="P802" s="161">
        <v>0</v>
      </c>
      <c r="Q802" s="162">
        <v>1</v>
      </c>
      <c r="R802" s="162">
        <v>0</v>
      </c>
      <c r="S802" s="162">
        <v>0</v>
      </c>
      <c r="T802" s="162">
        <v>0</v>
      </c>
      <c r="U802" s="161">
        <v>648</v>
      </c>
      <c r="V802" s="162">
        <v>5</v>
      </c>
      <c r="W802" s="162">
        <f t="shared" si="233"/>
        <v>642</v>
      </c>
      <c r="X802" s="162">
        <f t="shared" si="242"/>
        <v>10</v>
      </c>
      <c r="Y802" s="157">
        <v>9.6470000000000002</v>
      </c>
      <c r="Z802" s="157">
        <v>17.068999999999999</v>
      </c>
      <c r="AA802" s="162">
        <v>1</v>
      </c>
      <c r="AB802" s="162">
        <v>0</v>
      </c>
      <c r="AC802" s="162">
        <v>0</v>
      </c>
      <c r="AD802" s="162">
        <v>0</v>
      </c>
      <c r="AE802" s="162">
        <v>0</v>
      </c>
      <c r="AF802" s="162">
        <v>1</v>
      </c>
      <c r="AG802" s="161">
        <v>0</v>
      </c>
      <c r="AH802" s="162">
        <v>0</v>
      </c>
      <c r="AI802" s="163">
        <v>1</v>
      </c>
      <c r="AJ802" s="162">
        <v>0</v>
      </c>
      <c r="AK802" s="163">
        <v>1</v>
      </c>
      <c r="AL802" s="164">
        <v>2000</v>
      </c>
      <c r="AM802" s="165">
        <f t="shared" si="244"/>
        <v>7.6009024595420822</v>
      </c>
      <c r="AN802" s="160">
        <v>2.9000000000000001E-2</v>
      </c>
      <c r="AO802" s="160">
        <v>0.28000000000000003</v>
      </c>
      <c r="AP802" s="160">
        <f t="shared" si="251"/>
        <v>0.498</v>
      </c>
      <c r="AQ802" s="166">
        <v>0.193</v>
      </c>
      <c r="AR802" s="160" t="s">
        <v>108</v>
      </c>
      <c r="AS802" s="166" t="s">
        <v>108</v>
      </c>
      <c r="AT802" s="167">
        <v>1</v>
      </c>
      <c r="AU802" s="168">
        <v>0</v>
      </c>
      <c r="AV802" s="153">
        <v>0.6391</v>
      </c>
      <c r="AW802" s="169">
        <f>1-AV802</f>
        <v>0.3609</v>
      </c>
      <c r="AX802" s="153" t="s">
        <v>108</v>
      </c>
      <c r="AY802" s="169" t="s">
        <v>108</v>
      </c>
      <c r="AZ802">
        <v>0</v>
      </c>
      <c r="BA802" s="168">
        <v>1</v>
      </c>
      <c r="BB802" s="153">
        <f t="shared" si="252"/>
        <v>0.34599999999999997</v>
      </c>
      <c r="BC802" s="168">
        <v>0.65400000000000003</v>
      </c>
      <c r="BD802" s="168" t="s">
        <v>131</v>
      </c>
      <c r="BE802">
        <v>0</v>
      </c>
      <c r="BF802">
        <v>1</v>
      </c>
      <c r="BG802">
        <v>0</v>
      </c>
      <c r="BH802">
        <v>0</v>
      </c>
      <c r="BI802">
        <v>0</v>
      </c>
      <c r="BJ802">
        <v>0</v>
      </c>
      <c r="BK802" s="168">
        <v>0</v>
      </c>
      <c r="BL802">
        <v>0</v>
      </c>
      <c r="BM802">
        <v>1</v>
      </c>
      <c r="BN802" s="168">
        <v>0</v>
      </c>
      <c r="BQ802" s="170">
        <f t="shared" si="253"/>
        <v>32.716000000000001</v>
      </c>
      <c r="BR802" s="153">
        <v>0</v>
      </c>
      <c r="BS802" s="153">
        <v>0</v>
      </c>
      <c r="BT802" s="153">
        <v>0</v>
      </c>
      <c r="BU802" s="153">
        <v>1</v>
      </c>
      <c r="BV802" s="153">
        <v>0</v>
      </c>
      <c r="BW802" s="153">
        <v>0</v>
      </c>
      <c r="BX802" s="153">
        <v>0</v>
      </c>
      <c r="BY802" s="168">
        <v>0</v>
      </c>
      <c r="BZ802" s="153">
        <v>0</v>
      </c>
      <c r="CA802" s="153">
        <v>0</v>
      </c>
      <c r="CB802" s="153">
        <v>1</v>
      </c>
      <c r="CC802" s="168">
        <v>0</v>
      </c>
      <c r="CD802" s="153">
        <v>0</v>
      </c>
      <c r="CE802" s="153">
        <v>0</v>
      </c>
      <c r="CF802" s="153">
        <v>0</v>
      </c>
      <c r="CG802" s="153">
        <v>0</v>
      </c>
      <c r="CH802" s="168">
        <v>0</v>
      </c>
      <c r="CI802" s="153">
        <v>0</v>
      </c>
      <c r="CJ802" s="153">
        <v>0</v>
      </c>
      <c r="CK802" s="153">
        <v>1</v>
      </c>
      <c r="CL802" s="153">
        <v>1</v>
      </c>
      <c r="CM802" s="153">
        <v>0</v>
      </c>
      <c r="CN802" s="153">
        <v>0</v>
      </c>
      <c r="CO802" s="153">
        <v>1</v>
      </c>
      <c r="CP802" s="153">
        <v>0</v>
      </c>
      <c r="CQ802" s="153">
        <v>0</v>
      </c>
      <c r="CR802" s="153">
        <v>1</v>
      </c>
      <c r="CS802" s="168">
        <v>0</v>
      </c>
      <c r="CU802">
        <v>25</v>
      </c>
      <c r="CY802" s="171"/>
      <c r="DD802" s="171" t="s">
        <v>110</v>
      </c>
    </row>
    <row r="803" spans="1:108" x14ac:dyDescent="0.25">
      <c r="A803">
        <v>802</v>
      </c>
      <c r="B803">
        <v>50</v>
      </c>
      <c r="C803" s="25" t="s">
        <v>189</v>
      </c>
      <c r="D803" s="12">
        <v>1.5</v>
      </c>
      <c r="E803" s="14">
        <v>0.2</v>
      </c>
      <c r="F803" s="7">
        <f t="shared" si="254"/>
        <v>7.5</v>
      </c>
      <c r="G803" s="7">
        <f t="shared" si="235"/>
        <v>1.3</v>
      </c>
      <c r="H803" s="16">
        <f t="shared" si="236"/>
        <v>1.7</v>
      </c>
      <c r="I803" s="11">
        <f t="shared" si="237"/>
        <v>3.4257559150632909E-2</v>
      </c>
      <c r="J803" s="33">
        <f t="shared" si="238"/>
        <v>4.5676745534177212E-3</v>
      </c>
      <c r="K803" s="33">
        <f t="shared" si="239"/>
        <v>218.9297832639497</v>
      </c>
      <c r="L803" s="33">
        <f t="shared" si="240"/>
        <v>2.9689884597215187E-2</v>
      </c>
      <c r="M803" s="33">
        <f t="shared" si="241"/>
        <v>3.8825233704050631E-2</v>
      </c>
      <c r="N803" s="8">
        <v>0</v>
      </c>
      <c r="O803" s="9">
        <v>1</v>
      </c>
      <c r="P803" s="8">
        <v>0</v>
      </c>
      <c r="Q803" s="9">
        <v>0</v>
      </c>
      <c r="R803" s="9">
        <v>0</v>
      </c>
      <c r="S803" s="9">
        <v>1</v>
      </c>
      <c r="T803" s="9">
        <v>0</v>
      </c>
      <c r="U803" s="8">
        <v>47881</v>
      </c>
      <c r="V803" s="9">
        <v>6</v>
      </c>
      <c r="W803" s="9">
        <f t="shared" si="233"/>
        <v>47874</v>
      </c>
      <c r="X803" s="9">
        <f t="shared" si="242"/>
        <v>4</v>
      </c>
      <c r="Y803" s="7">
        <f>(6*AO803+11*AP803)</f>
        <v>9.8500000000000014</v>
      </c>
      <c r="Z803" s="7">
        <f t="shared" ref="Z803:Z812" si="255">BQ803-Y803-6</f>
        <v>1.1499999999999986</v>
      </c>
      <c r="AA803" s="9">
        <v>1</v>
      </c>
      <c r="AB803" s="9">
        <v>0</v>
      </c>
      <c r="AC803" s="9">
        <v>0</v>
      </c>
      <c r="AD803" s="9">
        <v>1</v>
      </c>
      <c r="AE803" s="9">
        <v>0</v>
      </c>
      <c r="AF803" s="9">
        <v>0</v>
      </c>
      <c r="AG803" s="8">
        <v>0</v>
      </c>
      <c r="AH803" s="9">
        <v>0</v>
      </c>
      <c r="AI803" s="30">
        <v>1</v>
      </c>
      <c r="AJ803" s="9">
        <v>1</v>
      </c>
      <c r="AK803" s="30">
        <v>0</v>
      </c>
      <c r="AL803" s="21">
        <v>1987</v>
      </c>
      <c r="AM803" s="23">
        <f t="shared" si="244"/>
        <v>7.5943812425518171</v>
      </c>
      <c r="AN803" s="33">
        <v>0</v>
      </c>
      <c r="AO803" s="33">
        <v>0.23</v>
      </c>
      <c r="AP803" s="33">
        <v>0.77</v>
      </c>
      <c r="AQ803" s="43">
        <v>0</v>
      </c>
      <c r="AR803" s="33" t="s">
        <v>108</v>
      </c>
      <c r="AS803" s="43" t="s">
        <v>108</v>
      </c>
      <c r="AT803" s="42">
        <v>1</v>
      </c>
      <c r="AU803" s="18">
        <v>0</v>
      </c>
      <c r="AV803" s="33">
        <v>1</v>
      </c>
      <c r="AW803" s="40">
        <v>0</v>
      </c>
      <c r="AX803">
        <v>1</v>
      </c>
      <c r="AY803" s="40">
        <v>0</v>
      </c>
      <c r="AZ803">
        <v>1</v>
      </c>
      <c r="BA803" s="18">
        <v>0</v>
      </c>
      <c r="BB803">
        <f t="shared" si="252"/>
        <v>0.86519999999999997</v>
      </c>
      <c r="BC803" s="18">
        <v>0.1348</v>
      </c>
      <c r="BD803" s="18" t="s">
        <v>190</v>
      </c>
      <c r="BE803">
        <v>1</v>
      </c>
      <c r="BF803">
        <v>0</v>
      </c>
      <c r="BG803">
        <v>0</v>
      </c>
      <c r="BH803">
        <v>0</v>
      </c>
      <c r="BI803">
        <v>0</v>
      </c>
      <c r="BJ803">
        <v>0</v>
      </c>
      <c r="BK803" s="18">
        <v>0</v>
      </c>
      <c r="BL803">
        <v>1</v>
      </c>
      <c r="BM803">
        <v>0</v>
      </c>
      <c r="BN803" s="18">
        <v>0</v>
      </c>
      <c r="BQ803" s="25">
        <v>17</v>
      </c>
      <c r="BR803">
        <v>1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 s="18">
        <v>0</v>
      </c>
      <c r="BZ803">
        <v>0</v>
      </c>
      <c r="CA803">
        <v>1</v>
      </c>
      <c r="CB803">
        <v>0</v>
      </c>
      <c r="CC803" s="18">
        <v>0</v>
      </c>
      <c r="CD803">
        <v>0</v>
      </c>
      <c r="CE803">
        <v>0</v>
      </c>
      <c r="CF803">
        <v>0</v>
      </c>
      <c r="CG803">
        <v>0</v>
      </c>
      <c r="CH803" s="18">
        <v>1</v>
      </c>
      <c r="CI803">
        <v>1</v>
      </c>
      <c r="CJ803">
        <v>1</v>
      </c>
      <c r="CK803">
        <v>1</v>
      </c>
      <c r="CL803">
        <v>1</v>
      </c>
      <c r="CM803">
        <v>1</v>
      </c>
      <c r="CN803">
        <v>0</v>
      </c>
      <c r="CO803">
        <v>0</v>
      </c>
      <c r="CP803">
        <v>0</v>
      </c>
      <c r="CQ803">
        <v>0</v>
      </c>
      <c r="CR803">
        <v>0</v>
      </c>
      <c r="CS803" s="18">
        <v>1</v>
      </c>
      <c r="CU803">
        <v>161</v>
      </c>
      <c r="DD803" s="34" t="s">
        <v>110</v>
      </c>
    </row>
    <row r="804" spans="1:108" x14ac:dyDescent="0.25">
      <c r="A804">
        <v>803</v>
      </c>
      <c r="B804">
        <v>50</v>
      </c>
      <c r="C804" s="25" t="s">
        <v>189</v>
      </c>
      <c r="D804" s="12">
        <v>2.7</v>
      </c>
      <c r="E804" s="14">
        <v>0.2</v>
      </c>
      <c r="F804" s="7">
        <f t="shared" si="254"/>
        <v>13.5</v>
      </c>
      <c r="G804" s="7">
        <f t="shared" si="235"/>
        <v>2.5</v>
      </c>
      <c r="H804" s="16">
        <f t="shared" si="236"/>
        <v>2.9000000000000004</v>
      </c>
      <c r="I804" s="11">
        <f t="shared" si="237"/>
        <v>6.1583355408391327E-2</v>
      </c>
      <c r="J804" s="33">
        <f t="shared" si="238"/>
        <v>4.5617300302512095E-3</v>
      </c>
      <c r="K804" s="33">
        <f t="shared" si="239"/>
        <v>219.21507703622942</v>
      </c>
      <c r="L804" s="33">
        <f t="shared" si="240"/>
        <v>5.7021625378140116E-2</v>
      </c>
      <c r="M804" s="33">
        <f t="shared" si="241"/>
        <v>6.6145085438642531E-2</v>
      </c>
      <c r="N804" s="8">
        <v>0</v>
      </c>
      <c r="O804" s="9">
        <v>1</v>
      </c>
      <c r="P804" s="8">
        <v>0</v>
      </c>
      <c r="Q804" s="9">
        <v>0</v>
      </c>
      <c r="R804" s="9">
        <v>0</v>
      </c>
      <c r="S804" s="9">
        <v>1</v>
      </c>
      <c r="T804" s="9">
        <v>0</v>
      </c>
      <c r="U804" s="8">
        <v>47881</v>
      </c>
      <c r="V804" s="9">
        <v>7</v>
      </c>
      <c r="W804" s="9">
        <f t="shared" si="233"/>
        <v>47873</v>
      </c>
      <c r="X804" s="9">
        <f t="shared" si="242"/>
        <v>4</v>
      </c>
      <c r="Y804" s="7">
        <f>(6*AO804+11*AP804)</f>
        <v>9.8500000000000014</v>
      </c>
      <c r="Z804" s="7">
        <f t="shared" si="255"/>
        <v>1.1499999999999986</v>
      </c>
      <c r="AA804" s="9">
        <v>1</v>
      </c>
      <c r="AB804" s="9">
        <v>0</v>
      </c>
      <c r="AC804" s="9">
        <v>0</v>
      </c>
      <c r="AD804" s="9">
        <v>1</v>
      </c>
      <c r="AE804" s="9">
        <v>0</v>
      </c>
      <c r="AF804" s="9">
        <v>0</v>
      </c>
      <c r="AG804" s="8">
        <v>0</v>
      </c>
      <c r="AH804" s="9">
        <v>0</v>
      </c>
      <c r="AI804" s="30">
        <v>1</v>
      </c>
      <c r="AJ804" s="9">
        <v>1</v>
      </c>
      <c r="AK804" s="30">
        <v>0</v>
      </c>
      <c r="AL804" s="21">
        <v>1987</v>
      </c>
      <c r="AM804" s="23">
        <f t="shared" si="244"/>
        <v>7.5943812425518171</v>
      </c>
      <c r="AN804" s="33">
        <v>0</v>
      </c>
      <c r="AO804" s="33">
        <v>0.23</v>
      </c>
      <c r="AP804" s="33">
        <v>0.77</v>
      </c>
      <c r="AQ804" s="43">
        <v>0</v>
      </c>
      <c r="AR804" s="33" t="s">
        <v>108</v>
      </c>
      <c r="AS804" s="43" t="s">
        <v>108</v>
      </c>
      <c r="AT804" s="42">
        <v>1</v>
      </c>
      <c r="AU804" s="18">
        <v>0</v>
      </c>
      <c r="AV804" s="33">
        <v>1</v>
      </c>
      <c r="AW804" s="40">
        <v>0</v>
      </c>
      <c r="AX804">
        <v>1</v>
      </c>
      <c r="AY804" s="40">
        <v>0</v>
      </c>
      <c r="AZ804">
        <v>1</v>
      </c>
      <c r="BA804" s="18">
        <v>0</v>
      </c>
      <c r="BB804">
        <f t="shared" si="252"/>
        <v>0.86519999999999997</v>
      </c>
      <c r="BC804" s="18">
        <v>0.1348</v>
      </c>
      <c r="BD804" s="18" t="s">
        <v>190</v>
      </c>
      <c r="BE804">
        <v>1</v>
      </c>
      <c r="BF804">
        <v>0</v>
      </c>
      <c r="BG804">
        <v>0</v>
      </c>
      <c r="BH804">
        <v>0</v>
      </c>
      <c r="BI804">
        <v>0</v>
      </c>
      <c r="BJ804">
        <v>0</v>
      </c>
      <c r="BK804" s="18">
        <v>0</v>
      </c>
      <c r="BL804">
        <v>1</v>
      </c>
      <c r="BM804">
        <v>0</v>
      </c>
      <c r="BN804" s="18">
        <v>0</v>
      </c>
      <c r="BQ804" s="25">
        <v>17</v>
      </c>
      <c r="BR804">
        <v>1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 s="18">
        <v>0</v>
      </c>
      <c r="BZ804">
        <v>0</v>
      </c>
      <c r="CA804">
        <v>1</v>
      </c>
      <c r="CB804">
        <v>0</v>
      </c>
      <c r="CC804" s="18">
        <v>0</v>
      </c>
      <c r="CD804">
        <v>0</v>
      </c>
      <c r="CE804">
        <v>0</v>
      </c>
      <c r="CF804">
        <v>0</v>
      </c>
      <c r="CG804">
        <v>0</v>
      </c>
      <c r="CH804" s="18">
        <v>1</v>
      </c>
      <c r="CI804">
        <v>1</v>
      </c>
      <c r="CJ804">
        <v>1</v>
      </c>
      <c r="CK804">
        <v>1</v>
      </c>
      <c r="CL804">
        <v>1</v>
      </c>
      <c r="CM804">
        <v>1</v>
      </c>
      <c r="CN804">
        <v>0</v>
      </c>
      <c r="CO804">
        <v>0</v>
      </c>
      <c r="CP804">
        <v>0</v>
      </c>
      <c r="CQ804">
        <v>0</v>
      </c>
      <c r="CR804">
        <v>0</v>
      </c>
      <c r="CS804" s="18">
        <v>1</v>
      </c>
      <c r="CU804">
        <v>161</v>
      </c>
      <c r="DD804" s="34" t="s">
        <v>110</v>
      </c>
    </row>
    <row r="805" spans="1:108" x14ac:dyDescent="0.25">
      <c r="A805">
        <v>804</v>
      </c>
      <c r="B805">
        <v>50</v>
      </c>
      <c r="C805" s="25" t="s">
        <v>189</v>
      </c>
      <c r="D805" s="12">
        <v>2.6</v>
      </c>
      <c r="E805" s="14">
        <v>1.6</v>
      </c>
      <c r="F805" s="7">
        <f t="shared" si="254"/>
        <v>1.625</v>
      </c>
      <c r="G805" s="7">
        <f t="shared" si="235"/>
        <v>1</v>
      </c>
      <c r="H805" s="16">
        <f t="shared" si="236"/>
        <v>4.2</v>
      </c>
      <c r="I805" s="11">
        <f t="shared" si="237"/>
        <v>7.4267031656713844E-3</v>
      </c>
      <c r="J805" s="33">
        <f t="shared" si="238"/>
        <v>4.5702788711823898E-3</v>
      </c>
      <c r="K805" s="33">
        <f t="shared" si="239"/>
        <v>218.8050287927588</v>
      </c>
      <c r="L805" s="33">
        <f t="shared" si="240"/>
        <v>2.8564242944889946E-3</v>
      </c>
      <c r="M805" s="33">
        <f t="shared" si="241"/>
        <v>1.1996982036853773E-2</v>
      </c>
      <c r="N805" s="8">
        <v>0</v>
      </c>
      <c r="O805" s="9">
        <v>1</v>
      </c>
      <c r="P805" s="8">
        <v>0</v>
      </c>
      <c r="Q805" s="9">
        <v>0</v>
      </c>
      <c r="R805" s="9">
        <v>0</v>
      </c>
      <c r="S805" s="9">
        <v>1</v>
      </c>
      <c r="T805" s="9">
        <v>0</v>
      </c>
      <c r="U805" s="8">
        <v>47881</v>
      </c>
      <c r="V805" s="9">
        <v>7</v>
      </c>
      <c r="W805" s="9">
        <f t="shared" si="233"/>
        <v>47873</v>
      </c>
      <c r="X805" s="9">
        <f t="shared" si="242"/>
        <v>4</v>
      </c>
      <c r="Y805" s="7">
        <f>(6*AO805+11*AP805)</f>
        <v>9.8500000000000014</v>
      </c>
      <c r="Z805" s="7">
        <f t="shared" si="255"/>
        <v>1.1499999999999986</v>
      </c>
      <c r="AA805" s="9">
        <v>1</v>
      </c>
      <c r="AB805" s="9">
        <v>0</v>
      </c>
      <c r="AC805" s="9">
        <v>0</v>
      </c>
      <c r="AD805" s="9">
        <v>1</v>
      </c>
      <c r="AE805" s="9">
        <v>0</v>
      </c>
      <c r="AF805" s="9">
        <v>0</v>
      </c>
      <c r="AG805" s="8">
        <v>0</v>
      </c>
      <c r="AH805" s="9">
        <v>0</v>
      </c>
      <c r="AI805" s="30">
        <v>1</v>
      </c>
      <c r="AJ805" s="9">
        <v>1</v>
      </c>
      <c r="AK805" s="30">
        <v>0</v>
      </c>
      <c r="AL805" s="21">
        <v>1987</v>
      </c>
      <c r="AM805" s="23">
        <f t="shared" si="244"/>
        <v>7.5943812425518171</v>
      </c>
      <c r="AN805" s="33">
        <v>0</v>
      </c>
      <c r="AO805" s="33">
        <v>0.23</v>
      </c>
      <c r="AP805" s="33">
        <v>0.77</v>
      </c>
      <c r="AQ805" s="43">
        <v>0</v>
      </c>
      <c r="AR805" s="33" t="s">
        <v>108</v>
      </c>
      <c r="AS805" s="43" t="s">
        <v>108</v>
      </c>
      <c r="AT805" s="42">
        <v>1</v>
      </c>
      <c r="AU805" s="18">
        <v>0</v>
      </c>
      <c r="AV805" s="33">
        <v>1</v>
      </c>
      <c r="AW805" s="40">
        <v>0</v>
      </c>
      <c r="AX805">
        <v>1</v>
      </c>
      <c r="AY805" s="40">
        <v>0</v>
      </c>
      <c r="AZ805">
        <v>1</v>
      </c>
      <c r="BA805" s="18">
        <v>0</v>
      </c>
      <c r="BB805">
        <f t="shared" si="252"/>
        <v>0.86519999999999997</v>
      </c>
      <c r="BC805" s="18">
        <v>0.1348</v>
      </c>
      <c r="BD805" s="18" t="s">
        <v>190</v>
      </c>
      <c r="BE805">
        <v>1</v>
      </c>
      <c r="BF805">
        <v>0</v>
      </c>
      <c r="BG805">
        <v>0</v>
      </c>
      <c r="BH805">
        <v>0</v>
      </c>
      <c r="BI805">
        <v>0</v>
      </c>
      <c r="BJ805">
        <v>0</v>
      </c>
      <c r="BK805" s="18">
        <v>0</v>
      </c>
      <c r="BL805">
        <v>1</v>
      </c>
      <c r="BM805">
        <v>0</v>
      </c>
      <c r="BN805" s="18">
        <v>0</v>
      </c>
      <c r="BQ805" s="25">
        <v>17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 s="18">
        <v>1</v>
      </c>
      <c r="BZ805">
        <v>0</v>
      </c>
      <c r="CA805">
        <v>1</v>
      </c>
      <c r="CB805">
        <v>0</v>
      </c>
      <c r="CC805" s="18">
        <v>0</v>
      </c>
      <c r="CD805">
        <v>0</v>
      </c>
      <c r="CE805">
        <v>0</v>
      </c>
      <c r="CF805">
        <v>0</v>
      </c>
      <c r="CG805">
        <v>0</v>
      </c>
      <c r="CH805" s="18">
        <v>1</v>
      </c>
      <c r="CI805">
        <v>1</v>
      </c>
      <c r="CJ805">
        <v>1</v>
      </c>
      <c r="CK805">
        <v>1</v>
      </c>
      <c r="CL805">
        <v>1</v>
      </c>
      <c r="CM805">
        <v>1</v>
      </c>
      <c r="CN805">
        <v>0</v>
      </c>
      <c r="CO805">
        <v>0</v>
      </c>
      <c r="CP805">
        <v>0</v>
      </c>
      <c r="CQ805">
        <v>0</v>
      </c>
      <c r="CR805">
        <v>0</v>
      </c>
      <c r="CS805" s="18">
        <v>1</v>
      </c>
      <c r="CU805">
        <v>161</v>
      </c>
      <c r="DD805" s="34" t="s">
        <v>110</v>
      </c>
    </row>
    <row r="806" spans="1:108" s="153" customFormat="1" x14ac:dyDescent="0.25">
      <c r="A806" s="153">
        <v>805</v>
      </c>
      <c r="B806" s="153">
        <v>50</v>
      </c>
      <c r="C806" s="154" t="s">
        <v>189</v>
      </c>
      <c r="D806" s="155">
        <v>4.0999999999999996</v>
      </c>
      <c r="E806" s="156">
        <v>1.8</v>
      </c>
      <c r="F806" s="157">
        <f t="shared" si="254"/>
        <v>2.2777777777777777</v>
      </c>
      <c r="G806" s="157">
        <f t="shared" si="235"/>
        <v>2.2999999999999998</v>
      </c>
      <c r="H806" s="158">
        <f t="shared" si="236"/>
        <v>5.8999999999999995</v>
      </c>
      <c r="I806" s="159">
        <f t="shared" si="237"/>
        <v>1.0409802681932152E-2</v>
      </c>
      <c r="J806" s="160">
        <f t="shared" si="238"/>
        <v>4.5701572749946035E-3</v>
      </c>
      <c r="K806" s="160">
        <f t="shared" si="239"/>
        <v>218.81085044303663</v>
      </c>
      <c r="L806" s="160">
        <f t="shared" si="240"/>
        <v>5.8396454069375488E-3</v>
      </c>
      <c r="M806" s="160">
        <f t="shared" si="241"/>
        <v>1.4979959956926756E-2</v>
      </c>
      <c r="N806" s="161">
        <v>0</v>
      </c>
      <c r="O806" s="162">
        <v>1</v>
      </c>
      <c r="P806" s="161">
        <v>0</v>
      </c>
      <c r="Q806" s="162">
        <v>0</v>
      </c>
      <c r="R806" s="162">
        <v>0</v>
      </c>
      <c r="S806" s="162">
        <v>1</v>
      </c>
      <c r="T806" s="162">
        <v>0</v>
      </c>
      <c r="U806" s="161">
        <v>47881</v>
      </c>
      <c r="V806" s="162">
        <v>7</v>
      </c>
      <c r="W806" s="162">
        <f t="shared" si="233"/>
        <v>47873</v>
      </c>
      <c r="X806" s="162">
        <f t="shared" si="242"/>
        <v>4</v>
      </c>
      <c r="Y806" s="157">
        <f>(6*AO806+11*AP806)</f>
        <v>9.8500000000000014</v>
      </c>
      <c r="Z806" s="157">
        <f t="shared" si="255"/>
        <v>1.1499999999999986</v>
      </c>
      <c r="AA806" s="162">
        <v>1</v>
      </c>
      <c r="AB806" s="162">
        <v>0</v>
      </c>
      <c r="AC806" s="162">
        <v>0</v>
      </c>
      <c r="AD806" s="162">
        <v>1</v>
      </c>
      <c r="AE806" s="162">
        <v>0</v>
      </c>
      <c r="AF806" s="162">
        <v>0</v>
      </c>
      <c r="AG806" s="161">
        <v>0</v>
      </c>
      <c r="AH806" s="162">
        <v>0</v>
      </c>
      <c r="AI806" s="163">
        <v>1</v>
      </c>
      <c r="AJ806" s="162">
        <v>1</v>
      </c>
      <c r="AK806" s="163">
        <v>0</v>
      </c>
      <c r="AL806" s="164">
        <v>1987</v>
      </c>
      <c r="AM806" s="165">
        <f t="shared" si="244"/>
        <v>7.5943812425518171</v>
      </c>
      <c r="AN806" s="160">
        <v>0</v>
      </c>
      <c r="AO806" s="160">
        <v>0.23</v>
      </c>
      <c r="AP806" s="160">
        <v>0.77</v>
      </c>
      <c r="AQ806" s="166">
        <v>0</v>
      </c>
      <c r="AR806" s="160" t="s">
        <v>108</v>
      </c>
      <c r="AS806" s="166" t="s">
        <v>108</v>
      </c>
      <c r="AT806" s="167">
        <v>1</v>
      </c>
      <c r="AU806" s="168">
        <v>0</v>
      </c>
      <c r="AV806" s="160">
        <v>1</v>
      </c>
      <c r="AW806" s="169">
        <v>0</v>
      </c>
      <c r="AX806" s="153">
        <v>1</v>
      </c>
      <c r="AY806" s="169">
        <v>0</v>
      </c>
      <c r="AZ806">
        <v>1</v>
      </c>
      <c r="BA806" s="168">
        <v>0</v>
      </c>
      <c r="BB806" s="153">
        <f t="shared" si="252"/>
        <v>0.86519999999999997</v>
      </c>
      <c r="BC806" s="168">
        <v>0.1348</v>
      </c>
      <c r="BD806" s="168" t="s">
        <v>190</v>
      </c>
      <c r="BE806">
        <v>1</v>
      </c>
      <c r="BF806">
        <v>0</v>
      </c>
      <c r="BG806">
        <v>0</v>
      </c>
      <c r="BH806">
        <v>0</v>
      </c>
      <c r="BI806">
        <v>0</v>
      </c>
      <c r="BJ806">
        <v>0</v>
      </c>
      <c r="BK806" s="168">
        <v>0</v>
      </c>
      <c r="BL806">
        <v>1</v>
      </c>
      <c r="BM806">
        <v>0</v>
      </c>
      <c r="BN806" s="168">
        <v>0</v>
      </c>
      <c r="BQ806" s="154">
        <v>17</v>
      </c>
      <c r="BR806" s="153">
        <v>0</v>
      </c>
      <c r="BS806" s="153">
        <v>0</v>
      </c>
      <c r="BT806" s="153">
        <v>0</v>
      </c>
      <c r="BU806" s="153">
        <v>0</v>
      </c>
      <c r="BV806" s="153">
        <v>0</v>
      </c>
      <c r="BW806" s="153">
        <v>0</v>
      </c>
      <c r="BX806" s="153">
        <v>0</v>
      </c>
      <c r="BY806" s="168">
        <v>1</v>
      </c>
      <c r="BZ806" s="153">
        <v>0</v>
      </c>
      <c r="CA806" s="153">
        <v>1</v>
      </c>
      <c r="CB806" s="153">
        <v>0</v>
      </c>
      <c r="CC806" s="168">
        <v>0</v>
      </c>
      <c r="CD806" s="153">
        <v>0</v>
      </c>
      <c r="CE806" s="153">
        <v>0</v>
      </c>
      <c r="CF806" s="153">
        <v>0</v>
      </c>
      <c r="CG806" s="153">
        <v>0</v>
      </c>
      <c r="CH806" s="168">
        <v>1</v>
      </c>
      <c r="CI806" s="153">
        <v>1</v>
      </c>
      <c r="CJ806" s="153">
        <v>1</v>
      </c>
      <c r="CK806" s="153">
        <v>1</v>
      </c>
      <c r="CL806" s="153">
        <v>1</v>
      </c>
      <c r="CM806" s="153">
        <v>1</v>
      </c>
      <c r="CN806" s="153">
        <v>0</v>
      </c>
      <c r="CO806" s="153">
        <v>0</v>
      </c>
      <c r="CP806" s="153">
        <v>0</v>
      </c>
      <c r="CQ806" s="153">
        <v>0</v>
      </c>
      <c r="CR806" s="153">
        <v>0</v>
      </c>
      <c r="CS806" s="168">
        <v>1</v>
      </c>
      <c r="CU806">
        <v>161</v>
      </c>
      <c r="CY806" s="171"/>
      <c r="DD806" s="171" t="s">
        <v>110</v>
      </c>
    </row>
    <row r="807" spans="1:108" x14ac:dyDescent="0.25">
      <c r="A807">
        <v>806</v>
      </c>
      <c r="B807">
        <v>51</v>
      </c>
      <c r="C807" s="25" t="s">
        <v>191</v>
      </c>
      <c r="D807" s="12">
        <v>8.6</v>
      </c>
      <c r="E807" s="14">
        <v>0.5</v>
      </c>
      <c r="F807" s="7">
        <f t="shared" si="254"/>
        <v>17.2</v>
      </c>
      <c r="G807" s="7">
        <f t="shared" si="235"/>
        <v>8.1</v>
      </c>
      <c r="H807" s="16">
        <f t="shared" si="236"/>
        <v>9.1</v>
      </c>
      <c r="I807" s="11">
        <f t="shared" si="237"/>
        <v>9.4587141279251663E-2</v>
      </c>
      <c r="J807" s="33">
        <f t="shared" si="238"/>
        <v>5.499252399956492E-3</v>
      </c>
      <c r="K807" s="33">
        <f t="shared" si="239"/>
        <v>181.8428992289773</v>
      </c>
      <c r="L807" s="33">
        <f t="shared" si="240"/>
        <v>8.9087888879295168E-2</v>
      </c>
      <c r="M807" s="33">
        <f t="shared" si="241"/>
        <v>0.10008639367920816</v>
      </c>
      <c r="N807" s="8">
        <v>0</v>
      </c>
      <c r="O807" s="9">
        <v>1</v>
      </c>
      <c r="P807" s="8">
        <v>0</v>
      </c>
      <c r="Q807" s="9">
        <v>0</v>
      </c>
      <c r="R807" s="9">
        <v>0</v>
      </c>
      <c r="S807" s="9">
        <v>1</v>
      </c>
      <c r="T807" s="9">
        <v>0</v>
      </c>
      <c r="U807" s="8">
        <v>32775</v>
      </c>
      <c r="V807" s="9">
        <v>3</v>
      </c>
      <c r="W807" s="9">
        <f t="shared" si="233"/>
        <v>32771</v>
      </c>
      <c r="X807" s="9">
        <f t="shared" si="242"/>
        <v>6</v>
      </c>
      <c r="Y807" s="7">
        <v>12.6</v>
      </c>
      <c r="Z807" s="7">
        <f t="shared" si="255"/>
        <v>25.9</v>
      </c>
      <c r="AA807" s="9">
        <v>1</v>
      </c>
      <c r="AB807" s="9">
        <v>0</v>
      </c>
      <c r="AC807" s="9">
        <v>0</v>
      </c>
      <c r="AD807" s="9">
        <v>1</v>
      </c>
      <c r="AE807" s="9">
        <v>0</v>
      </c>
      <c r="AF807" s="9">
        <v>0</v>
      </c>
      <c r="AG807" s="8">
        <v>0</v>
      </c>
      <c r="AH807" s="9">
        <v>1</v>
      </c>
      <c r="AI807" s="30">
        <v>0</v>
      </c>
      <c r="AJ807" s="9">
        <v>0</v>
      </c>
      <c r="AK807" s="30">
        <v>1</v>
      </c>
      <c r="AL807" s="21">
        <v>2008</v>
      </c>
      <c r="AM807" s="23">
        <f t="shared" si="244"/>
        <v>7.6048944808116197</v>
      </c>
      <c r="AN807" s="33">
        <v>0</v>
      </c>
      <c r="AO807" s="33">
        <v>0</v>
      </c>
      <c r="AP807" s="33">
        <v>0</v>
      </c>
      <c r="AQ807" s="43">
        <v>1</v>
      </c>
      <c r="AR807" s="33" t="s">
        <v>108</v>
      </c>
      <c r="AS807" s="43" t="s">
        <v>108</v>
      </c>
      <c r="AT807" s="42" t="s">
        <v>108</v>
      </c>
      <c r="AU807" s="18" t="s">
        <v>108</v>
      </c>
      <c r="AV807" s="33">
        <v>1</v>
      </c>
      <c r="AW807" s="40">
        <v>0</v>
      </c>
      <c r="AX807" t="s">
        <v>108</v>
      </c>
      <c r="AY807" s="40" t="s">
        <v>108</v>
      </c>
      <c r="AZ807">
        <v>0</v>
      </c>
      <c r="BA807" s="18">
        <v>1</v>
      </c>
      <c r="BB807" t="s">
        <v>108</v>
      </c>
      <c r="BC807" s="18" t="s">
        <v>108</v>
      </c>
      <c r="BD807" s="18" t="s">
        <v>109</v>
      </c>
      <c r="BE807">
        <v>1</v>
      </c>
      <c r="BF807">
        <v>0</v>
      </c>
      <c r="BG807">
        <v>0</v>
      </c>
      <c r="BH807">
        <v>0</v>
      </c>
      <c r="BI807">
        <v>0</v>
      </c>
      <c r="BJ807">
        <v>0</v>
      </c>
      <c r="BK807" s="18">
        <v>0</v>
      </c>
      <c r="BL807">
        <v>1</v>
      </c>
      <c r="BM807">
        <v>0</v>
      </c>
      <c r="BN807" s="18">
        <v>0</v>
      </c>
      <c r="BQ807" s="25">
        <v>44.5</v>
      </c>
      <c r="BR807">
        <v>1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 s="18">
        <v>0</v>
      </c>
      <c r="BZ807">
        <v>0</v>
      </c>
      <c r="CA807">
        <v>0</v>
      </c>
      <c r="CB807">
        <v>0</v>
      </c>
      <c r="CC807" s="18">
        <v>1</v>
      </c>
      <c r="CD807">
        <v>0</v>
      </c>
      <c r="CE807">
        <v>0</v>
      </c>
      <c r="CF807">
        <v>0</v>
      </c>
      <c r="CG807">
        <v>0</v>
      </c>
      <c r="CH807" s="18">
        <v>0</v>
      </c>
      <c r="CI807">
        <v>0</v>
      </c>
      <c r="CJ807">
        <v>0</v>
      </c>
      <c r="CK807">
        <v>1</v>
      </c>
      <c r="CL807">
        <v>1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 s="18">
        <v>0</v>
      </c>
      <c r="CU807">
        <v>7</v>
      </c>
      <c r="DD807" s="34" t="s">
        <v>110</v>
      </c>
    </row>
    <row r="808" spans="1:108" x14ac:dyDescent="0.25">
      <c r="A808">
        <v>807</v>
      </c>
      <c r="B808">
        <v>51</v>
      </c>
      <c r="C808" s="25" t="s">
        <v>191</v>
      </c>
      <c r="D808" s="12">
        <v>9</v>
      </c>
      <c r="E808" s="14">
        <v>0.7</v>
      </c>
      <c r="F808" s="7">
        <f t="shared" si="254"/>
        <v>12.857142857142858</v>
      </c>
      <c r="G808" s="7">
        <f t="shared" si="235"/>
        <v>8.3000000000000007</v>
      </c>
      <c r="H808" s="16">
        <f t="shared" si="236"/>
        <v>9.6999999999999993</v>
      </c>
      <c r="I808" s="11">
        <f t="shared" si="237"/>
        <v>7.0813475985194219E-2</v>
      </c>
      <c r="J808" s="33">
        <f t="shared" si="238"/>
        <v>5.5077147988484383E-3</v>
      </c>
      <c r="K808" s="33">
        <f t="shared" si="239"/>
        <v>181.5635043791813</v>
      </c>
      <c r="L808" s="33">
        <f t="shared" si="240"/>
        <v>6.5305761186345776E-2</v>
      </c>
      <c r="M808" s="33">
        <f t="shared" si="241"/>
        <v>7.6321190784042661E-2</v>
      </c>
      <c r="N808" s="8">
        <v>0</v>
      </c>
      <c r="O808" s="9">
        <v>1</v>
      </c>
      <c r="P808" s="8">
        <v>0</v>
      </c>
      <c r="Q808" s="9">
        <v>0</v>
      </c>
      <c r="R808" s="9">
        <v>0</v>
      </c>
      <c r="S808" s="9">
        <v>1</v>
      </c>
      <c r="T808" s="9">
        <v>0</v>
      </c>
      <c r="U808" s="8">
        <v>32804</v>
      </c>
      <c r="V808" s="9">
        <v>3</v>
      </c>
      <c r="W808" s="9">
        <f t="shared" si="233"/>
        <v>32800</v>
      </c>
      <c r="X808" s="9">
        <f t="shared" si="242"/>
        <v>6</v>
      </c>
      <c r="Y808" s="7">
        <v>12.6</v>
      </c>
      <c r="Z808" s="7">
        <f t="shared" si="255"/>
        <v>25.9</v>
      </c>
      <c r="AA808" s="9">
        <v>1</v>
      </c>
      <c r="AB808" s="9">
        <v>0</v>
      </c>
      <c r="AC808" s="9">
        <v>0</v>
      </c>
      <c r="AD808" s="9">
        <v>0</v>
      </c>
      <c r="AE808" s="9">
        <v>1</v>
      </c>
      <c r="AF808" s="9">
        <v>0</v>
      </c>
      <c r="AG808" s="8">
        <v>0</v>
      </c>
      <c r="AH808" s="9">
        <v>1</v>
      </c>
      <c r="AI808" s="30">
        <v>0</v>
      </c>
      <c r="AJ808" s="9">
        <v>0</v>
      </c>
      <c r="AK808" s="30">
        <v>1</v>
      </c>
      <c r="AL808" s="21">
        <v>2008</v>
      </c>
      <c r="AM808" s="23">
        <f t="shared" si="244"/>
        <v>7.6048944808116197</v>
      </c>
      <c r="AN808" s="33">
        <v>0</v>
      </c>
      <c r="AO808" s="33">
        <v>0</v>
      </c>
      <c r="AP808" s="33">
        <v>0</v>
      </c>
      <c r="AQ808" s="43">
        <v>1</v>
      </c>
      <c r="AR808" s="33" t="s">
        <v>108</v>
      </c>
      <c r="AS808" s="43" t="s">
        <v>108</v>
      </c>
      <c r="AT808" s="42" t="s">
        <v>108</v>
      </c>
      <c r="AU808" s="18" t="s">
        <v>108</v>
      </c>
      <c r="AV808" s="33">
        <v>1</v>
      </c>
      <c r="AW808" s="40">
        <v>0</v>
      </c>
      <c r="AX808" t="s">
        <v>108</v>
      </c>
      <c r="AY808" s="40" t="s">
        <v>108</v>
      </c>
      <c r="AZ808">
        <v>0</v>
      </c>
      <c r="BA808" s="18">
        <v>1</v>
      </c>
      <c r="BB808" t="s">
        <v>108</v>
      </c>
      <c r="BC808" s="18" t="s">
        <v>108</v>
      </c>
      <c r="BD808" s="18" t="s">
        <v>109</v>
      </c>
      <c r="BE808">
        <v>1</v>
      </c>
      <c r="BF808">
        <v>0</v>
      </c>
      <c r="BG808">
        <v>0</v>
      </c>
      <c r="BH808">
        <v>0</v>
      </c>
      <c r="BI808">
        <v>0</v>
      </c>
      <c r="BJ808">
        <v>0</v>
      </c>
      <c r="BK808" s="18">
        <v>0</v>
      </c>
      <c r="BL808">
        <v>1</v>
      </c>
      <c r="BM808">
        <v>0</v>
      </c>
      <c r="BN808" s="18">
        <v>0</v>
      </c>
      <c r="BQ808" s="25">
        <v>44.5</v>
      </c>
      <c r="BR808">
        <v>1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 s="18">
        <v>0</v>
      </c>
      <c r="BZ808">
        <v>0</v>
      </c>
      <c r="CA808">
        <v>0</v>
      </c>
      <c r="CB808">
        <v>0</v>
      </c>
      <c r="CC808" s="18">
        <v>1</v>
      </c>
      <c r="CD808">
        <v>0</v>
      </c>
      <c r="CE808">
        <v>0</v>
      </c>
      <c r="CF808">
        <v>0</v>
      </c>
      <c r="CG808">
        <v>0</v>
      </c>
      <c r="CH808" s="18">
        <v>0</v>
      </c>
      <c r="CI808">
        <v>0</v>
      </c>
      <c r="CJ808">
        <v>0</v>
      </c>
      <c r="CK808">
        <v>1</v>
      </c>
      <c r="CL808">
        <v>1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 s="18">
        <v>0</v>
      </c>
      <c r="CU808">
        <v>7</v>
      </c>
      <c r="DD808" s="34" t="s">
        <v>110</v>
      </c>
    </row>
    <row r="809" spans="1:108" x14ac:dyDescent="0.25">
      <c r="A809">
        <v>808</v>
      </c>
      <c r="B809">
        <v>51</v>
      </c>
      <c r="C809" s="25" t="s">
        <v>191</v>
      </c>
      <c r="D809" s="12">
        <v>10.3</v>
      </c>
      <c r="E809" s="14">
        <v>0.7</v>
      </c>
      <c r="F809" s="7">
        <f t="shared" si="254"/>
        <v>14.714285714285717</v>
      </c>
      <c r="G809" s="7">
        <f t="shared" si="235"/>
        <v>9.6000000000000014</v>
      </c>
      <c r="H809" s="16">
        <f t="shared" si="236"/>
        <v>11</v>
      </c>
      <c r="I809" s="11">
        <f t="shared" si="237"/>
        <v>8.0004977370878347E-2</v>
      </c>
      <c r="J809" s="33">
        <f t="shared" si="238"/>
        <v>5.4372314718072658E-3</v>
      </c>
      <c r="K809" s="33">
        <f t="shared" si="239"/>
        <v>183.91712863157045</v>
      </c>
      <c r="L809" s="33">
        <f t="shared" si="240"/>
        <v>7.4567745899071086E-2</v>
      </c>
      <c r="M809" s="33">
        <f t="shared" si="241"/>
        <v>8.5442208842685607E-2</v>
      </c>
      <c r="N809" s="8">
        <v>0</v>
      </c>
      <c r="O809" s="9">
        <v>1</v>
      </c>
      <c r="P809" s="8">
        <v>0</v>
      </c>
      <c r="Q809" s="9">
        <v>0</v>
      </c>
      <c r="R809" s="9">
        <v>0</v>
      </c>
      <c r="S809" s="9">
        <v>1</v>
      </c>
      <c r="T809" s="9">
        <v>0</v>
      </c>
      <c r="U809" s="8">
        <v>33613</v>
      </c>
      <c r="V809" s="9">
        <v>3</v>
      </c>
      <c r="W809" s="9">
        <f t="shared" si="233"/>
        <v>33609</v>
      </c>
      <c r="X809" s="9">
        <f t="shared" si="242"/>
        <v>6</v>
      </c>
      <c r="Y809" s="7">
        <v>12.6</v>
      </c>
      <c r="Z809" s="7">
        <f t="shared" si="255"/>
        <v>25.9</v>
      </c>
      <c r="AA809" s="9">
        <v>1</v>
      </c>
      <c r="AB809" s="9">
        <v>0</v>
      </c>
      <c r="AC809" s="9">
        <v>1</v>
      </c>
      <c r="AD809" s="9">
        <v>0</v>
      </c>
      <c r="AE809" s="9">
        <v>0</v>
      </c>
      <c r="AF809" s="9">
        <v>0</v>
      </c>
      <c r="AG809" s="8">
        <v>0</v>
      </c>
      <c r="AH809" s="9">
        <v>1</v>
      </c>
      <c r="AI809" s="30">
        <v>0</v>
      </c>
      <c r="AJ809" s="9">
        <v>0</v>
      </c>
      <c r="AK809" s="30">
        <v>1</v>
      </c>
      <c r="AL809" s="21">
        <v>2008</v>
      </c>
      <c r="AM809" s="23">
        <f t="shared" si="244"/>
        <v>7.6048944808116197</v>
      </c>
      <c r="AN809" s="33">
        <v>0</v>
      </c>
      <c r="AO809" s="33">
        <v>0</v>
      </c>
      <c r="AP809" s="33">
        <v>0</v>
      </c>
      <c r="AQ809" s="43">
        <v>1</v>
      </c>
      <c r="AR809" s="33" t="s">
        <v>108</v>
      </c>
      <c r="AS809" s="43" t="s">
        <v>108</v>
      </c>
      <c r="AT809" s="42" t="s">
        <v>108</v>
      </c>
      <c r="AU809" s="18" t="s">
        <v>108</v>
      </c>
      <c r="AV809" s="33">
        <v>1</v>
      </c>
      <c r="AW809" s="40">
        <v>0</v>
      </c>
      <c r="AX809" t="s">
        <v>108</v>
      </c>
      <c r="AY809" s="40" t="s">
        <v>108</v>
      </c>
      <c r="AZ809">
        <v>0</v>
      </c>
      <c r="BA809" s="18">
        <v>1</v>
      </c>
      <c r="BB809" t="s">
        <v>108</v>
      </c>
      <c r="BC809" s="18" t="s">
        <v>108</v>
      </c>
      <c r="BD809" s="18" t="s">
        <v>109</v>
      </c>
      <c r="BE809">
        <v>1</v>
      </c>
      <c r="BF809">
        <v>0</v>
      </c>
      <c r="BG809">
        <v>0</v>
      </c>
      <c r="BH809">
        <v>0</v>
      </c>
      <c r="BI809">
        <v>0</v>
      </c>
      <c r="BJ809">
        <v>0</v>
      </c>
      <c r="BK809" s="18">
        <v>0</v>
      </c>
      <c r="BL809">
        <v>1</v>
      </c>
      <c r="BM809">
        <v>0</v>
      </c>
      <c r="BN809" s="18">
        <v>0</v>
      </c>
      <c r="BQ809" s="25">
        <v>44.5</v>
      </c>
      <c r="BR809">
        <v>1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 s="18">
        <v>0</v>
      </c>
      <c r="BZ809">
        <v>0</v>
      </c>
      <c r="CA809">
        <v>0</v>
      </c>
      <c r="CB809">
        <v>0</v>
      </c>
      <c r="CC809" s="18">
        <v>1</v>
      </c>
      <c r="CD809">
        <v>0</v>
      </c>
      <c r="CE809">
        <v>0</v>
      </c>
      <c r="CF809">
        <v>0</v>
      </c>
      <c r="CG809">
        <v>0</v>
      </c>
      <c r="CH809" s="18">
        <v>0</v>
      </c>
      <c r="CI809">
        <v>0</v>
      </c>
      <c r="CJ809">
        <v>0</v>
      </c>
      <c r="CK809">
        <v>1</v>
      </c>
      <c r="CL809">
        <v>1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 s="18">
        <v>0</v>
      </c>
      <c r="CU809">
        <v>7</v>
      </c>
      <c r="DD809" s="34" t="s">
        <v>110</v>
      </c>
    </row>
    <row r="810" spans="1:108" x14ac:dyDescent="0.25">
      <c r="A810">
        <v>809</v>
      </c>
      <c r="B810">
        <v>51</v>
      </c>
      <c r="C810" s="25" t="s">
        <v>191</v>
      </c>
      <c r="D810" s="12">
        <v>7.6</v>
      </c>
      <c r="E810" s="14">
        <v>0.3</v>
      </c>
      <c r="F810" s="7">
        <f t="shared" si="254"/>
        <v>25.333333333333332</v>
      </c>
      <c r="G810" s="7">
        <f t="shared" si="235"/>
        <v>7.3</v>
      </c>
      <c r="H810" s="16">
        <f t="shared" si="236"/>
        <v>7.8999999999999995</v>
      </c>
      <c r="I810" s="11">
        <f t="shared" si="237"/>
        <v>0.13855815394052531</v>
      </c>
      <c r="J810" s="33">
        <f t="shared" si="238"/>
        <v>5.4694008134417889E-3</v>
      </c>
      <c r="K810" s="33">
        <f t="shared" si="239"/>
        <v>182.83538437014258</v>
      </c>
      <c r="L810" s="33">
        <f t="shared" si="240"/>
        <v>0.13308875312708351</v>
      </c>
      <c r="M810" s="33">
        <f t="shared" si="241"/>
        <v>0.14402755475396711</v>
      </c>
      <c r="N810" s="8">
        <v>0</v>
      </c>
      <c r="O810" s="9">
        <v>1</v>
      </c>
      <c r="P810" s="8">
        <v>0</v>
      </c>
      <c r="Q810" s="9">
        <v>0</v>
      </c>
      <c r="R810" s="9">
        <v>0</v>
      </c>
      <c r="S810" s="9">
        <v>1</v>
      </c>
      <c r="T810" s="9">
        <v>0</v>
      </c>
      <c r="U810" s="8">
        <v>32791</v>
      </c>
      <c r="V810" s="9">
        <v>3</v>
      </c>
      <c r="W810" s="9">
        <f t="shared" si="233"/>
        <v>32787</v>
      </c>
      <c r="X810" s="9">
        <f t="shared" si="242"/>
        <v>6</v>
      </c>
      <c r="Y810" s="7">
        <v>12.8</v>
      </c>
      <c r="Z810" s="7">
        <f t="shared" si="255"/>
        <v>25.7</v>
      </c>
      <c r="AA810" s="9">
        <v>1</v>
      </c>
      <c r="AB810" s="9">
        <v>0</v>
      </c>
      <c r="AC810" s="9">
        <v>0</v>
      </c>
      <c r="AD810" s="9">
        <v>1</v>
      </c>
      <c r="AE810" s="9">
        <v>0</v>
      </c>
      <c r="AF810" s="9">
        <v>0</v>
      </c>
      <c r="AG810" s="8">
        <v>0</v>
      </c>
      <c r="AH810" s="9">
        <v>1</v>
      </c>
      <c r="AI810" s="30">
        <v>0</v>
      </c>
      <c r="AJ810" s="9">
        <v>0</v>
      </c>
      <c r="AK810" s="30">
        <v>1</v>
      </c>
      <c r="AL810" s="21">
        <v>2008</v>
      </c>
      <c r="AM810" s="23">
        <f t="shared" si="244"/>
        <v>7.6048944808116197</v>
      </c>
      <c r="AN810" s="33">
        <v>0</v>
      </c>
      <c r="AO810" s="33">
        <v>0</v>
      </c>
      <c r="AP810" s="33">
        <v>0</v>
      </c>
      <c r="AQ810" s="43">
        <v>1</v>
      </c>
      <c r="AR810" s="33" t="s">
        <v>108</v>
      </c>
      <c r="AS810" s="43" t="s">
        <v>108</v>
      </c>
      <c r="AT810" s="42" t="s">
        <v>108</v>
      </c>
      <c r="AU810" s="18" t="s">
        <v>108</v>
      </c>
      <c r="AV810">
        <v>0</v>
      </c>
      <c r="AW810" s="40">
        <v>1</v>
      </c>
      <c r="AX810" t="s">
        <v>108</v>
      </c>
      <c r="AY810" s="40" t="s">
        <v>108</v>
      </c>
      <c r="AZ810">
        <v>0</v>
      </c>
      <c r="BA810" s="18">
        <v>1</v>
      </c>
      <c r="BB810" t="s">
        <v>108</v>
      </c>
      <c r="BC810" s="18" t="s">
        <v>108</v>
      </c>
      <c r="BD810" s="18" t="s">
        <v>109</v>
      </c>
      <c r="BE810">
        <v>1</v>
      </c>
      <c r="BF810">
        <v>0</v>
      </c>
      <c r="BG810">
        <v>0</v>
      </c>
      <c r="BH810">
        <v>0</v>
      </c>
      <c r="BI810">
        <v>0</v>
      </c>
      <c r="BJ810">
        <v>0</v>
      </c>
      <c r="BK810" s="18">
        <v>0</v>
      </c>
      <c r="BL810">
        <v>1</v>
      </c>
      <c r="BM810">
        <v>0</v>
      </c>
      <c r="BN810" s="18">
        <v>0</v>
      </c>
      <c r="BQ810" s="25">
        <v>44.5</v>
      </c>
      <c r="BR810">
        <v>1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 s="18">
        <v>0</v>
      </c>
      <c r="BZ810">
        <v>0</v>
      </c>
      <c r="CA810">
        <v>0</v>
      </c>
      <c r="CB810">
        <v>0</v>
      </c>
      <c r="CC810" s="18">
        <v>1</v>
      </c>
      <c r="CD810">
        <v>0</v>
      </c>
      <c r="CE810">
        <v>0</v>
      </c>
      <c r="CF810">
        <v>0</v>
      </c>
      <c r="CG810">
        <v>0</v>
      </c>
      <c r="CH810" s="18">
        <v>0</v>
      </c>
      <c r="CI810">
        <v>0</v>
      </c>
      <c r="CJ810">
        <v>0</v>
      </c>
      <c r="CK810">
        <v>1</v>
      </c>
      <c r="CL810">
        <v>1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 s="18">
        <v>0</v>
      </c>
      <c r="CU810">
        <v>7</v>
      </c>
      <c r="DD810" s="34" t="s">
        <v>110</v>
      </c>
    </row>
    <row r="811" spans="1:108" x14ac:dyDescent="0.25">
      <c r="A811">
        <v>810</v>
      </c>
      <c r="B811">
        <v>51</v>
      </c>
      <c r="C811" s="25" t="s">
        <v>191</v>
      </c>
      <c r="D811" s="12">
        <v>11.2</v>
      </c>
      <c r="E811" s="14">
        <v>0.5</v>
      </c>
      <c r="F811" s="7">
        <f t="shared" si="254"/>
        <v>22.4</v>
      </c>
      <c r="G811" s="7">
        <f t="shared" si="235"/>
        <v>10.7</v>
      </c>
      <c r="H811" s="16">
        <f t="shared" si="236"/>
        <v>11.7</v>
      </c>
      <c r="I811" s="11">
        <f t="shared" si="237"/>
        <v>0.12271852327728827</v>
      </c>
      <c r="J811" s="33">
        <f t="shared" si="238"/>
        <v>5.4785055034503698E-3</v>
      </c>
      <c r="K811" s="33">
        <f t="shared" si="239"/>
        <v>182.53153152263857</v>
      </c>
      <c r="L811" s="33">
        <f t="shared" si="240"/>
        <v>0.1172400177738379</v>
      </c>
      <c r="M811" s="33">
        <f t="shared" si="241"/>
        <v>0.12819702878073863</v>
      </c>
      <c r="N811" s="8">
        <v>0</v>
      </c>
      <c r="O811" s="9">
        <v>1</v>
      </c>
      <c r="P811" s="8">
        <v>0</v>
      </c>
      <c r="Q811" s="9">
        <v>0</v>
      </c>
      <c r="R811" s="9">
        <v>0</v>
      </c>
      <c r="S811" s="9">
        <v>1</v>
      </c>
      <c r="T811" s="9">
        <v>0</v>
      </c>
      <c r="U811" s="8">
        <v>32820</v>
      </c>
      <c r="V811" s="9">
        <v>3</v>
      </c>
      <c r="W811" s="9">
        <f t="shared" si="233"/>
        <v>32816</v>
      </c>
      <c r="X811" s="9">
        <f t="shared" si="242"/>
        <v>6</v>
      </c>
      <c r="Y811" s="7">
        <v>12.8</v>
      </c>
      <c r="Z811" s="7">
        <f t="shared" si="255"/>
        <v>25.7</v>
      </c>
      <c r="AA811" s="9">
        <v>1</v>
      </c>
      <c r="AB811" s="9">
        <v>0</v>
      </c>
      <c r="AC811" s="9">
        <v>0</v>
      </c>
      <c r="AD811" s="9">
        <v>0</v>
      </c>
      <c r="AE811" s="9">
        <v>1</v>
      </c>
      <c r="AF811" s="9">
        <v>0</v>
      </c>
      <c r="AG811" s="8">
        <v>0</v>
      </c>
      <c r="AH811" s="9">
        <v>1</v>
      </c>
      <c r="AI811" s="30">
        <v>0</v>
      </c>
      <c r="AJ811" s="9">
        <v>0</v>
      </c>
      <c r="AK811" s="30">
        <v>1</v>
      </c>
      <c r="AL811" s="21">
        <v>2008</v>
      </c>
      <c r="AM811" s="23">
        <f t="shared" si="244"/>
        <v>7.6048944808116197</v>
      </c>
      <c r="AN811" s="33">
        <v>0</v>
      </c>
      <c r="AO811" s="33">
        <v>0</v>
      </c>
      <c r="AP811" s="33">
        <v>0</v>
      </c>
      <c r="AQ811" s="43">
        <v>1</v>
      </c>
      <c r="AR811" s="33" t="s">
        <v>108</v>
      </c>
      <c r="AS811" s="43" t="s">
        <v>108</v>
      </c>
      <c r="AT811" s="42" t="s">
        <v>108</v>
      </c>
      <c r="AU811" s="18" t="s">
        <v>108</v>
      </c>
      <c r="AV811">
        <v>0</v>
      </c>
      <c r="AW811" s="40">
        <v>1</v>
      </c>
      <c r="AX811" t="s">
        <v>108</v>
      </c>
      <c r="AY811" s="40" t="s">
        <v>108</v>
      </c>
      <c r="AZ811">
        <v>0</v>
      </c>
      <c r="BA811" s="18">
        <v>1</v>
      </c>
      <c r="BB811" t="s">
        <v>108</v>
      </c>
      <c r="BC811" s="18" t="s">
        <v>108</v>
      </c>
      <c r="BD811" s="18" t="s">
        <v>109</v>
      </c>
      <c r="BE811">
        <v>1</v>
      </c>
      <c r="BF811">
        <v>0</v>
      </c>
      <c r="BG811">
        <v>0</v>
      </c>
      <c r="BH811">
        <v>0</v>
      </c>
      <c r="BI811">
        <v>0</v>
      </c>
      <c r="BJ811">
        <v>0</v>
      </c>
      <c r="BK811" s="18">
        <v>0</v>
      </c>
      <c r="BL811">
        <v>1</v>
      </c>
      <c r="BM811">
        <v>0</v>
      </c>
      <c r="BN811" s="18">
        <v>0</v>
      </c>
      <c r="BQ811" s="25">
        <v>44.5</v>
      </c>
      <c r="BR811">
        <v>1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 s="18">
        <v>0</v>
      </c>
      <c r="BZ811">
        <v>0</v>
      </c>
      <c r="CA811">
        <v>0</v>
      </c>
      <c r="CB811">
        <v>0</v>
      </c>
      <c r="CC811" s="18">
        <v>1</v>
      </c>
      <c r="CD811">
        <v>0</v>
      </c>
      <c r="CE811">
        <v>0</v>
      </c>
      <c r="CF811">
        <v>0</v>
      </c>
      <c r="CG811">
        <v>0</v>
      </c>
      <c r="CH811" s="18">
        <v>0</v>
      </c>
      <c r="CI811">
        <v>0</v>
      </c>
      <c r="CJ811">
        <v>0</v>
      </c>
      <c r="CK811">
        <v>1</v>
      </c>
      <c r="CL811">
        <v>1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 s="18">
        <v>0</v>
      </c>
      <c r="CU811">
        <v>7</v>
      </c>
      <c r="DD811" s="34" t="s">
        <v>110</v>
      </c>
    </row>
    <row r="812" spans="1:108" s="153" customFormat="1" x14ac:dyDescent="0.25">
      <c r="A812" s="153">
        <v>811</v>
      </c>
      <c r="B812" s="153">
        <v>51</v>
      </c>
      <c r="C812" s="154" t="s">
        <v>191</v>
      </c>
      <c r="D812" s="155">
        <v>11.4</v>
      </c>
      <c r="E812" s="156">
        <v>0.5</v>
      </c>
      <c r="F812" s="157">
        <f t="shared" si="254"/>
        <v>22.8</v>
      </c>
      <c r="G812" s="157">
        <f t="shared" si="235"/>
        <v>10.9</v>
      </c>
      <c r="H812" s="158">
        <f t="shared" si="236"/>
        <v>11.9</v>
      </c>
      <c r="I812" s="159">
        <f t="shared" si="237"/>
        <v>0.12474327691742701</v>
      </c>
      <c r="J812" s="160">
        <f t="shared" si="238"/>
        <v>5.4711963560275002E-3</v>
      </c>
      <c r="K812" s="160">
        <f t="shared" si="239"/>
        <v>182.77538127439374</v>
      </c>
      <c r="L812" s="160">
        <f t="shared" si="240"/>
        <v>0.11927208056139951</v>
      </c>
      <c r="M812" s="160">
        <f t="shared" si="241"/>
        <v>0.13021447327345451</v>
      </c>
      <c r="N812" s="161">
        <v>0</v>
      </c>
      <c r="O812" s="162">
        <v>1</v>
      </c>
      <c r="P812" s="161">
        <v>0</v>
      </c>
      <c r="Q812" s="162">
        <v>0</v>
      </c>
      <c r="R812" s="162">
        <v>0</v>
      </c>
      <c r="S812" s="162">
        <v>1</v>
      </c>
      <c r="T812" s="162">
        <v>0</v>
      </c>
      <c r="U812" s="161">
        <v>32891</v>
      </c>
      <c r="V812" s="162">
        <v>3</v>
      </c>
      <c r="W812" s="162">
        <f t="shared" si="233"/>
        <v>32887</v>
      </c>
      <c r="X812" s="162">
        <f t="shared" si="242"/>
        <v>6</v>
      </c>
      <c r="Y812" s="157">
        <v>12.8</v>
      </c>
      <c r="Z812" s="157">
        <f t="shared" si="255"/>
        <v>25.7</v>
      </c>
      <c r="AA812" s="162">
        <v>1</v>
      </c>
      <c r="AB812" s="162">
        <v>0</v>
      </c>
      <c r="AC812" s="162">
        <v>1</v>
      </c>
      <c r="AD812" s="162">
        <v>0</v>
      </c>
      <c r="AE812" s="162">
        <v>0</v>
      </c>
      <c r="AF812" s="162">
        <v>0</v>
      </c>
      <c r="AG812" s="161">
        <v>0</v>
      </c>
      <c r="AH812" s="162">
        <v>1</v>
      </c>
      <c r="AI812" s="163">
        <v>0</v>
      </c>
      <c r="AJ812" s="162">
        <v>0</v>
      </c>
      <c r="AK812" s="163">
        <v>1</v>
      </c>
      <c r="AL812" s="164">
        <v>2008</v>
      </c>
      <c r="AM812" s="165">
        <f t="shared" si="244"/>
        <v>7.6048944808116197</v>
      </c>
      <c r="AN812" s="160">
        <v>0</v>
      </c>
      <c r="AO812" s="160">
        <v>0</v>
      </c>
      <c r="AP812" s="160">
        <v>0</v>
      </c>
      <c r="AQ812" s="166">
        <v>1</v>
      </c>
      <c r="AR812" s="160" t="s">
        <v>108</v>
      </c>
      <c r="AS812" s="166" t="s">
        <v>108</v>
      </c>
      <c r="AT812" s="167" t="s">
        <v>108</v>
      </c>
      <c r="AU812" s="168" t="s">
        <v>108</v>
      </c>
      <c r="AV812" s="153">
        <v>0</v>
      </c>
      <c r="AW812" s="169">
        <v>1</v>
      </c>
      <c r="AX812" s="153" t="s">
        <v>108</v>
      </c>
      <c r="AY812" s="169" t="s">
        <v>108</v>
      </c>
      <c r="AZ812">
        <v>0</v>
      </c>
      <c r="BA812" s="168">
        <v>1</v>
      </c>
      <c r="BB812" s="153" t="s">
        <v>108</v>
      </c>
      <c r="BC812" s="168" t="s">
        <v>108</v>
      </c>
      <c r="BD812" s="168" t="s">
        <v>109</v>
      </c>
      <c r="BE812">
        <v>1</v>
      </c>
      <c r="BF812">
        <v>0</v>
      </c>
      <c r="BG812">
        <v>0</v>
      </c>
      <c r="BH812">
        <v>0</v>
      </c>
      <c r="BI812">
        <v>0</v>
      </c>
      <c r="BJ812">
        <v>0</v>
      </c>
      <c r="BK812" s="168">
        <v>0</v>
      </c>
      <c r="BL812">
        <v>1</v>
      </c>
      <c r="BM812">
        <v>0</v>
      </c>
      <c r="BN812" s="168">
        <v>0</v>
      </c>
      <c r="BQ812" s="154">
        <v>44.5</v>
      </c>
      <c r="BR812" s="153">
        <v>1</v>
      </c>
      <c r="BS812" s="153">
        <v>0</v>
      </c>
      <c r="BT812" s="153">
        <v>0</v>
      </c>
      <c r="BU812" s="153">
        <v>0</v>
      </c>
      <c r="BV812" s="153">
        <v>0</v>
      </c>
      <c r="BW812" s="153">
        <v>0</v>
      </c>
      <c r="BX812" s="153">
        <v>0</v>
      </c>
      <c r="BY812" s="168">
        <v>0</v>
      </c>
      <c r="BZ812" s="153">
        <v>0</v>
      </c>
      <c r="CA812" s="153">
        <v>0</v>
      </c>
      <c r="CB812" s="153">
        <v>0</v>
      </c>
      <c r="CC812" s="168">
        <v>1</v>
      </c>
      <c r="CD812" s="153">
        <v>0</v>
      </c>
      <c r="CE812" s="153">
        <v>0</v>
      </c>
      <c r="CF812" s="153">
        <v>0</v>
      </c>
      <c r="CG812" s="153">
        <v>0</v>
      </c>
      <c r="CH812" s="168">
        <v>0</v>
      </c>
      <c r="CI812" s="153">
        <v>0</v>
      </c>
      <c r="CJ812" s="153">
        <v>0</v>
      </c>
      <c r="CK812" s="153">
        <v>1</v>
      </c>
      <c r="CL812" s="153">
        <v>1</v>
      </c>
      <c r="CM812" s="153">
        <v>0</v>
      </c>
      <c r="CN812" s="153">
        <v>0</v>
      </c>
      <c r="CO812" s="153">
        <v>0</v>
      </c>
      <c r="CP812" s="153">
        <v>0</v>
      </c>
      <c r="CQ812" s="153">
        <v>0</v>
      </c>
      <c r="CR812" s="153">
        <v>0</v>
      </c>
      <c r="CS812" s="168">
        <v>0</v>
      </c>
      <c r="CU812">
        <v>7</v>
      </c>
      <c r="CY812" s="171"/>
      <c r="DD812" s="171" t="s">
        <v>110</v>
      </c>
    </row>
    <row r="813" spans="1:108" s="189" customFormat="1" x14ac:dyDescent="0.25">
      <c r="A813" s="189">
        <v>812</v>
      </c>
      <c r="B813" s="189">
        <v>52</v>
      </c>
      <c r="C813" s="190" t="s">
        <v>192</v>
      </c>
      <c r="D813" s="191">
        <v>6.9290000000000003</v>
      </c>
      <c r="E813" s="192">
        <v>0.35099999999999998</v>
      </c>
      <c r="F813" s="193">
        <f t="shared" si="254"/>
        <v>19.740740740740744</v>
      </c>
      <c r="G813" s="193">
        <f t="shared" si="235"/>
        <v>6.5780000000000003</v>
      </c>
      <c r="H813" s="194">
        <f t="shared" si="236"/>
        <v>7.28</v>
      </c>
      <c r="I813" s="195">
        <f t="shared" si="237"/>
        <v>0.27982908448508376</v>
      </c>
      <c r="J813" s="196">
        <f t="shared" si="238"/>
        <v>1.4175206906373847E-2</v>
      </c>
      <c r="K813" s="196">
        <f t="shared" si="239"/>
        <v>70.545707488075706</v>
      </c>
      <c r="L813" s="196">
        <f t="shared" si="240"/>
        <v>0.2656538775787099</v>
      </c>
      <c r="M813" s="196">
        <f t="shared" si="241"/>
        <v>0.29400429139145762</v>
      </c>
      <c r="N813" s="197">
        <v>1</v>
      </c>
      <c r="O813" s="198">
        <v>0</v>
      </c>
      <c r="P813" s="197">
        <v>0</v>
      </c>
      <c r="Q813" s="198">
        <v>0</v>
      </c>
      <c r="R813" s="198">
        <v>1</v>
      </c>
      <c r="S813" s="198">
        <v>0</v>
      </c>
      <c r="T813" s="198">
        <v>0</v>
      </c>
      <c r="U813" s="197">
        <v>4596</v>
      </c>
      <c r="V813" s="198">
        <v>8</v>
      </c>
      <c r="W813" s="198">
        <f t="shared" si="233"/>
        <v>4587</v>
      </c>
      <c r="X813" s="198">
        <f t="shared" si="242"/>
        <v>1</v>
      </c>
      <c r="Y813" s="193">
        <v>10.683</v>
      </c>
      <c r="Z813" s="193">
        <v>7.8520000000000003</v>
      </c>
      <c r="AA813" s="198">
        <v>1</v>
      </c>
      <c r="AB813" s="198">
        <v>0</v>
      </c>
      <c r="AC813" s="198">
        <v>0</v>
      </c>
      <c r="AD813" s="198">
        <v>0</v>
      </c>
      <c r="AE813" s="198">
        <v>0</v>
      </c>
      <c r="AF813" s="198">
        <v>1</v>
      </c>
      <c r="AG813" s="197">
        <v>0</v>
      </c>
      <c r="AH813" s="198">
        <v>1</v>
      </c>
      <c r="AI813" s="199">
        <v>0</v>
      </c>
      <c r="AJ813" s="198">
        <v>1</v>
      </c>
      <c r="AK813" s="199">
        <v>0</v>
      </c>
      <c r="AL813" s="200">
        <v>2008</v>
      </c>
      <c r="AM813" s="201">
        <f t="shared" si="244"/>
        <v>7.6048944808116197</v>
      </c>
      <c r="AN813" s="196" t="s">
        <v>108</v>
      </c>
      <c r="AO813" s="196" t="s">
        <v>108</v>
      </c>
      <c r="AP813" s="196" t="s">
        <v>108</v>
      </c>
      <c r="AQ813" s="202" t="s">
        <v>108</v>
      </c>
      <c r="AR813" s="196" t="s">
        <v>108</v>
      </c>
      <c r="AS813" s="202" t="s">
        <v>108</v>
      </c>
      <c r="AT813" s="203" t="s">
        <v>108</v>
      </c>
      <c r="AU813" s="204" t="s">
        <v>108</v>
      </c>
      <c r="AV813" s="189">
        <v>0.66700000000000004</v>
      </c>
      <c r="AW813" s="205">
        <v>0.33300000000000002</v>
      </c>
      <c r="AX813" s="189" t="s">
        <v>108</v>
      </c>
      <c r="AY813" s="205" t="s">
        <v>108</v>
      </c>
      <c r="AZ813">
        <v>0</v>
      </c>
      <c r="BA813" s="204">
        <v>1</v>
      </c>
      <c r="BB813" s="189">
        <v>0.32400000000000001</v>
      </c>
      <c r="BC813" s="204">
        <v>0.67600000000000005</v>
      </c>
      <c r="BD813" s="204" t="s">
        <v>131</v>
      </c>
      <c r="BE813">
        <v>0</v>
      </c>
      <c r="BF813">
        <v>1</v>
      </c>
      <c r="BG813">
        <v>0</v>
      </c>
      <c r="BH813">
        <v>0</v>
      </c>
      <c r="BI813">
        <v>0</v>
      </c>
      <c r="BJ813">
        <v>0</v>
      </c>
      <c r="BK813" s="204">
        <v>0</v>
      </c>
      <c r="BL813">
        <v>0</v>
      </c>
      <c r="BM813">
        <v>1</v>
      </c>
      <c r="BN813" s="204">
        <v>0</v>
      </c>
      <c r="BQ813" s="190">
        <v>35.192</v>
      </c>
      <c r="BR813" s="189">
        <v>1</v>
      </c>
      <c r="BS813" s="189">
        <v>0</v>
      </c>
      <c r="BT813" s="189">
        <v>0</v>
      </c>
      <c r="BU813" s="189">
        <v>0</v>
      </c>
      <c r="BV813" s="189">
        <v>0</v>
      </c>
      <c r="BW813" s="189">
        <v>0</v>
      </c>
      <c r="BX813" s="189">
        <v>0</v>
      </c>
      <c r="BY813" s="204">
        <v>0</v>
      </c>
      <c r="BZ813" s="189">
        <v>0</v>
      </c>
      <c r="CA813" s="189">
        <v>0</v>
      </c>
      <c r="CB813" s="189">
        <v>0</v>
      </c>
      <c r="CC813" s="204">
        <v>1</v>
      </c>
      <c r="CD813" s="189">
        <v>0</v>
      </c>
      <c r="CE813" s="189">
        <v>0</v>
      </c>
      <c r="CF813" s="189">
        <v>0</v>
      </c>
      <c r="CG813" s="189">
        <v>0</v>
      </c>
      <c r="CH813" s="204">
        <v>0</v>
      </c>
      <c r="CI813" s="189">
        <v>0</v>
      </c>
      <c r="CJ813" s="189">
        <v>0</v>
      </c>
      <c r="CK813" s="189">
        <v>1</v>
      </c>
      <c r="CL813" s="189">
        <v>1</v>
      </c>
      <c r="CM813" s="189">
        <v>0</v>
      </c>
      <c r="CN813" s="189">
        <v>0</v>
      </c>
      <c r="CO813" s="189">
        <v>0</v>
      </c>
      <c r="CP813" s="189">
        <v>0</v>
      </c>
      <c r="CQ813" s="189">
        <v>0</v>
      </c>
      <c r="CR813" s="189">
        <v>0</v>
      </c>
      <c r="CS813" s="204">
        <v>0</v>
      </c>
      <c r="CU813">
        <v>0</v>
      </c>
      <c r="CY813" s="206"/>
      <c r="DD813" s="206" t="s">
        <v>110</v>
      </c>
    </row>
    <row r="814" spans="1:108" x14ac:dyDescent="0.25">
      <c r="A814">
        <v>813</v>
      </c>
      <c r="B814">
        <v>53</v>
      </c>
      <c r="C814" s="25" t="s">
        <v>193</v>
      </c>
      <c r="D814" s="12">
        <v>6.55</v>
      </c>
      <c r="E814" s="14">
        <v>0.03</v>
      </c>
      <c r="F814" s="7">
        <f t="shared" si="254"/>
        <v>218.33333333333334</v>
      </c>
      <c r="G814" s="7">
        <f t="shared" si="235"/>
        <v>6.52</v>
      </c>
      <c r="H814" s="16">
        <f t="shared" si="236"/>
        <v>6.58</v>
      </c>
      <c r="I814" s="11">
        <f t="shared" si="237"/>
        <v>0.38170020583238862</v>
      </c>
      <c r="J814" s="33">
        <f t="shared" si="238"/>
        <v>1.7482452175529249E-3</v>
      </c>
      <c r="K814" s="33">
        <f t="shared" si="239"/>
        <v>572.00213674814574</v>
      </c>
      <c r="L814" s="33">
        <f t="shared" si="240"/>
        <v>0.37995196061483572</v>
      </c>
      <c r="M814" s="33">
        <f t="shared" si="241"/>
        <v>0.38344845104994152</v>
      </c>
      <c r="N814" s="8">
        <v>1</v>
      </c>
      <c r="O814" s="9">
        <v>0</v>
      </c>
      <c r="P814" s="8">
        <v>0</v>
      </c>
      <c r="Q814" s="9">
        <v>0</v>
      </c>
      <c r="R814" s="9">
        <v>0</v>
      </c>
      <c r="S814" s="9">
        <v>1</v>
      </c>
      <c r="T814" s="9">
        <v>0</v>
      </c>
      <c r="U814" s="8">
        <v>279522</v>
      </c>
      <c r="V814" s="9">
        <v>4</v>
      </c>
      <c r="W814" s="9">
        <f t="shared" si="233"/>
        <v>279517</v>
      </c>
      <c r="X814" s="9">
        <f t="shared" si="242"/>
        <v>8</v>
      </c>
      <c r="Y814" s="7">
        <v>13.04</v>
      </c>
      <c r="Z814" s="7">
        <f t="shared" ref="Z814:Z848" si="256">BQ814-Y814-6</f>
        <v>22.4</v>
      </c>
      <c r="AA814" s="9">
        <v>1</v>
      </c>
      <c r="AB814" s="9">
        <v>0</v>
      </c>
      <c r="AC814" s="9">
        <v>0</v>
      </c>
      <c r="AD814" s="9">
        <v>0</v>
      </c>
      <c r="AE814" s="9">
        <v>1</v>
      </c>
      <c r="AF814" s="9">
        <v>0</v>
      </c>
      <c r="AG814" s="8">
        <v>0</v>
      </c>
      <c r="AH814" s="9">
        <v>0</v>
      </c>
      <c r="AI814" s="30">
        <v>1</v>
      </c>
      <c r="AJ814" s="9">
        <v>1</v>
      </c>
      <c r="AK814" s="30">
        <v>0</v>
      </c>
      <c r="AL814" s="21">
        <v>1980</v>
      </c>
      <c r="AM814" s="23">
        <f t="shared" si="244"/>
        <v>7.5908521236885811</v>
      </c>
      <c r="AN814" s="33" t="s">
        <v>108</v>
      </c>
      <c r="AO814" s="33" t="s">
        <v>108</v>
      </c>
      <c r="AP814" s="33" t="s">
        <v>108</v>
      </c>
      <c r="AQ814" s="43" t="s">
        <v>108</v>
      </c>
      <c r="AR814" s="33" t="s">
        <v>108</v>
      </c>
      <c r="AS814" s="43" t="s">
        <v>108</v>
      </c>
      <c r="AT814" s="42">
        <v>1</v>
      </c>
      <c r="AU814" s="18">
        <v>0</v>
      </c>
      <c r="AV814">
        <v>1</v>
      </c>
      <c r="AW814" s="40">
        <v>0</v>
      </c>
      <c r="AX814" t="s">
        <v>108</v>
      </c>
      <c r="AY814" s="40" t="s">
        <v>108</v>
      </c>
      <c r="AZ814">
        <v>0</v>
      </c>
      <c r="BA814" s="18">
        <v>1</v>
      </c>
      <c r="BB814" t="s">
        <v>108</v>
      </c>
      <c r="BC814" s="18" t="s">
        <v>108</v>
      </c>
      <c r="BD814" s="18" t="s">
        <v>146</v>
      </c>
      <c r="BE814">
        <v>1</v>
      </c>
      <c r="BF814">
        <v>0</v>
      </c>
      <c r="BG814">
        <v>0</v>
      </c>
      <c r="BH814">
        <v>0</v>
      </c>
      <c r="BI814">
        <v>0</v>
      </c>
      <c r="BJ814">
        <v>0</v>
      </c>
      <c r="BK814" s="18">
        <v>0</v>
      </c>
      <c r="BL814">
        <v>1</v>
      </c>
      <c r="BM814">
        <v>0</v>
      </c>
      <c r="BN814" s="18">
        <v>0</v>
      </c>
      <c r="BQ814" s="25">
        <v>41.44</v>
      </c>
      <c r="BR814">
        <v>1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 s="18">
        <v>0</v>
      </c>
      <c r="BZ814">
        <v>0</v>
      </c>
      <c r="CA814">
        <v>0</v>
      </c>
      <c r="CB814">
        <v>1</v>
      </c>
      <c r="CC814" s="18">
        <v>0</v>
      </c>
      <c r="CD814">
        <v>0</v>
      </c>
      <c r="CE814">
        <v>0</v>
      </c>
      <c r="CF814">
        <v>0</v>
      </c>
      <c r="CG814">
        <v>0</v>
      </c>
      <c r="CH814" s="18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 s="18">
        <v>1</v>
      </c>
      <c r="CU814">
        <v>47</v>
      </c>
      <c r="DD814" s="34" t="s">
        <v>110</v>
      </c>
    </row>
    <row r="815" spans="1:108" x14ac:dyDescent="0.25">
      <c r="A815">
        <v>814</v>
      </c>
      <c r="B815">
        <v>53</v>
      </c>
      <c r="C815" s="25" t="s">
        <v>193</v>
      </c>
      <c r="D815" s="12">
        <v>9.6</v>
      </c>
      <c r="E815" s="14">
        <v>4.4000000000000004</v>
      </c>
      <c r="F815" s="7">
        <f t="shared" si="254"/>
        <v>2.1818181818181817</v>
      </c>
      <c r="G815" s="7">
        <f t="shared" si="235"/>
        <v>5.1999999999999993</v>
      </c>
      <c r="H815" s="16">
        <f t="shared" si="236"/>
        <v>14</v>
      </c>
      <c r="I815" s="11">
        <f t="shared" si="237"/>
        <v>4.1267745656530536E-3</v>
      </c>
      <c r="J815" s="33">
        <f t="shared" si="238"/>
        <v>1.891438342590983E-3</v>
      </c>
      <c r="K815" s="33">
        <f t="shared" si="239"/>
        <v>528.69817507778339</v>
      </c>
      <c r="L815" s="33">
        <f t="shared" si="240"/>
        <v>2.2353362230620706E-3</v>
      </c>
      <c r="M815" s="33">
        <f t="shared" si="241"/>
        <v>6.0182129082440366E-3</v>
      </c>
      <c r="N815" s="8">
        <v>1</v>
      </c>
      <c r="O815" s="9">
        <v>0</v>
      </c>
      <c r="P815" s="8">
        <v>0</v>
      </c>
      <c r="Q815" s="9">
        <v>0</v>
      </c>
      <c r="R815" s="9">
        <v>0</v>
      </c>
      <c r="S815" s="9">
        <v>1</v>
      </c>
      <c r="T815" s="9">
        <v>0</v>
      </c>
      <c r="U815" s="8">
        <v>279522</v>
      </c>
      <c r="V815" s="9">
        <v>4</v>
      </c>
      <c r="W815" s="9">
        <f t="shared" si="233"/>
        <v>279517</v>
      </c>
      <c r="X815" s="9">
        <f t="shared" si="242"/>
        <v>8</v>
      </c>
      <c r="Y815" s="7">
        <v>13.04</v>
      </c>
      <c r="Z815" s="7">
        <f t="shared" si="256"/>
        <v>22.4</v>
      </c>
      <c r="AA815" s="9">
        <v>1</v>
      </c>
      <c r="AB815" s="9">
        <v>0</v>
      </c>
      <c r="AC815" s="9">
        <v>0</v>
      </c>
      <c r="AD815" s="9">
        <v>0</v>
      </c>
      <c r="AE815" s="9">
        <v>1</v>
      </c>
      <c r="AF815" s="9">
        <v>0</v>
      </c>
      <c r="AG815" s="8">
        <v>0</v>
      </c>
      <c r="AH815" s="9">
        <v>0</v>
      </c>
      <c r="AI815" s="30">
        <v>1</v>
      </c>
      <c r="AJ815" s="9">
        <v>1</v>
      </c>
      <c r="AK815" s="30">
        <v>0</v>
      </c>
      <c r="AL815" s="21">
        <v>1980</v>
      </c>
      <c r="AM815" s="23">
        <f t="shared" si="244"/>
        <v>7.5908521236885811</v>
      </c>
      <c r="AN815" s="33" t="s">
        <v>108</v>
      </c>
      <c r="AO815" s="33" t="s">
        <v>108</v>
      </c>
      <c r="AP815" s="33" t="s">
        <v>108</v>
      </c>
      <c r="AQ815" s="43" t="s">
        <v>108</v>
      </c>
      <c r="AR815" s="33" t="s">
        <v>108</v>
      </c>
      <c r="AS815" s="43" t="s">
        <v>108</v>
      </c>
      <c r="AT815" s="42">
        <v>1</v>
      </c>
      <c r="AU815" s="18">
        <v>0</v>
      </c>
      <c r="AV815">
        <v>1</v>
      </c>
      <c r="AW815" s="40">
        <v>0</v>
      </c>
      <c r="AX815" t="s">
        <v>108</v>
      </c>
      <c r="AY815" s="40" t="s">
        <v>108</v>
      </c>
      <c r="AZ815">
        <v>0</v>
      </c>
      <c r="BA815" s="18">
        <v>1</v>
      </c>
      <c r="BB815" t="s">
        <v>108</v>
      </c>
      <c r="BC815" s="18" t="s">
        <v>108</v>
      </c>
      <c r="BD815" s="18" t="s">
        <v>146</v>
      </c>
      <c r="BE815">
        <v>1</v>
      </c>
      <c r="BF815">
        <v>0</v>
      </c>
      <c r="BG815">
        <v>0</v>
      </c>
      <c r="BH815">
        <v>0</v>
      </c>
      <c r="BI815">
        <v>0</v>
      </c>
      <c r="BJ815">
        <v>0</v>
      </c>
      <c r="BK815" s="18">
        <v>0</v>
      </c>
      <c r="BL815">
        <v>1</v>
      </c>
      <c r="BM815">
        <v>0</v>
      </c>
      <c r="BN815" s="18">
        <v>0</v>
      </c>
      <c r="BQ815" s="25">
        <v>41.44</v>
      </c>
      <c r="BR815">
        <v>0</v>
      </c>
      <c r="BS815">
        <v>0</v>
      </c>
      <c r="BT815">
        <v>0</v>
      </c>
      <c r="BU815">
        <v>0</v>
      </c>
      <c r="BV815">
        <v>1</v>
      </c>
      <c r="BW815">
        <v>0</v>
      </c>
      <c r="BX815">
        <v>0</v>
      </c>
      <c r="BY815" s="18">
        <v>0</v>
      </c>
      <c r="BZ815">
        <v>0</v>
      </c>
      <c r="CA815">
        <v>1</v>
      </c>
      <c r="CB815">
        <v>0</v>
      </c>
      <c r="CC815" s="18">
        <v>0</v>
      </c>
      <c r="CD815">
        <v>0</v>
      </c>
      <c r="CE815">
        <v>0</v>
      </c>
      <c r="CF815">
        <v>0</v>
      </c>
      <c r="CG815">
        <v>0</v>
      </c>
      <c r="CH815" s="18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 s="18">
        <v>1</v>
      </c>
      <c r="CU815">
        <v>47</v>
      </c>
      <c r="DD815" s="34" t="s">
        <v>110</v>
      </c>
    </row>
    <row r="816" spans="1:108" x14ac:dyDescent="0.25">
      <c r="A816">
        <v>815</v>
      </c>
      <c r="B816">
        <v>53</v>
      </c>
      <c r="C816" s="25" t="s">
        <v>193</v>
      </c>
      <c r="D816" s="12">
        <v>9.8000000000000007</v>
      </c>
      <c r="E816" s="14">
        <v>2</v>
      </c>
      <c r="F816" s="7">
        <f t="shared" si="254"/>
        <v>4.9000000000000004</v>
      </c>
      <c r="G816" s="7">
        <f t="shared" si="235"/>
        <v>7.8000000000000007</v>
      </c>
      <c r="H816" s="16">
        <f t="shared" si="236"/>
        <v>11.8</v>
      </c>
      <c r="I816" s="11">
        <f t="shared" si="237"/>
        <v>9.2677287664315669E-3</v>
      </c>
      <c r="J816" s="33">
        <f t="shared" si="238"/>
        <v>1.8913732176390956E-3</v>
      </c>
      <c r="K816" s="33">
        <f t="shared" si="239"/>
        <v>528.7163795457825</v>
      </c>
      <c r="L816" s="33">
        <f t="shared" si="240"/>
        <v>7.3763555487924709E-3</v>
      </c>
      <c r="M816" s="33">
        <f t="shared" si="241"/>
        <v>1.1159101984070663E-2</v>
      </c>
      <c r="N816" s="8">
        <v>1</v>
      </c>
      <c r="O816" s="9">
        <v>0</v>
      </c>
      <c r="P816" s="8">
        <v>0</v>
      </c>
      <c r="Q816" s="9">
        <v>0</v>
      </c>
      <c r="R816" s="9">
        <v>0</v>
      </c>
      <c r="S816" s="9">
        <v>1</v>
      </c>
      <c r="T816" s="9">
        <v>0</v>
      </c>
      <c r="U816" s="8">
        <v>279522</v>
      </c>
      <c r="V816" s="9">
        <v>4</v>
      </c>
      <c r="W816" s="9">
        <f t="shared" si="233"/>
        <v>279517</v>
      </c>
      <c r="X816" s="9">
        <f t="shared" si="242"/>
        <v>8</v>
      </c>
      <c r="Y816" s="7">
        <v>13.04</v>
      </c>
      <c r="Z816" s="7">
        <f t="shared" si="256"/>
        <v>22.4</v>
      </c>
      <c r="AA816" s="9">
        <v>1</v>
      </c>
      <c r="AB816" s="9">
        <v>0</v>
      </c>
      <c r="AC816" s="9">
        <v>0</v>
      </c>
      <c r="AD816" s="9">
        <v>0</v>
      </c>
      <c r="AE816" s="9">
        <v>1</v>
      </c>
      <c r="AF816" s="9">
        <v>0</v>
      </c>
      <c r="AG816" s="8">
        <v>0</v>
      </c>
      <c r="AH816" s="9">
        <v>0</v>
      </c>
      <c r="AI816" s="30">
        <v>1</v>
      </c>
      <c r="AJ816" s="9">
        <v>1</v>
      </c>
      <c r="AK816" s="30">
        <v>0</v>
      </c>
      <c r="AL816" s="21">
        <v>1980</v>
      </c>
      <c r="AM816" s="23">
        <f t="shared" si="244"/>
        <v>7.5908521236885811</v>
      </c>
      <c r="AN816" s="33" t="s">
        <v>108</v>
      </c>
      <c r="AO816" s="33" t="s">
        <v>108</v>
      </c>
      <c r="AP816" s="33" t="s">
        <v>108</v>
      </c>
      <c r="AQ816" s="43" t="s">
        <v>108</v>
      </c>
      <c r="AR816" s="33" t="s">
        <v>108</v>
      </c>
      <c r="AS816" s="43" t="s">
        <v>108</v>
      </c>
      <c r="AT816" s="42">
        <v>1</v>
      </c>
      <c r="AU816" s="18">
        <v>0</v>
      </c>
      <c r="AV816">
        <v>1</v>
      </c>
      <c r="AW816" s="40">
        <v>0</v>
      </c>
      <c r="AX816" t="s">
        <v>108</v>
      </c>
      <c r="AY816" s="40" t="s">
        <v>108</v>
      </c>
      <c r="AZ816">
        <v>0</v>
      </c>
      <c r="BA816" s="18">
        <v>1</v>
      </c>
      <c r="BB816" t="s">
        <v>108</v>
      </c>
      <c r="BC816" s="18" t="s">
        <v>108</v>
      </c>
      <c r="BD816" s="18" t="s">
        <v>146</v>
      </c>
      <c r="BE816">
        <v>1</v>
      </c>
      <c r="BF816">
        <v>0</v>
      </c>
      <c r="BG816">
        <v>0</v>
      </c>
      <c r="BH816">
        <v>0</v>
      </c>
      <c r="BI816">
        <v>0</v>
      </c>
      <c r="BJ816">
        <v>0</v>
      </c>
      <c r="BK816" s="18">
        <v>0</v>
      </c>
      <c r="BL816">
        <v>1</v>
      </c>
      <c r="BM816">
        <v>0</v>
      </c>
      <c r="BN816" s="18">
        <v>0</v>
      </c>
      <c r="BQ816" s="25">
        <v>41.44</v>
      </c>
      <c r="BR816">
        <v>0</v>
      </c>
      <c r="BS816">
        <v>0</v>
      </c>
      <c r="BT816">
        <v>0</v>
      </c>
      <c r="BU816">
        <v>0</v>
      </c>
      <c r="BV816">
        <v>1</v>
      </c>
      <c r="BW816">
        <v>0</v>
      </c>
      <c r="BX816">
        <v>0</v>
      </c>
      <c r="BY816" s="18">
        <v>0</v>
      </c>
      <c r="BZ816">
        <v>0</v>
      </c>
      <c r="CA816">
        <v>1</v>
      </c>
      <c r="CB816">
        <v>0</v>
      </c>
      <c r="CC816" s="18">
        <v>0</v>
      </c>
      <c r="CD816">
        <v>0</v>
      </c>
      <c r="CE816">
        <v>0</v>
      </c>
      <c r="CF816">
        <v>0</v>
      </c>
      <c r="CG816">
        <v>0</v>
      </c>
      <c r="CH816" s="18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 s="18">
        <v>1</v>
      </c>
      <c r="CU816">
        <v>47</v>
      </c>
      <c r="DD816" s="34" t="s">
        <v>110</v>
      </c>
    </row>
    <row r="817" spans="1:108" x14ac:dyDescent="0.25">
      <c r="A817">
        <v>816</v>
      </c>
      <c r="B817">
        <v>53</v>
      </c>
      <c r="C817" s="25" t="s">
        <v>193</v>
      </c>
      <c r="D817" s="12">
        <v>9.8000000000000007</v>
      </c>
      <c r="E817" s="14">
        <v>1.8</v>
      </c>
      <c r="F817" s="7">
        <f t="shared" si="254"/>
        <v>5.4444444444444446</v>
      </c>
      <c r="G817" s="7">
        <f t="shared" si="235"/>
        <v>8</v>
      </c>
      <c r="H817" s="16">
        <f t="shared" si="236"/>
        <v>11.600000000000001</v>
      </c>
      <c r="I817" s="11">
        <f t="shared" si="237"/>
        <v>1.0297372675932382E-2</v>
      </c>
      <c r="J817" s="33">
        <f t="shared" si="238"/>
        <v>1.8913541649671723E-3</v>
      </c>
      <c r="K817" s="33">
        <f t="shared" si="239"/>
        <v>528.72170560258701</v>
      </c>
      <c r="L817" s="33">
        <f t="shared" si="240"/>
        <v>8.4060185109652089E-3</v>
      </c>
      <c r="M817" s="33">
        <f t="shared" si="241"/>
        <v>1.2188726840899555E-2</v>
      </c>
      <c r="N817" s="8">
        <v>1</v>
      </c>
      <c r="O817" s="9">
        <v>0</v>
      </c>
      <c r="P817" s="8">
        <v>0</v>
      </c>
      <c r="Q817" s="9">
        <v>0</v>
      </c>
      <c r="R817" s="9">
        <v>0</v>
      </c>
      <c r="S817" s="9">
        <v>1</v>
      </c>
      <c r="T817" s="9">
        <v>0</v>
      </c>
      <c r="U817" s="8">
        <v>279522</v>
      </c>
      <c r="V817" s="9">
        <v>4</v>
      </c>
      <c r="W817" s="9">
        <f t="shared" si="233"/>
        <v>279517</v>
      </c>
      <c r="X817" s="9">
        <f t="shared" si="242"/>
        <v>8</v>
      </c>
      <c r="Y817" s="7">
        <v>13.04</v>
      </c>
      <c r="Z817" s="7">
        <f t="shared" si="256"/>
        <v>22.4</v>
      </c>
      <c r="AA817" s="9">
        <v>1</v>
      </c>
      <c r="AB817" s="9">
        <v>0</v>
      </c>
      <c r="AC817" s="9">
        <v>0</v>
      </c>
      <c r="AD817" s="9">
        <v>0</v>
      </c>
      <c r="AE817" s="9">
        <v>1</v>
      </c>
      <c r="AF817" s="9">
        <v>0</v>
      </c>
      <c r="AG817" s="8">
        <v>0</v>
      </c>
      <c r="AH817" s="9">
        <v>0</v>
      </c>
      <c r="AI817" s="30">
        <v>1</v>
      </c>
      <c r="AJ817" s="9">
        <v>1</v>
      </c>
      <c r="AK817" s="30">
        <v>0</v>
      </c>
      <c r="AL817" s="21">
        <v>1980</v>
      </c>
      <c r="AM817" s="23">
        <f t="shared" si="244"/>
        <v>7.5908521236885811</v>
      </c>
      <c r="AN817" s="33" t="s">
        <v>108</v>
      </c>
      <c r="AO817" s="33" t="s">
        <v>108</v>
      </c>
      <c r="AP817" s="33" t="s">
        <v>108</v>
      </c>
      <c r="AQ817" s="43" t="s">
        <v>108</v>
      </c>
      <c r="AR817" s="33" t="s">
        <v>108</v>
      </c>
      <c r="AS817" s="43" t="s">
        <v>108</v>
      </c>
      <c r="AT817" s="42">
        <v>1</v>
      </c>
      <c r="AU817" s="18">
        <v>0</v>
      </c>
      <c r="AV817">
        <v>1</v>
      </c>
      <c r="AW817" s="40">
        <v>0</v>
      </c>
      <c r="AX817" t="s">
        <v>108</v>
      </c>
      <c r="AY817" s="40" t="s">
        <v>108</v>
      </c>
      <c r="AZ817">
        <v>0</v>
      </c>
      <c r="BA817" s="18">
        <v>1</v>
      </c>
      <c r="BB817" t="s">
        <v>108</v>
      </c>
      <c r="BC817" s="18" t="s">
        <v>108</v>
      </c>
      <c r="BD817" s="18" t="s">
        <v>146</v>
      </c>
      <c r="BE817">
        <v>1</v>
      </c>
      <c r="BF817">
        <v>0</v>
      </c>
      <c r="BG817">
        <v>0</v>
      </c>
      <c r="BH817">
        <v>0</v>
      </c>
      <c r="BI817">
        <v>0</v>
      </c>
      <c r="BJ817">
        <v>0</v>
      </c>
      <c r="BK817" s="18">
        <v>0</v>
      </c>
      <c r="BL817">
        <v>1</v>
      </c>
      <c r="BM817">
        <v>0</v>
      </c>
      <c r="BN817" s="18">
        <v>0</v>
      </c>
      <c r="BQ817" s="25">
        <v>41.44</v>
      </c>
      <c r="BR817">
        <v>0</v>
      </c>
      <c r="BS817">
        <v>0</v>
      </c>
      <c r="BT817">
        <v>0</v>
      </c>
      <c r="BU817">
        <v>0</v>
      </c>
      <c r="BV817">
        <v>1</v>
      </c>
      <c r="BW817">
        <v>0</v>
      </c>
      <c r="BX817">
        <v>0</v>
      </c>
      <c r="BY817" s="18">
        <v>0</v>
      </c>
      <c r="BZ817">
        <v>0</v>
      </c>
      <c r="CA817">
        <v>1</v>
      </c>
      <c r="CB817">
        <v>0</v>
      </c>
      <c r="CC817" s="18">
        <v>0</v>
      </c>
      <c r="CD817">
        <v>0</v>
      </c>
      <c r="CE817">
        <v>0</v>
      </c>
      <c r="CF817">
        <v>0</v>
      </c>
      <c r="CG817">
        <v>0</v>
      </c>
      <c r="CH817" s="18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 s="18">
        <v>1</v>
      </c>
      <c r="CU817">
        <v>47</v>
      </c>
      <c r="DD817" s="34" t="s">
        <v>110</v>
      </c>
    </row>
    <row r="818" spans="1:108" x14ac:dyDescent="0.25">
      <c r="A818">
        <v>817</v>
      </c>
      <c r="B818">
        <v>53</v>
      </c>
      <c r="C818" s="25" t="s">
        <v>193</v>
      </c>
      <c r="D818" s="12">
        <v>7.43</v>
      </c>
      <c r="E818" s="14">
        <v>0.04</v>
      </c>
      <c r="F818" s="7">
        <f t="shared" si="254"/>
        <v>185.75</v>
      </c>
      <c r="G818" s="7">
        <f t="shared" si="235"/>
        <v>7.39</v>
      </c>
      <c r="H818" s="16">
        <f t="shared" si="236"/>
        <v>7.47</v>
      </c>
      <c r="I818" s="11">
        <f t="shared" si="237"/>
        <v>0.33147450030132436</v>
      </c>
      <c r="J818" s="33">
        <f t="shared" si="238"/>
        <v>1.7845195170999963E-3</v>
      </c>
      <c r="K818" s="33">
        <f t="shared" si="239"/>
        <v>560.37493029221071</v>
      </c>
      <c r="L818" s="33">
        <f t="shared" si="240"/>
        <v>0.32968998078422435</v>
      </c>
      <c r="M818" s="33">
        <f t="shared" si="241"/>
        <v>0.33325901981842437</v>
      </c>
      <c r="N818" s="8">
        <v>1</v>
      </c>
      <c r="O818" s="9">
        <v>0</v>
      </c>
      <c r="P818" s="8">
        <v>0</v>
      </c>
      <c r="Q818" s="9">
        <v>0</v>
      </c>
      <c r="R818" s="9">
        <v>0</v>
      </c>
      <c r="S818" s="9">
        <v>1</v>
      </c>
      <c r="T818" s="9">
        <v>0</v>
      </c>
      <c r="U818" s="8">
        <v>279522</v>
      </c>
      <c r="V818" s="9">
        <v>4</v>
      </c>
      <c r="W818" s="9">
        <f t="shared" si="233"/>
        <v>279517</v>
      </c>
      <c r="X818" s="9">
        <f t="shared" si="242"/>
        <v>8</v>
      </c>
      <c r="Y818" s="7">
        <v>13.04</v>
      </c>
      <c r="Z818" s="7">
        <f t="shared" si="256"/>
        <v>22.4</v>
      </c>
      <c r="AA818" s="9">
        <v>1</v>
      </c>
      <c r="AB818" s="9">
        <v>0</v>
      </c>
      <c r="AC818" s="9">
        <v>1</v>
      </c>
      <c r="AD818" s="9">
        <v>0</v>
      </c>
      <c r="AE818" s="9">
        <v>0</v>
      </c>
      <c r="AF818" s="9">
        <v>0</v>
      </c>
      <c r="AG818" s="8">
        <v>0</v>
      </c>
      <c r="AH818" s="9">
        <v>0</v>
      </c>
      <c r="AI818" s="30">
        <v>1</v>
      </c>
      <c r="AJ818" s="9">
        <v>1</v>
      </c>
      <c r="AK818" s="30">
        <v>0</v>
      </c>
      <c r="AL818" s="21">
        <v>1980</v>
      </c>
      <c r="AM818" s="23">
        <f t="shared" si="244"/>
        <v>7.5908521236885811</v>
      </c>
      <c r="AN818" s="33" t="s">
        <v>108</v>
      </c>
      <c r="AO818" s="33" t="s">
        <v>108</v>
      </c>
      <c r="AP818" s="33" t="s">
        <v>108</v>
      </c>
      <c r="AQ818" s="43" t="s">
        <v>108</v>
      </c>
      <c r="AR818" s="33" t="s">
        <v>108</v>
      </c>
      <c r="AS818" s="43" t="s">
        <v>108</v>
      </c>
      <c r="AT818" s="42">
        <v>1</v>
      </c>
      <c r="AU818" s="18">
        <v>0</v>
      </c>
      <c r="AV818">
        <v>1</v>
      </c>
      <c r="AW818" s="40">
        <v>0</v>
      </c>
      <c r="AX818" t="s">
        <v>108</v>
      </c>
      <c r="AY818" s="40" t="s">
        <v>108</v>
      </c>
      <c r="AZ818">
        <v>0</v>
      </c>
      <c r="BA818" s="18">
        <v>1</v>
      </c>
      <c r="BB818" t="s">
        <v>108</v>
      </c>
      <c r="BC818" s="18" t="s">
        <v>108</v>
      </c>
      <c r="BD818" s="18" t="s">
        <v>146</v>
      </c>
      <c r="BE818">
        <v>1</v>
      </c>
      <c r="BF818">
        <v>0</v>
      </c>
      <c r="BG818">
        <v>0</v>
      </c>
      <c r="BH818">
        <v>0</v>
      </c>
      <c r="BI818">
        <v>0</v>
      </c>
      <c r="BJ818">
        <v>0</v>
      </c>
      <c r="BK818" s="18">
        <v>0</v>
      </c>
      <c r="BL818">
        <v>1</v>
      </c>
      <c r="BM818">
        <v>0</v>
      </c>
      <c r="BN818" s="18">
        <v>0</v>
      </c>
      <c r="BQ818" s="25">
        <v>41.44</v>
      </c>
      <c r="BR818">
        <v>1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 s="18">
        <v>0</v>
      </c>
      <c r="BZ818">
        <v>0</v>
      </c>
      <c r="CA818">
        <v>0</v>
      </c>
      <c r="CB818">
        <v>1</v>
      </c>
      <c r="CC818" s="18">
        <v>0</v>
      </c>
      <c r="CD818">
        <v>0</v>
      </c>
      <c r="CE818">
        <v>0</v>
      </c>
      <c r="CF818">
        <v>0</v>
      </c>
      <c r="CG818">
        <v>0</v>
      </c>
      <c r="CH818" s="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 s="18">
        <v>1</v>
      </c>
      <c r="CU818">
        <v>47</v>
      </c>
      <c r="DD818" s="34" t="s">
        <v>110</v>
      </c>
    </row>
    <row r="819" spans="1:108" x14ac:dyDescent="0.25">
      <c r="A819">
        <v>818</v>
      </c>
      <c r="B819">
        <v>53</v>
      </c>
      <c r="C819" s="25" t="s">
        <v>193</v>
      </c>
      <c r="D819" s="12">
        <v>11.8</v>
      </c>
      <c r="E819" s="14">
        <v>5.6</v>
      </c>
      <c r="F819" s="7">
        <f t="shared" si="254"/>
        <v>2.1071428571428572</v>
      </c>
      <c r="G819" s="7">
        <f t="shared" si="235"/>
        <v>6.2000000000000011</v>
      </c>
      <c r="H819" s="16">
        <f t="shared" si="236"/>
        <v>17.399999999999999</v>
      </c>
      <c r="I819" s="11">
        <f t="shared" si="237"/>
        <v>3.9855330766543993E-3</v>
      </c>
      <c r="J819" s="33">
        <f t="shared" si="238"/>
        <v>1.8914394262088674E-3</v>
      </c>
      <c r="K819" s="33">
        <f t="shared" si="239"/>
        <v>528.69787218317833</v>
      </c>
      <c r="L819" s="33">
        <f t="shared" si="240"/>
        <v>2.0940936504455316E-3</v>
      </c>
      <c r="M819" s="33">
        <f t="shared" si="241"/>
        <v>5.8769725028632669E-3</v>
      </c>
      <c r="N819" s="8">
        <v>1</v>
      </c>
      <c r="O819" s="9">
        <v>0</v>
      </c>
      <c r="P819" s="8">
        <v>0</v>
      </c>
      <c r="Q819" s="9">
        <v>0</v>
      </c>
      <c r="R819" s="9">
        <v>0</v>
      </c>
      <c r="S819" s="9">
        <v>1</v>
      </c>
      <c r="T819" s="9">
        <v>0</v>
      </c>
      <c r="U819" s="8">
        <v>279522</v>
      </c>
      <c r="V819" s="9">
        <v>4</v>
      </c>
      <c r="W819" s="9">
        <f t="shared" si="233"/>
        <v>279517</v>
      </c>
      <c r="X819" s="9">
        <f t="shared" si="242"/>
        <v>8</v>
      </c>
      <c r="Y819" s="7">
        <v>13.04</v>
      </c>
      <c r="Z819" s="7">
        <f t="shared" si="256"/>
        <v>22.4</v>
      </c>
      <c r="AA819" s="9">
        <v>1</v>
      </c>
      <c r="AB819" s="9">
        <v>0</v>
      </c>
      <c r="AC819" s="9">
        <v>1</v>
      </c>
      <c r="AD819" s="9">
        <v>0</v>
      </c>
      <c r="AE819" s="9">
        <v>0</v>
      </c>
      <c r="AF819" s="9">
        <v>0</v>
      </c>
      <c r="AG819" s="8">
        <v>0</v>
      </c>
      <c r="AH819" s="9">
        <v>0</v>
      </c>
      <c r="AI819" s="30">
        <v>1</v>
      </c>
      <c r="AJ819" s="9">
        <v>1</v>
      </c>
      <c r="AK819" s="30">
        <v>0</v>
      </c>
      <c r="AL819" s="21">
        <v>1980</v>
      </c>
      <c r="AM819" s="23">
        <f t="shared" si="244"/>
        <v>7.5908521236885811</v>
      </c>
      <c r="AN819" s="33" t="s">
        <v>108</v>
      </c>
      <c r="AO819" s="33" t="s">
        <v>108</v>
      </c>
      <c r="AP819" s="33" t="s">
        <v>108</v>
      </c>
      <c r="AQ819" s="43" t="s">
        <v>108</v>
      </c>
      <c r="AR819" s="33" t="s">
        <v>108</v>
      </c>
      <c r="AS819" s="43" t="s">
        <v>108</v>
      </c>
      <c r="AT819" s="42">
        <v>1</v>
      </c>
      <c r="AU819" s="18">
        <v>0</v>
      </c>
      <c r="AV819">
        <v>1</v>
      </c>
      <c r="AW819" s="40">
        <v>0</v>
      </c>
      <c r="AX819" t="s">
        <v>108</v>
      </c>
      <c r="AY819" s="40" t="s">
        <v>108</v>
      </c>
      <c r="AZ819">
        <v>0</v>
      </c>
      <c r="BA819" s="18">
        <v>1</v>
      </c>
      <c r="BB819" t="s">
        <v>108</v>
      </c>
      <c r="BC819" s="18" t="s">
        <v>108</v>
      </c>
      <c r="BD819" s="18" t="s">
        <v>146</v>
      </c>
      <c r="BE819">
        <v>1</v>
      </c>
      <c r="BF819">
        <v>0</v>
      </c>
      <c r="BG819">
        <v>0</v>
      </c>
      <c r="BH819">
        <v>0</v>
      </c>
      <c r="BI819">
        <v>0</v>
      </c>
      <c r="BJ819">
        <v>0</v>
      </c>
      <c r="BK819" s="18">
        <v>0</v>
      </c>
      <c r="BL819">
        <v>1</v>
      </c>
      <c r="BM819">
        <v>0</v>
      </c>
      <c r="BN819" s="18">
        <v>0</v>
      </c>
      <c r="BQ819" s="25">
        <v>41.44</v>
      </c>
      <c r="BR819">
        <v>0</v>
      </c>
      <c r="BS819">
        <v>0</v>
      </c>
      <c r="BT819">
        <v>0</v>
      </c>
      <c r="BU819">
        <v>0</v>
      </c>
      <c r="BV819">
        <v>1</v>
      </c>
      <c r="BW819">
        <v>0</v>
      </c>
      <c r="BX819">
        <v>0</v>
      </c>
      <c r="BY819" s="18">
        <v>0</v>
      </c>
      <c r="BZ819">
        <v>0</v>
      </c>
      <c r="CA819">
        <v>1</v>
      </c>
      <c r="CB819">
        <v>0</v>
      </c>
      <c r="CC819" s="18">
        <v>0</v>
      </c>
      <c r="CD819">
        <v>0</v>
      </c>
      <c r="CE819">
        <v>0</v>
      </c>
      <c r="CF819">
        <v>0</v>
      </c>
      <c r="CG819">
        <v>0</v>
      </c>
      <c r="CH819" s="18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 s="18">
        <v>1</v>
      </c>
      <c r="CU819">
        <v>47</v>
      </c>
      <c r="DD819" s="34" t="s">
        <v>110</v>
      </c>
    </row>
    <row r="820" spans="1:108" x14ac:dyDescent="0.25">
      <c r="A820">
        <v>819</v>
      </c>
      <c r="B820">
        <v>53</v>
      </c>
      <c r="C820" s="25" t="s">
        <v>193</v>
      </c>
      <c r="D820" s="12">
        <v>11.3</v>
      </c>
      <c r="E820" s="14">
        <v>2.2999999999999998</v>
      </c>
      <c r="F820" s="7">
        <f t="shared" si="254"/>
        <v>4.9130434782608701</v>
      </c>
      <c r="G820" s="7">
        <f t="shared" si="235"/>
        <v>9</v>
      </c>
      <c r="H820" s="16">
        <f t="shared" si="236"/>
        <v>13.600000000000001</v>
      </c>
      <c r="I820" s="11">
        <f t="shared" si="237"/>
        <v>9.2923967244782774E-3</v>
      </c>
      <c r="J820" s="33">
        <f t="shared" si="238"/>
        <v>1.8913727846283218E-3</v>
      </c>
      <c r="K820" s="33">
        <f t="shared" si="239"/>
        <v>528.71650059007925</v>
      </c>
      <c r="L820" s="33">
        <f t="shared" si="240"/>
        <v>7.4010239398499553E-3</v>
      </c>
      <c r="M820" s="33">
        <f t="shared" si="241"/>
        <v>1.1183769509106599E-2</v>
      </c>
      <c r="N820" s="8">
        <v>1</v>
      </c>
      <c r="O820" s="9">
        <v>0</v>
      </c>
      <c r="P820" s="8">
        <v>0</v>
      </c>
      <c r="Q820" s="9">
        <v>0</v>
      </c>
      <c r="R820" s="9">
        <v>0</v>
      </c>
      <c r="S820" s="9">
        <v>1</v>
      </c>
      <c r="T820" s="9">
        <v>0</v>
      </c>
      <c r="U820" s="8">
        <v>279522</v>
      </c>
      <c r="V820" s="9">
        <v>4</v>
      </c>
      <c r="W820" s="9">
        <f t="shared" si="233"/>
        <v>279517</v>
      </c>
      <c r="X820" s="9">
        <f t="shared" si="242"/>
        <v>8</v>
      </c>
      <c r="Y820" s="7">
        <v>13.04</v>
      </c>
      <c r="Z820" s="7">
        <f t="shared" si="256"/>
        <v>22.4</v>
      </c>
      <c r="AA820" s="9">
        <v>1</v>
      </c>
      <c r="AB820" s="9">
        <v>0</v>
      </c>
      <c r="AC820" s="9">
        <v>1</v>
      </c>
      <c r="AD820" s="9">
        <v>0</v>
      </c>
      <c r="AE820" s="9">
        <v>0</v>
      </c>
      <c r="AF820" s="9">
        <v>0</v>
      </c>
      <c r="AG820" s="8">
        <v>0</v>
      </c>
      <c r="AH820" s="9">
        <v>0</v>
      </c>
      <c r="AI820" s="30">
        <v>1</v>
      </c>
      <c r="AJ820" s="9">
        <v>1</v>
      </c>
      <c r="AK820" s="30">
        <v>0</v>
      </c>
      <c r="AL820" s="21">
        <v>1980</v>
      </c>
      <c r="AM820" s="23">
        <f t="shared" si="244"/>
        <v>7.5908521236885811</v>
      </c>
      <c r="AN820" s="33" t="s">
        <v>108</v>
      </c>
      <c r="AO820" s="33" t="s">
        <v>108</v>
      </c>
      <c r="AP820" s="33" t="s">
        <v>108</v>
      </c>
      <c r="AQ820" s="43" t="s">
        <v>108</v>
      </c>
      <c r="AR820" s="33" t="s">
        <v>108</v>
      </c>
      <c r="AS820" s="43" t="s">
        <v>108</v>
      </c>
      <c r="AT820" s="42">
        <v>1</v>
      </c>
      <c r="AU820" s="18">
        <v>0</v>
      </c>
      <c r="AV820">
        <v>1</v>
      </c>
      <c r="AW820" s="40">
        <v>0</v>
      </c>
      <c r="AX820" t="s">
        <v>108</v>
      </c>
      <c r="AY820" s="40" t="s">
        <v>108</v>
      </c>
      <c r="AZ820">
        <v>0</v>
      </c>
      <c r="BA820" s="18">
        <v>1</v>
      </c>
      <c r="BB820" t="s">
        <v>108</v>
      </c>
      <c r="BC820" s="18" t="s">
        <v>108</v>
      </c>
      <c r="BD820" s="18" t="s">
        <v>146</v>
      </c>
      <c r="BE820">
        <v>1</v>
      </c>
      <c r="BF820">
        <v>0</v>
      </c>
      <c r="BG820">
        <v>0</v>
      </c>
      <c r="BH820">
        <v>0</v>
      </c>
      <c r="BI820">
        <v>0</v>
      </c>
      <c r="BJ820">
        <v>0</v>
      </c>
      <c r="BK820" s="18">
        <v>0</v>
      </c>
      <c r="BL820">
        <v>1</v>
      </c>
      <c r="BM820">
        <v>0</v>
      </c>
      <c r="BN820" s="18">
        <v>0</v>
      </c>
      <c r="BQ820" s="25">
        <v>41.44</v>
      </c>
      <c r="BR820">
        <v>0</v>
      </c>
      <c r="BS820">
        <v>0</v>
      </c>
      <c r="BT820">
        <v>0</v>
      </c>
      <c r="BU820">
        <v>0</v>
      </c>
      <c r="BV820">
        <v>1</v>
      </c>
      <c r="BW820">
        <v>0</v>
      </c>
      <c r="BX820">
        <v>0</v>
      </c>
      <c r="BY820" s="18">
        <v>0</v>
      </c>
      <c r="BZ820">
        <v>0</v>
      </c>
      <c r="CA820">
        <v>1</v>
      </c>
      <c r="CB820">
        <v>0</v>
      </c>
      <c r="CC820" s="18">
        <v>0</v>
      </c>
      <c r="CD820">
        <v>0</v>
      </c>
      <c r="CE820">
        <v>0</v>
      </c>
      <c r="CF820">
        <v>0</v>
      </c>
      <c r="CG820">
        <v>0</v>
      </c>
      <c r="CH820" s="18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 s="18">
        <v>1</v>
      </c>
      <c r="CU820">
        <v>47</v>
      </c>
      <c r="DD820" s="34" t="s">
        <v>110</v>
      </c>
    </row>
    <row r="821" spans="1:108" s="153" customFormat="1" x14ac:dyDescent="0.25">
      <c r="A821" s="153">
        <v>820</v>
      </c>
      <c r="B821" s="153">
        <v>53</v>
      </c>
      <c r="C821" s="154" t="s">
        <v>193</v>
      </c>
      <c r="D821" s="155">
        <v>11.2</v>
      </c>
      <c r="E821" s="156">
        <v>2.1</v>
      </c>
      <c r="F821" s="157">
        <f t="shared" si="254"/>
        <v>5.333333333333333</v>
      </c>
      <c r="G821" s="157">
        <f t="shared" si="235"/>
        <v>9.1</v>
      </c>
      <c r="H821" s="158">
        <f t="shared" si="236"/>
        <v>13.299999999999999</v>
      </c>
      <c r="I821" s="159">
        <f t="shared" si="237"/>
        <v>1.0087243819210572E-2</v>
      </c>
      <c r="J821" s="160">
        <f t="shared" si="238"/>
        <v>1.8913582161019823E-3</v>
      </c>
      <c r="K821" s="160">
        <f t="shared" si="239"/>
        <v>528.72057312388029</v>
      </c>
      <c r="L821" s="160">
        <f t="shared" si="240"/>
        <v>8.1958856031085891E-3</v>
      </c>
      <c r="M821" s="160">
        <f t="shared" si="241"/>
        <v>1.1978602035312555E-2</v>
      </c>
      <c r="N821" s="161">
        <v>1</v>
      </c>
      <c r="O821" s="162">
        <v>0</v>
      </c>
      <c r="P821" s="161">
        <v>0</v>
      </c>
      <c r="Q821" s="162">
        <v>0</v>
      </c>
      <c r="R821" s="162">
        <v>0</v>
      </c>
      <c r="S821" s="162">
        <v>1</v>
      </c>
      <c r="T821" s="162">
        <v>0</v>
      </c>
      <c r="U821" s="161">
        <v>279522</v>
      </c>
      <c r="V821" s="162">
        <v>4</v>
      </c>
      <c r="W821" s="162">
        <f t="shared" si="233"/>
        <v>279517</v>
      </c>
      <c r="X821" s="162">
        <f t="shared" si="242"/>
        <v>8</v>
      </c>
      <c r="Y821" s="157">
        <v>13.04</v>
      </c>
      <c r="Z821" s="157">
        <f t="shared" si="256"/>
        <v>22.4</v>
      </c>
      <c r="AA821" s="162">
        <v>1</v>
      </c>
      <c r="AB821" s="162">
        <v>0</v>
      </c>
      <c r="AC821" s="162">
        <v>1</v>
      </c>
      <c r="AD821" s="162">
        <v>0</v>
      </c>
      <c r="AE821" s="162">
        <v>0</v>
      </c>
      <c r="AF821" s="162">
        <v>0</v>
      </c>
      <c r="AG821" s="161">
        <v>0</v>
      </c>
      <c r="AH821" s="162">
        <v>0</v>
      </c>
      <c r="AI821" s="163">
        <v>1</v>
      </c>
      <c r="AJ821" s="162">
        <v>1</v>
      </c>
      <c r="AK821" s="163">
        <v>0</v>
      </c>
      <c r="AL821" s="164">
        <v>1980</v>
      </c>
      <c r="AM821" s="165">
        <f t="shared" si="244"/>
        <v>7.5908521236885811</v>
      </c>
      <c r="AN821" s="160" t="s">
        <v>108</v>
      </c>
      <c r="AO821" s="160" t="s">
        <v>108</v>
      </c>
      <c r="AP821" s="160" t="s">
        <v>108</v>
      </c>
      <c r="AQ821" s="166" t="s">
        <v>108</v>
      </c>
      <c r="AR821" s="160" t="s">
        <v>108</v>
      </c>
      <c r="AS821" s="166" t="s">
        <v>108</v>
      </c>
      <c r="AT821" s="167">
        <v>1</v>
      </c>
      <c r="AU821" s="168">
        <v>0</v>
      </c>
      <c r="AV821" s="153">
        <v>1</v>
      </c>
      <c r="AW821" s="169">
        <v>0</v>
      </c>
      <c r="AX821" s="153" t="s">
        <v>108</v>
      </c>
      <c r="AY821" s="169" t="s">
        <v>108</v>
      </c>
      <c r="AZ821">
        <v>0</v>
      </c>
      <c r="BA821" s="168">
        <v>1</v>
      </c>
      <c r="BB821" s="153" t="s">
        <v>108</v>
      </c>
      <c r="BC821" s="168" t="s">
        <v>108</v>
      </c>
      <c r="BD821" s="168" t="s">
        <v>146</v>
      </c>
      <c r="BE821">
        <v>1</v>
      </c>
      <c r="BF821">
        <v>0</v>
      </c>
      <c r="BG821">
        <v>0</v>
      </c>
      <c r="BH821">
        <v>0</v>
      </c>
      <c r="BI821">
        <v>0</v>
      </c>
      <c r="BJ821">
        <v>0</v>
      </c>
      <c r="BK821" s="168">
        <v>0</v>
      </c>
      <c r="BL821">
        <v>1</v>
      </c>
      <c r="BM821">
        <v>0</v>
      </c>
      <c r="BN821" s="168">
        <v>0</v>
      </c>
      <c r="BQ821" s="154">
        <v>41.44</v>
      </c>
      <c r="BR821" s="153">
        <v>0</v>
      </c>
      <c r="BS821" s="153">
        <v>0</v>
      </c>
      <c r="BT821" s="153">
        <v>0</v>
      </c>
      <c r="BU821" s="153">
        <v>0</v>
      </c>
      <c r="BV821" s="153">
        <v>1</v>
      </c>
      <c r="BW821" s="153">
        <v>0</v>
      </c>
      <c r="BX821" s="153">
        <v>0</v>
      </c>
      <c r="BY821" s="168">
        <v>0</v>
      </c>
      <c r="BZ821" s="153">
        <v>0</v>
      </c>
      <c r="CA821" s="153">
        <v>1</v>
      </c>
      <c r="CB821" s="153">
        <v>0</v>
      </c>
      <c r="CC821" s="168">
        <v>0</v>
      </c>
      <c r="CD821" s="153">
        <v>0</v>
      </c>
      <c r="CE821" s="153">
        <v>0</v>
      </c>
      <c r="CF821" s="153">
        <v>0</v>
      </c>
      <c r="CG821" s="153">
        <v>0</v>
      </c>
      <c r="CH821" s="168">
        <v>0</v>
      </c>
      <c r="CI821" s="153">
        <v>0</v>
      </c>
      <c r="CJ821" s="153">
        <v>0</v>
      </c>
      <c r="CK821" s="153">
        <v>0</v>
      </c>
      <c r="CL821" s="153">
        <v>0</v>
      </c>
      <c r="CM821" s="153">
        <v>0</v>
      </c>
      <c r="CN821" s="153">
        <v>0</v>
      </c>
      <c r="CO821" s="153">
        <v>0</v>
      </c>
      <c r="CP821" s="153">
        <v>0</v>
      </c>
      <c r="CQ821" s="153">
        <v>0</v>
      </c>
      <c r="CR821" s="153">
        <v>0</v>
      </c>
      <c r="CS821" s="168">
        <v>1</v>
      </c>
      <c r="CU821">
        <v>47</v>
      </c>
      <c r="CY821" s="171"/>
      <c r="DD821" s="171" t="s">
        <v>110</v>
      </c>
    </row>
    <row r="822" spans="1:108" x14ac:dyDescent="0.25">
      <c r="A822">
        <v>821</v>
      </c>
      <c r="B822">
        <v>54</v>
      </c>
      <c r="C822" s="25" t="s">
        <v>194</v>
      </c>
      <c r="D822" s="12">
        <v>1.916521431506272</v>
      </c>
      <c r="E822" s="14">
        <v>0.1666540375222845</v>
      </c>
      <c r="F822" s="7">
        <v>11.5</v>
      </c>
      <c r="G822" s="7">
        <f t="shared" si="235"/>
        <v>1.7498673939839875</v>
      </c>
      <c r="H822" s="16">
        <f t="shared" si="236"/>
        <v>2.0831754690285567</v>
      </c>
      <c r="I822" s="11">
        <f t="shared" si="237"/>
        <v>0.18736377137981769</v>
      </c>
      <c r="J822" s="33">
        <f t="shared" si="238"/>
        <v>1.6292501859114582E-2</v>
      </c>
      <c r="K822" s="33">
        <f t="shared" si="239"/>
        <v>61.377927628749404</v>
      </c>
      <c r="L822" s="33">
        <f t="shared" si="240"/>
        <v>0.17107126952070312</v>
      </c>
      <c r="M822" s="33">
        <f t="shared" si="241"/>
        <v>0.20365627323893226</v>
      </c>
      <c r="N822" s="8">
        <v>1</v>
      </c>
      <c r="O822" s="9">
        <v>0</v>
      </c>
      <c r="P822" s="8">
        <v>0</v>
      </c>
      <c r="Q822" s="9">
        <v>0</v>
      </c>
      <c r="R822" s="9">
        <v>1</v>
      </c>
      <c r="S822" s="9">
        <v>0</v>
      </c>
      <c r="T822" s="9">
        <v>0</v>
      </c>
      <c r="U822" s="8">
        <v>3639</v>
      </c>
      <c r="V822" s="9">
        <v>3</v>
      </c>
      <c r="W822" s="9">
        <f t="shared" si="233"/>
        <v>3635</v>
      </c>
      <c r="X822" s="9">
        <f t="shared" si="242"/>
        <v>15</v>
      </c>
      <c r="Y822" s="7">
        <f t="shared" ref="Y822:Y836" si="257">AP822*13+AQ822*16</f>
        <v>13.849</v>
      </c>
      <c r="Z822" s="7">
        <f t="shared" si="256"/>
        <v>13.151</v>
      </c>
      <c r="AA822" s="9">
        <v>0</v>
      </c>
      <c r="AB822" s="9">
        <v>1</v>
      </c>
      <c r="AC822" s="9">
        <v>0</v>
      </c>
      <c r="AD822" s="9">
        <v>1</v>
      </c>
      <c r="AE822" s="9">
        <v>0</v>
      </c>
      <c r="AF822" s="9">
        <v>0</v>
      </c>
      <c r="AG822" s="8">
        <v>0</v>
      </c>
      <c r="AH822" s="9">
        <v>0</v>
      </c>
      <c r="AI822" s="30">
        <v>1</v>
      </c>
      <c r="AJ822" s="9">
        <v>1</v>
      </c>
      <c r="AK822" s="30">
        <v>0</v>
      </c>
      <c r="AL822" s="21">
        <v>1958</v>
      </c>
      <c r="AM822" s="23">
        <f t="shared" si="244"/>
        <v>7.5796788230904557</v>
      </c>
      <c r="AN822" s="33">
        <v>0</v>
      </c>
      <c r="AO822" s="33">
        <v>0</v>
      </c>
      <c r="AP822" s="33">
        <v>0.71699999999999997</v>
      </c>
      <c r="AQ822" s="43">
        <v>0.28299999999999997</v>
      </c>
      <c r="AR822" s="33">
        <v>0.94799999999999995</v>
      </c>
      <c r="AS822" s="43">
        <v>5.1999999999999998E-2</v>
      </c>
      <c r="AT822" s="42" t="s">
        <v>108</v>
      </c>
      <c r="AU822" s="18" t="s">
        <v>108</v>
      </c>
      <c r="AV822">
        <v>1</v>
      </c>
      <c r="AW822" s="40">
        <v>0</v>
      </c>
      <c r="AX822" t="s">
        <v>108</v>
      </c>
      <c r="AY822" s="40" t="s">
        <v>108</v>
      </c>
      <c r="AZ822">
        <v>1</v>
      </c>
      <c r="BA822" s="18">
        <v>0</v>
      </c>
      <c r="BB822" t="s">
        <v>108</v>
      </c>
      <c r="BC822" s="18" t="s">
        <v>108</v>
      </c>
      <c r="BD822" s="18" t="s">
        <v>174</v>
      </c>
      <c r="BE822">
        <v>1</v>
      </c>
      <c r="BF822">
        <v>0</v>
      </c>
      <c r="BG822">
        <v>1</v>
      </c>
      <c r="BH822">
        <v>0</v>
      </c>
      <c r="BI822">
        <v>0</v>
      </c>
      <c r="BJ822">
        <v>0</v>
      </c>
      <c r="BK822" s="18">
        <v>0</v>
      </c>
      <c r="BL822">
        <v>1</v>
      </c>
      <c r="BM822">
        <v>0</v>
      </c>
      <c r="BN822" s="18">
        <v>0</v>
      </c>
      <c r="BQ822" s="25">
        <v>33</v>
      </c>
      <c r="BR822">
        <v>1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 s="18">
        <v>0</v>
      </c>
      <c r="BZ822">
        <v>0</v>
      </c>
      <c r="CA822">
        <v>1</v>
      </c>
      <c r="CB822">
        <v>0</v>
      </c>
      <c r="CC822" s="18">
        <v>0</v>
      </c>
      <c r="CD822">
        <v>0</v>
      </c>
      <c r="CE822">
        <v>0</v>
      </c>
      <c r="CF822">
        <v>0</v>
      </c>
      <c r="CG822">
        <v>0</v>
      </c>
      <c r="CH822" s="18">
        <v>0</v>
      </c>
      <c r="CI822">
        <v>0</v>
      </c>
      <c r="CJ822">
        <v>0</v>
      </c>
      <c r="CK822">
        <v>0</v>
      </c>
      <c r="CL822">
        <v>0</v>
      </c>
      <c r="CM822">
        <v>1</v>
      </c>
      <c r="CN822">
        <v>0</v>
      </c>
      <c r="CO822">
        <v>0</v>
      </c>
      <c r="CP822">
        <v>0</v>
      </c>
      <c r="CQ822">
        <v>0</v>
      </c>
      <c r="CR822">
        <v>1</v>
      </c>
      <c r="CS822" s="18">
        <v>0</v>
      </c>
      <c r="CU822">
        <v>125</v>
      </c>
      <c r="DD822" s="34" t="s">
        <v>110</v>
      </c>
    </row>
    <row r="823" spans="1:108" x14ac:dyDescent="0.25">
      <c r="A823">
        <v>822</v>
      </c>
      <c r="B823">
        <v>54</v>
      </c>
      <c r="C823" s="25" t="s">
        <v>194</v>
      </c>
      <c r="D823" s="12">
        <v>0.70399818512266887</v>
      </c>
      <c r="E823" s="14">
        <v>0.11982947831875219</v>
      </c>
      <c r="F823" s="7">
        <v>5.875</v>
      </c>
      <c r="G823" s="7">
        <f t="shared" si="235"/>
        <v>0.58416870680391664</v>
      </c>
      <c r="H823" s="16">
        <f t="shared" si="236"/>
        <v>0.82382766344142111</v>
      </c>
      <c r="I823" s="11">
        <f t="shared" si="237"/>
        <v>9.6984761089135257E-2</v>
      </c>
      <c r="J823" s="33">
        <f t="shared" si="238"/>
        <v>1.6508044440703872E-2</v>
      </c>
      <c r="K823" s="33">
        <f t="shared" si="239"/>
        <v>60.576527013357243</v>
      </c>
      <c r="L823" s="33">
        <f t="shared" si="240"/>
        <v>8.0476716648431382E-2</v>
      </c>
      <c r="M823" s="33">
        <f t="shared" si="241"/>
        <v>0.11349280552983913</v>
      </c>
      <c r="N823" s="8">
        <v>1</v>
      </c>
      <c r="O823" s="9">
        <v>0</v>
      </c>
      <c r="P823" s="8">
        <v>0</v>
      </c>
      <c r="Q823" s="9">
        <v>0</v>
      </c>
      <c r="R823" s="9">
        <v>1</v>
      </c>
      <c r="S823" s="9">
        <v>0</v>
      </c>
      <c r="T823" s="9">
        <v>0</v>
      </c>
      <c r="U823" s="8">
        <v>3639</v>
      </c>
      <c r="V823" s="9">
        <v>3</v>
      </c>
      <c r="W823" s="9">
        <f t="shared" ref="W823:W886" si="258">U823-V823-1</f>
        <v>3635</v>
      </c>
      <c r="X823" s="9">
        <f t="shared" si="242"/>
        <v>15</v>
      </c>
      <c r="Y823" s="7">
        <f t="shared" si="257"/>
        <v>13.849</v>
      </c>
      <c r="Z823" s="7">
        <f t="shared" si="256"/>
        <v>13.151</v>
      </c>
      <c r="AA823" s="9">
        <v>0</v>
      </c>
      <c r="AB823" s="9">
        <v>1</v>
      </c>
      <c r="AC823" s="9">
        <v>0</v>
      </c>
      <c r="AD823" s="9">
        <v>1</v>
      </c>
      <c r="AE823" s="9">
        <v>0</v>
      </c>
      <c r="AF823" s="9">
        <v>0</v>
      </c>
      <c r="AG823" s="8">
        <v>0</v>
      </c>
      <c r="AH823" s="9">
        <v>0</v>
      </c>
      <c r="AI823" s="30">
        <v>1</v>
      </c>
      <c r="AJ823" s="9">
        <v>1</v>
      </c>
      <c r="AK823" s="30">
        <v>0</v>
      </c>
      <c r="AL823" s="21">
        <v>1958</v>
      </c>
      <c r="AM823" s="23">
        <f t="shared" si="244"/>
        <v>7.5796788230904557</v>
      </c>
      <c r="AN823" s="33">
        <v>0</v>
      </c>
      <c r="AO823" s="33">
        <v>0</v>
      </c>
      <c r="AP823" s="33">
        <v>0.71699999999999997</v>
      </c>
      <c r="AQ823" s="43">
        <v>0.28299999999999997</v>
      </c>
      <c r="AR823" s="33">
        <v>0.94799999999999995</v>
      </c>
      <c r="AS823" s="43">
        <v>5.1999999999999998E-2</v>
      </c>
      <c r="AT823" s="42" t="s">
        <v>108</v>
      </c>
      <c r="AU823" s="18" t="s">
        <v>108</v>
      </c>
      <c r="AV823">
        <v>1</v>
      </c>
      <c r="AW823" s="40">
        <v>0</v>
      </c>
      <c r="AX823" t="s">
        <v>108</v>
      </c>
      <c r="AY823" s="40" t="s">
        <v>108</v>
      </c>
      <c r="AZ823">
        <v>1</v>
      </c>
      <c r="BA823" s="18">
        <v>0</v>
      </c>
      <c r="BB823" t="s">
        <v>108</v>
      </c>
      <c r="BC823" s="18" t="s">
        <v>108</v>
      </c>
      <c r="BD823" s="18" t="s">
        <v>174</v>
      </c>
      <c r="BE823">
        <v>1</v>
      </c>
      <c r="BF823">
        <v>0</v>
      </c>
      <c r="BG823">
        <v>1</v>
      </c>
      <c r="BH823">
        <v>0</v>
      </c>
      <c r="BI823">
        <v>0</v>
      </c>
      <c r="BJ823">
        <v>0</v>
      </c>
      <c r="BK823" s="18">
        <v>0</v>
      </c>
      <c r="BL823">
        <v>1</v>
      </c>
      <c r="BM823">
        <v>0</v>
      </c>
      <c r="BN823" s="18">
        <v>0</v>
      </c>
      <c r="BQ823" s="25">
        <v>33</v>
      </c>
      <c r="BR823">
        <v>1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 s="18">
        <v>0</v>
      </c>
      <c r="BZ823">
        <v>0</v>
      </c>
      <c r="CA823">
        <v>1</v>
      </c>
      <c r="CB823">
        <v>0</v>
      </c>
      <c r="CC823" s="18">
        <v>0</v>
      </c>
      <c r="CD823">
        <v>0</v>
      </c>
      <c r="CE823">
        <v>0</v>
      </c>
      <c r="CF823">
        <v>0</v>
      </c>
      <c r="CG823">
        <v>0</v>
      </c>
      <c r="CH823" s="18">
        <v>0</v>
      </c>
      <c r="CI823">
        <v>0</v>
      </c>
      <c r="CJ823">
        <v>0</v>
      </c>
      <c r="CK823">
        <v>0</v>
      </c>
      <c r="CL823">
        <v>0</v>
      </c>
      <c r="CM823">
        <v>1</v>
      </c>
      <c r="CN823">
        <v>0</v>
      </c>
      <c r="CO823">
        <v>0</v>
      </c>
      <c r="CP823">
        <v>0</v>
      </c>
      <c r="CQ823">
        <v>0</v>
      </c>
      <c r="CR823">
        <v>1</v>
      </c>
      <c r="CS823" s="18">
        <v>0</v>
      </c>
      <c r="CU823">
        <v>125</v>
      </c>
      <c r="DD823" s="34" t="s">
        <v>110</v>
      </c>
    </row>
    <row r="824" spans="1:108" x14ac:dyDescent="0.25">
      <c r="A824">
        <v>823</v>
      </c>
      <c r="B824">
        <v>54</v>
      </c>
      <c r="C824" s="25" t="s">
        <v>194</v>
      </c>
      <c r="D824" s="12">
        <v>2.1697611742472129</v>
      </c>
      <c r="E824" s="14">
        <v>0.11649724425488391</v>
      </c>
      <c r="F824" s="7">
        <v>18.625</v>
      </c>
      <c r="G824" s="7">
        <f t="shared" si="235"/>
        <v>2.0532639299923292</v>
      </c>
      <c r="H824" s="16">
        <f t="shared" si="236"/>
        <v>2.2862584185020967</v>
      </c>
      <c r="I824" s="11">
        <f t="shared" si="237"/>
        <v>0.29515600137965536</v>
      </c>
      <c r="J824" s="33">
        <f t="shared" si="238"/>
        <v>1.5847302087498277E-2</v>
      </c>
      <c r="K824" s="33">
        <f t="shared" si="239"/>
        <v>63.102223613752308</v>
      </c>
      <c r="L824" s="33">
        <f t="shared" si="240"/>
        <v>0.27930869929215707</v>
      </c>
      <c r="M824" s="33">
        <f t="shared" si="241"/>
        <v>0.31100330346715366</v>
      </c>
      <c r="N824" s="8">
        <v>1</v>
      </c>
      <c r="O824" s="9">
        <v>0</v>
      </c>
      <c r="P824" s="8">
        <v>0</v>
      </c>
      <c r="Q824" s="9">
        <v>0</v>
      </c>
      <c r="R824" s="9">
        <v>1</v>
      </c>
      <c r="S824" s="9">
        <v>0</v>
      </c>
      <c r="T824" s="9">
        <v>0</v>
      </c>
      <c r="U824" s="8">
        <v>3639</v>
      </c>
      <c r="V824" s="9">
        <v>3</v>
      </c>
      <c r="W824" s="9">
        <f t="shared" si="258"/>
        <v>3635</v>
      </c>
      <c r="X824" s="9">
        <f t="shared" si="242"/>
        <v>15</v>
      </c>
      <c r="Y824" s="7">
        <f t="shared" si="257"/>
        <v>13.849</v>
      </c>
      <c r="Z824" s="7">
        <f t="shared" si="256"/>
        <v>13.151</v>
      </c>
      <c r="AA824" s="9">
        <v>0</v>
      </c>
      <c r="AB824" s="9">
        <v>1</v>
      </c>
      <c r="AC824" s="9">
        <v>0</v>
      </c>
      <c r="AD824" s="9">
        <v>1</v>
      </c>
      <c r="AE824" s="9">
        <v>0</v>
      </c>
      <c r="AF824" s="9">
        <v>0</v>
      </c>
      <c r="AG824" s="8">
        <v>0</v>
      </c>
      <c r="AH824" s="9">
        <v>0</v>
      </c>
      <c r="AI824" s="30">
        <v>1</v>
      </c>
      <c r="AJ824" s="9">
        <v>1</v>
      </c>
      <c r="AK824" s="30">
        <v>0</v>
      </c>
      <c r="AL824" s="21">
        <v>1958</v>
      </c>
      <c r="AM824" s="23">
        <f t="shared" si="244"/>
        <v>7.5796788230904557</v>
      </c>
      <c r="AN824" s="33">
        <v>0</v>
      </c>
      <c r="AO824" s="33">
        <v>0</v>
      </c>
      <c r="AP824" s="33">
        <v>0.71699999999999997</v>
      </c>
      <c r="AQ824" s="43">
        <v>0.28299999999999997</v>
      </c>
      <c r="AR824" s="33">
        <v>0.94799999999999995</v>
      </c>
      <c r="AS824" s="43">
        <v>5.1999999999999998E-2</v>
      </c>
      <c r="AT824" s="42" t="s">
        <v>108</v>
      </c>
      <c r="AU824" s="18" t="s">
        <v>108</v>
      </c>
      <c r="AV824">
        <v>1</v>
      </c>
      <c r="AW824" s="40">
        <v>0</v>
      </c>
      <c r="AX824" t="s">
        <v>108</v>
      </c>
      <c r="AY824" s="40" t="s">
        <v>108</v>
      </c>
      <c r="AZ824">
        <v>1</v>
      </c>
      <c r="BA824" s="18">
        <v>0</v>
      </c>
      <c r="BB824" t="s">
        <v>108</v>
      </c>
      <c r="BC824" s="18" t="s">
        <v>108</v>
      </c>
      <c r="BD824" s="18" t="s">
        <v>174</v>
      </c>
      <c r="BE824">
        <v>1</v>
      </c>
      <c r="BF824">
        <v>0</v>
      </c>
      <c r="BG824">
        <v>1</v>
      </c>
      <c r="BH824">
        <v>0</v>
      </c>
      <c r="BI824">
        <v>0</v>
      </c>
      <c r="BJ824">
        <v>0</v>
      </c>
      <c r="BK824" s="18">
        <v>0</v>
      </c>
      <c r="BL824">
        <v>1</v>
      </c>
      <c r="BM824">
        <v>0</v>
      </c>
      <c r="BN824" s="18">
        <v>0</v>
      </c>
      <c r="BQ824" s="25">
        <v>33</v>
      </c>
      <c r="BR824">
        <v>1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 s="18">
        <v>0</v>
      </c>
      <c r="BZ824">
        <v>0</v>
      </c>
      <c r="CA824">
        <v>1</v>
      </c>
      <c r="CB824">
        <v>0</v>
      </c>
      <c r="CC824" s="18">
        <v>0</v>
      </c>
      <c r="CD824">
        <v>0</v>
      </c>
      <c r="CE824">
        <v>0</v>
      </c>
      <c r="CF824">
        <v>0</v>
      </c>
      <c r="CG824">
        <v>0</v>
      </c>
      <c r="CH824" s="18">
        <v>0</v>
      </c>
      <c r="CI824">
        <v>0</v>
      </c>
      <c r="CJ824">
        <v>0</v>
      </c>
      <c r="CK824">
        <v>0</v>
      </c>
      <c r="CL824">
        <v>0</v>
      </c>
      <c r="CM824">
        <v>1</v>
      </c>
      <c r="CN824">
        <v>0</v>
      </c>
      <c r="CO824">
        <v>0</v>
      </c>
      <c r="CP824">
        <v>0</v>
      </c>
      <c r="CQ824">
        <v>0</v>
      </c>
      <c r="CR824">
        <v>1</v>
      </c>
      <c r="CS824" s="18">
        <v>0</v>
      </c>
      <c r="CU824">
        <v>125</v>
      </c>
      <c r="DD824" s="34" t="s">
        <v>110</v>
      </c>
    </row>
    <row r="825" spans="1:108" x14ac:dyDescent="0.25">
      <c r="A825">
        <v>824</v>
      </c>
      <c r="B825">
        <v>54</v>
      </c>
      <c r="C825" s="25" t="s">
        <v>194</v>
      </c>
      <c r="D825" s="12">
        <v>1.5047758476939681</v>
      </c>
      <c r="E825" s="14">
        <v>0.16316846541259891</v>
      </c>
      <c r="F825" s="7">
        <v>9.2222222222222232</v>
      </c>
      <c r="G825" s="7">
        <f t="shared" si="235"/>
        <v>1.3416073822813692</v>
      </c>
      <c r="H825" s="16">
        <f t="shared" si="236"/>
        <v>1.667944313106567</v>
      </c>
      <c r="I825" s="11">
        <f t="shared" si="237"/>
        <v>0.15120328631414434</v>
      </c>
      <c r="J825" s="33">
        <f t="shared" si="238"/>
        <v>1.6395537070208421E-2</v>
      </c>
      <c r="K825" s="33">
        <f t="shared" si="239"/>
        <v>60.992207557326935</v>
      </c>
      <c r="L825" s="33">
        <f t="shared" si="240"/>
        <v>0.13480774924393593</v>
      </c>
      <c r="M825" s="33">
        <f t="shared" si="241"/>
        <v>0.16759882338435275</v>
      </c>
      <c r="N825" s="8">
        <v>1</v>
      </c>
      <c r="O825" s="9">
        <v>0</v>
      </c>
      <c r="P825" s="8">
        <v>0</v>
      </c>
      <c r="Q825" s="9">
        <v>0</v>
      </c>
      <c r="R825" s="9">
        <v>1</v>
      </c>
      <c r="S825" s="9">
        <v>0</v>
      </c>
      <c r="T825" s="9">
        <v>0</v>
      </c>
      <c r="U825" s="8">
        <v>3639</v>
      </c>
      <c r="V825" s="9">
        <v>3</v>
      </c>
      <c r="W825" s="9">
        <f t="shared" si="258"/>
        <v>3635</v>
      </c>
      <c r="X825" s="9">
        <f t="shared" si="242"/>
        <v>15</v>
      </c>
      <c r="Y825" s="7">
        <f t="shared" si="257"/>
        <v>13.849</v>
      </c>
      <c r="Z825" s="7">
        <f t="shared" si="256"/>
        <v>13.151</v>
      </c>
      <c r="AA825" s="9">
        <v>0</v>
      </c>
      <c r="AB825" s="9">
        <v>1</v>
      </c>
      <c r="AC825" s="9">
        <v>0</v>
      </c>
      <c r="AD825" s="9">
        <v>1</v>
      </c>
      <c r="AE825" s="9">
        <v>0</v>
      </c>
      <c r="AF825" s="9">
        <v>0</v>
      </c>
      <c r="AG825" s="8">
        <v>0</v>
      </c>
      <c r="AH825" s="9">
        <v>0</v>
      </c>
      <c r="AI825" s="30">
        <v>1</v>
      </c>
      <c r="AJ825" s="9">
        <v>1</v>
      </c>
      <c r="AK825" s="30">
        <v>0</v>
      </c>
      <c r="AL825" s="21">
        <v>1958</v>
      </c>
      <c r="AM825" s="23">
        <f t="shared" si="244"/>
        <v>7.5796788230904557</v>
      </c>
      <c r="AN825" s="33">
        <v>0</v>
      </c>
      <c r="AO825" s="33">
        <v>0</v>
      </c>
      <c r="AP825" s="33">
        <v>0.71699999999999997</v>
      </c>
      <c r="AQ825" s="43">
        <v>0.28299999999999997</v>
      </c>
      <c r="AR825" s="33">
        <v>0.94799999999999995</v>
      </c>
      <c r="AS825" s="43">
        <v>5.1999999999999998E-2</v>
      </c>
      <c r="AT825" s="42" t="s">
        <v>108</v>
      </c>
      <c r="AU825" s="18" t="s">
        <v>108</v>
      </c>
      <c r="AV825">
        <v>1</v>
      </c>
      <c r="AW825" s="40">
        <v>0</v>
      </c>
      <c r="AX825" t="s">
        <v>108</v>
      </c>
      <c r="AY825" s="40" t="s">
        <v>108</v>
      </c>
      <c r="AZ825">
        <v>1</v>
      </c>
      <c r="BA825" s="18">
        <v>0</v>
      </c>
      <c r="BB825" t="s">
        <v>108</v>
      </c>
      <c r="BC825" s="18" t="s">
        <v>108</v>
      </c>
      <c r="BD825" s="18" t="s">
        <v>174</v>
      </c>
      <c r="BE825">
        <v>1</v>
      </c>
      <c r="BF825">
        <v>0</v>
      </c>
      <c r="BG825">
        <v>1</v>
      </c>
      <c r="BH825">
        <v>0</v>
      </c>
      <c r="BI825">
        <v>0</v>
      </c>
      <c r="BJ825">
        <v>0</v>
      </c>
      <c r="BK825" s="18">
        <v>0</v>
      </c>
      <c r="BL825">
        <v>1</v>
      </c>
      <c r="BM825">
        <v>0</v>
      </c>
      <c r="BN825" s="18">
        <v>0</v>
      </c>
      <c r="BQ825" s="25">
        <v>33</v>
      </c>
      <c r="BR825">
        <v>1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 s="18">
        <v>0</v>
      </c>
      <c r="BZ825">
        <v>0</v>
      </c>
      <c r="CA825">
        <v>1</v>
      </c>
      <c r="CB825">
        <v>0</v>
      </c>
      <c r="CC825" s="18">
        <v>0</v>
      </c>
      <c r="CD825">
        <v>0</v>
      </c>
      <c r="CE825">
        <v>0</v>
      </c>
      <c r="CF825">
        <v>0</v>
      </c>
      <c r="CG825">
        <v>0</v>
      </c>
      <c r="CH825" s="18">
        <v>0</v>
      </c>
      <c r="CI825">
        <v>0</v>
      </c>
      <c r="CJ825">
        <v>0</v>
      </c>
      <c r="CK825">
        <v>0</v>
      </c>
      <c r="CL825">
        <v>0</v>
      </c>
      <c r="CM825">
        <v>1</v>
      </c>
      <c r="CN825">
        <v>0</v>
      </c>
      <c r="CO825">
        <v>0</v>
      </c>
      <c r="CP825">
        <v>0</v>
      </c>
      <c r="CQ825">
        <v>0</v>
      </c>
      <c r="CR825">
        <v>1</v>
      </c>
      <c r="CS825" s="18">
        <v>0</v>
      </c>
      <c r="CU825">
        <v>125</v>
      </c>
      <c r="DD825" s="34" t="s">
        <v>110</v>
      </c>
    </row>
    <row r="826" spans="1:108" x14ac:dyDescent="0.25">
      <c r="A826">
        <v>825</v>
      </c>
      <c r="B826">
        <v>54</v>
      </c>
      <c r="C826" s="25" t="s">
        <v>194</v>
      </c>
      <c r="D826" s="12">
        <v>0.57172911709000296</v>
      </c>
      <c r="E826" s="14">
        <v>0.1188008554992214</v>
      </c>
      <c r="F826" s="7">
        <v>4.8125</v>
      </c>
      <c r="G826" s="7">
        <f t="shared" si="235"/>
        <v>0.45292826159078159</v>
      </c>
      <c r="H826" s="16">
        <f t="shared" si="236"/>
        <v>0.69052997258922433</v>
      </c>
      <c r="I826" s="11">
        <f t="shared" si="237"/>
        <v>7.9568172773817836E-2</v>
      </c>
      <c r="J826" s="33">
        <f t="shared" si="238"/>
        <v>1.6533646290663447E-2</v>
      </c>
      <c r="K826" s="33">
        <f t="shared" si="239"/>
        <v>60.482726098035627</v>
      </c>
      <c r="L826" s="33">
        <f t="shared" si="240"/>
        <v>6.3034526483154385E-2</v>
      </c>
      <c r="M826" s="33">
        <f t="shared" si="241"/>
        <v>9.6101819064481286E-2</v>
      </c>
      <c r="N826" s="8">
        <v>1</v>
      </c>
      <c r="O826" s="9">
        <v>0</v>
      </c>
      <c r="P826" s="8">
        <v>0</v>
      </c>
      <c r="Q826" s="9">
        <v>0</v>
      </c>
      <c r="R826" s="9">
        <v>1</v>
      </c>
      <c r="S826" s="9">
        <v>0</v>
      </c>
      <c r="T826" s="9">
        <v>0</v>
      </c>
      <c r="U826" s="8">
        <v>3639</v>
      </c>
      <c r="V826" s="9">
        <v>3</v>
      </c>
      <c r="W826" s="9">
        <f t="shared" si="258"/>
        <v>3635</v>
      </c>
      <c r="X826" s="9">
        <f t="shared" si="242"/>
        <v>15</v>
      </c>
      <c r="Y826" s="7">
        <f t="shared" si="257"/>
        <v>13.849</v>
      </c>
      <c r="Z826" s="7">
        <f t="shared" si="256"/>
        <v>13.151</v>
      </c>
      <c r="AA826" s="9">
        <v>0</v>
      </c>
      <c r="AB826" s="9">
        <v>1</v>
      </c>
      <c r="AC826" s="9">
        <v>0</v>
      </c>
      <c r="AD826" s="9">
        <v>1</v>
      </c>
      <c r="AE826" s="9">
        <v>0</v>
      </c>
      <c r="AF826" s="9">
        <v>0</v>
      </c>
      <c r="AG826" s="8">
        <v>0</v>
      </c>
      <c r="AH826" s="9">
        <v>0</v>
      </c>
      <c r="AI826" s="30">
        <v>1</v>
      </c>
      <c r="AJ826" s="9">
        <v>1</v>
      </c>
      <c r="AK826" s="30">
        <v>0</v>
      </c>
      <c r="AL826" s="21">
        <v>1958</v>
      </c>
      <c r="AM826" s="23">
        <f t="shared" si="244"/>
        <v>7.5796788230904557</v>
      </c>
      <c r="AN826" s="33">
        <v>0</v>
      </c>
      <c r="AO826" s="33">
        <v>0</v>
      </c>
      <c r="AP826" s="33">
        <v>0.71699999999999997</v>
      </c>
      <c r="AQ826" s="43">
        <v>0.28299999999999997</v>
      </c>
      <c r="AR826" s="33">
        <v>0.94799999999999995</v>
      </c>
      <c r="AS826" s="43">
        <v>5.1999999999999998E-2</v>
      </c>
      <c r="AT826" s="42" t="s">
        <v>108</v>
      </c>
      <c r="AU826" s="18" t="s">
        <v>108</v>
      </c>
      <c r="AV826">
        <v>1</v>
      </c>
      <c r="AW826" s="40">
        <v>0</v>
      </c>
      <c r="AX826" t="s">
        <v>108</v>
      </c>
      <c r="AY826" s="40" t="s">
        <v>108</v>
      </c>
      <c r="AZ826">
        <v>1</v>
      </c>
      <c r="BA826" s="18">
        <v>0</v>
      </c>
      <c r="BB826" t="s">
        <v>108</v>
      </c>
      <c r="BC826" s="18" t="s">
        <v>108</v>
      </c>
      <c r="BD826" s="18" t="s">
        <v>174</v>
      </c>
      <c r="BE826">
        <v>1</v>
      </c>
      <c r="BF826">
        <v>0</v>
      </c>
      <c r="BG826">
        <v>1</v>
      </c>
      <c r="BH826">
        <v>0</v>
      </c>
      <c r="BI826">
        <v>0</v>
      </c>
      <c r="BJ826">
        <v>0</v>
      </c>
      <c r="BK826" s="18">
        <v>0</v>
      </c>
      <c r="BL826">
        <v>1</v>
      </c>
      <c r="BM826">
        <v>0</v>
      </c>
      <c r="BN826" s="18">
        <v>0</v>
      </c>
      <c r="BQ826" s="25">
        <v>33</v>
      </c>
      <c r="BR826">
        <v>1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 s="18">
        <v>0</v>
      </c>
      <c r="BZ826">
        <v>0</v>
      </c>
      <c r="CA826">
        <v>1</v>
      </c>
      <c r="CB826">
        <v>0</v>
      </c>
      <c r="CC826" s="18">
        <v>0</v>
      </c>
      <c r="CD826">
        <v>0</v>
      </c>
      <c r="CE826">
        <v>0</v>
      </c>
      <c r="CF826">
        <v>0</v>
      </c>
      <c r="CG826">
        <v>0</v>
      </c>
      <c r="CH826" s="18">
        <v>0</v>
      </c>
      <c r="CI826">
        <v>0</v>
      </c>
      <c r="CJ826">
        <v>0</v>
      </c>
      <c r="CK826">
        <v>0</v>
      </c>
      <c r="CL826">
        <v>0</v>
      </c>
      <c r="CM826">
        <v>1</v>
      </c>
      <c r="CN826">
        <v>0</v>
      </c>
      <c r="CO826">
        <v>0</v>
      </c>
      <c r="CP826">
        <v>0</v>
      </c>
      <c r="CQ826">
        <v>0</v>
      </c>
      <c r="CR826">
        <v>1</v>
      </c>
      <c r="CS826" s="18">
        <v>0</v>
      </c>
      <c r="CU826">
        <v>125</v>
      </c>
      <c r="DD826" s="34" t="s">
        <v>110</v>
      </c>
    </row>
    <row r="827" spans="1:108" x14ac:dyDescent="0.25">
      <c r="A827">
        <v>826</v>
      </c>
      <c r="B827">
        <v>54</v>
      </c>
      <c r="C827" s="25" t="s">
        <v>194</v>
      </c>
      <c r="D827" s="12">
        <v>1.767137706686321</v>
      </c>
      <c r="E827" s="14">
        <v>0.113551017297113</v>
      </c>
      <c r="F827" s="7">
        <v>15.5625</v>
      </c>
      <c r="G827" s="7">
        <f t="shared" si="235"/>
        <v>1.6535866893892079</v>
      </c>
      <c r="H827" s="16">
        <f t="shared" si="236"/>
        <v>1.880688723983434</v>
      </c>
      <c r="I827" s="11">
        <f t="shared" si="237"/>
        <v>0.24993135499564653</v>
      </c>
      <c r="J827" s="33">
        <f t="shared" si="238"/>
        <v>1.605984610413793E-2</v>
      </c>
      <c r="K827" s="33">
        <f t="shared" si="239"/>
        <v>62.267097300661128</v>
      </c>
      <c r="L827" s="33">
        <f t="shared" si="240"/>
        <v>0.23387150889150859</v>
      </c>
      <c r="M827" s="33">
        <f t="shared" si="241"/>
        <v>0.26599120109978447</v>
      </c>
      <c r="N827" s="8">
        <v>1</v>
      </c>
      <c r="O827" s="9">
        <v>0</v>
      </c>
      <c r="P827" s="8">
        <v>0</v>
      </c>
      <c r="Q827" s="9">
        <v>0</v>
      </c>
      <c r="R827" s="9">
        <v>1</v>
      </c>
      <c r="S827" s="9">
        <v>0</v>
      </c>
      <c r="T827" s="9">
        <v>0</v>
      </c>
      <c r="U827" s="8">
        <v>3639</v>
      </c>
      <c r="V827" s="9">
        <v>3</v>
      </c>
      <c r="W827" s="9">
        <f t="shared" si="258"/>
        <v>3635</v>
      </c>
      <c r="X827" s="9">
        <f t="shared" si="242"/>
        <v>15</v>
      </c>
      <c r="Y827" s="7">
        <f t="shared" si="257"/>
        <v>13.849</v>
      </c>
      <c r="Z827" s="7">
        <f t="shared" si="256"/>
        <v>13.151</v>
      </c>
      <c r="AA827" s="9">
        <v>0</v>
      </c>
      <c r="AB827" s="9">
        <v>1</v>
      </c>
      <c r="AC827" s="9">
        <v>0</v>
      </c>
      <c r="AD827" s="9">
        <v>1</v>
      </c>
      <c r="AE827" s="9">
        <v>0</v>
      </c>
      <c r="AF827" s="9">
        <v>0</v>
      </c>
      <c r="AG827" s="8">
        <v>0</v>
      </c>
      <c r="AH827" s="9">
        <v>0</v>
      </c>
      <c r="AI827" s="30">
        <v>1</v>
      </c>
      <c r="AJ827" s="9">
        <v>1</v>
      </c>
      <c r="AK827" s="30">
        <v>0</v>
      </c>
      <c r="AL827" s="21">
        <v>1958</v>
      </c>
      <c r="AM827" s="23">
        <f t="shared" si="244"/>
        <v>7.5796788230904557</v>
      </c>
      <c r="AN827" s="33">
        <v>0</v>
      </c>
      <c r="AO827" s="33">
        <v>0</v>
      </c>
      <c r="AP827" s="33">
        <v>0.71699999999999997</v>
      </c>
      <c r="AQ827" s="43">
        <v>0.28299999999999997</v>
      </c>
      <c r="AR827" s="33">
        <v>0.94799999999999995</v>
      </c>
      <c r="AS827" s="43">
        <v>5.1999999999999998E-2</v>
      </c>
      <c r="AT827" s="42" t="s">
        <v>108</v>
      </c>
      <c r="AU827" s="18" t="s">
        <v>108</v>
      </c>
      <c r="AV827">
        <v>1</v>
      </c>
      <c r="AW827" s="40">
        <v>0</v>
      </c>
      <c r="AX827" t="s">
        <v>108</v>
      </c>
      <c r="AY827" s="40" t="s">
        <v>108</v>
      </c>
      <c r="AZ827">
        <v>1</v>
      </c>
      <c r="BA827" s="18">
        <v>0</v>
      </c>
      <c r="BB827" t="s">
        <v>108</v>
      </c>
      <c r="BC827" s="18" t="s">
        <v>108</v>
      </c>
      <c r="BD827" s="18" t="s">
        <v>174</v>
      </c>
      <c r="BE827">
        <v>1</v>
      </c>
      <c r="BF827">
        <v>0</v>
      </c>
      <c r="BG827">
        <v>1</v>
      </c>
      <c r="BH827">
        <v>0</v>
      </c>
      <c r="BI827">
        <v>0</v>
      </c>
      <c r="BJ827">
        <v>0</v>
      </c>
      <c r="BK827" s="18">
        <v>0</v>
      </c>
      <c r="BL827">
        <v>1</v>
      </c>
      <c r="BM827">
        <v>0</v>
      </c>
      <c r="BN827" s="18">
        <v>0</v>
      </c>
      <c r="BQ827" s="25">
        <v>33</v>
      </c>
      <c r="BR827">
        <v>1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 s="18">
        <v>0</v>
      </c>
      <c r="BZ827">
        <v>0</v>
      </c>
      <c r="CA827">
        <v>1</v>
      </c>
      <c r="CB827">
        <v>0</v>
      </c>
      <c r="CC827" s="18">
        <v>0</v>
      </c>
      <c r="CD827">
        <v>0</v>
      </c>
      <c r="CE827">
        <v>0</v>
      </c>
      <c r="CF827">
        <v>0</v>
      </c>
      <c r="CG827">
        <v>0</v>
      </c>
      <c r="CH827" s="18">
        <v>0</v>
      </c>
      <c r="CI827">
        <v>0</v>
      </c>
      <c r="CJ827">
        <v>0</v>
      </c>
      <c r="CK827">
        <v>0</v>
      </c>
      <c r="CL827">
        <v>0</v>
      </c>
      <c r="CM827">
        <v>1</v>
      </c>
      <c r="CN827">
        <v>0</v>
      </c>
      <c r="CO827">
        <v>0</v>
      </c>
      <c r="CP827">
        <v>0</v>
      </c>
      <c r="CQ827">
        <v>0</v>
      </c>
      <c r="CR827">
        <v>1</v>
      </c>
      <c r="CS827" s="18">
        <v>0</v>
      </c>
      <c r="CU827">
        <v>125</v>
      </c>
      <c r="DD827" s="34" t="s">
        <v>110</v>
      </c>
    </row>
    <row r="828" spans="1:108" x14ac:dyDescent="0.25">
      <c r="A828">
        <v>827</v>
      </c>
      <c r="B828">
        <v>54</v>
      </c>
      <c r="C828" s="25" t="s">
        <v>194</v>
      </c>
      <c r="D828" s="12">
        <v>3.0854942579749731</v>
      </c>
      <c r="E828" s="14">
        <v>0.51914665292912232</v>
      </c>
      <c r="F828" s="7">
        <v>5.9433962264150946</v>
      </c>
      <c r="G828" s="7">
        <f t="shared" si="235"/>
        <v>2.5663476050458507</v>
      </c>
      <c r="H828" s="16">
        <f t="shared" si="236"/>
        <v>3.6046409109040956</v>
      </c>
      <c r="I828" s="11">
        <f t="shared" si="237"/>
        <v>9.8103044388919494E-2</v>
      </c>
      <c r="J828" s="33">
        <f t="shared" si="238"/>
        <v>1.6506226516230897E-2</v>
      </c>
      <c r="K828" s="33">
        <f t="shared" si="239"/>
        <v>60.583198650320249</v>
      </c>
      <c r="L828" s="33">
        <f t="shared" si="240"/>
        <v>8.1596817872688604E-2</v>
      </c>
      <c r="M828" s="33">
        <f t="shared" si="241"/>
        <v>0.11460927090515038</v>
      </c>
      <c r="N828" s="8">
        <v>1</v>
      </c>
      <c r="O828" s="9">
        <v>0</v>
      </c>
      <c r="P828" s="8">
        <v>0</v>
      </c>
      <c r="Q828" s="9">
        <v>0</v>
      </c>
      <c r="R828" s="9">
        <v>1</v>
      </c>
      <c r="S828" s="9">
        <v>0</v>
      </c>
      <c r="T828" s="9">
        <v>0</v>
      </c>
      <c r="U828" s="8">
        <v>3639</v>
      </c>
      <c r="V828" s="9">
        <v>3</v>
      </c>
      <c r="W828" s="9">
        <f t="shared" si="258"/>
        <v>3635</v>
      </c>
      <c r="X828" s="9">
        <f t="shared" si="242"/>
        <v>15</v>
      </c>
      <c r="Y828" s="7">
        <f t="shared" si="257"/>
        <v>13.849</v>
      </c>
      <c r="Z828" s="7">
        <f t="shared" si="256"/>
        <v>13.151</v>
      </c>
      <c r="AA828" s="9">
        <v>0</v>
      </c>
      <c r="AB828" s="9">
        <v>1</v>
      </c>
      <c r="AC828" s="9">
        <v>0</v>
      </c>
      <c r="AD828" s="9">
        <v>1</v>
      </c>
      <c r="AE828" s="9">
        <v>0</v>
      </c>
      <c r="AF828" s="9">
        <v>0</v>
      </c>
      <c r="AG828" s="8">
        <v>0</v>
      </c>
      <c r="AH828" s="9">
        <v>0</v>
      </c>
      <c r="AI828" s="30">
        <v>1</v>
      </c>
      <c r="AJ828" s="9">
        <v>1</v>
      </c>
      <c r="AK828" s="30">
        <v>0</v>
      </c>
      <c r="AL828" s="21">
        <v>1958</v>
      </c>
      <c r="AM828" s="23">
        <f t="shared" si="244"/>
        <v>7.5796788230904557</v>
      </c>
      <c r="AN828" s="33">
        <v>0</v>
      </c>
      <c r="AO828" s="33">
        <v>0</v>
      </c>
      <c r="AP828" s="33">
        <v>0.71699999999999997</v>
      </c>
      <c r="AQ828" s="43">
        <v>0.28299999999999997</v>
      </c>
      <c r="AR828" s="33">
        <v>0.94799999999999995</v>
      </c>
      <c r="AS828" s="43">
        <v>5.1999999999999998E-2</v>
      </c>
      <c r="AT828" s="42" t="s">
        <v>108</v>
      </c>
      <c r="AU828" s="18" t="s">
        <v>108</v>
      </c>
      <c r="AV828">
        <v>1</v>
      </c>
      <c r="AW828" s="40">
        <v>0</v>
      </c>
      <c r="AX828" t="s">
        <v>108</v>
      </c>
      <c r="AY828" s="40" t="s">
        <v>108</v>
      </c>
      <c r="AZ828">
        <v>1</v>
      </c>
      <c r="BA828" s="18">
        <v>0</v>
      </c>
      <c r="BB828" t="s">
        <v>108</v>
      </c>
      <c r="BC828" s="18" t="s">
        <v>108</v>
      </c>
      <c r="BD828" s="18" t="s">
        <v>174</v>
      </c>
      <c r="BE828">
        <v>1</v>
      </c>
      <c r="BF828">
        <v>0</v>
      </c>
      <c r="BG828">
        <v>1</v>
      </c>
      <c r="BH828">
        <v>0</v>
      </c>
      <c r="BI828">
        <v>0</v>
      </c>
      <c r="BJ828">
        <v>0</v>
      </c>
      <c r="BK828" s="18">
        <v>0</v>
      </c>
      <c r="BL828">
        <v>1</v>
      </c>
      <c r="BM828">
        <v>0</v>
      </c>
      <c r="BN828" s="18">
        <v>0</v>
      </c>
      <c r="BQ828" s="25">
        <v>33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 s="18">
        <v>1</v>
      </c>
      <c r="BZ828">
        <v>0</v>
      </c>
      <c r="CA828">
        <v>1</v>
      </c>
      <c r="CB828">
        <v>0</v>
      </c>
      <c r="CC828" s="18">
        <v>0</v>
      </c>
      <c r="CD828">
        <v>1</v>
      </c>
      <c r="CE828">
        <v>0</v>
      </c>
      <c r="CF828">
        <v>0</v>
      </c>
      <c r="CG828">
        <v>0</v>
      </c>
      <c r="CH828" s="18">
        <v>0</v>
      </c>
      <c r="CI828">
        <v>0</v>
      </c>
      <c r="CJ828">
        <v>0</v>
      </c>
      <c r="CK828">
        <v>0</v>
      </c>
      <c r="CL828">
        <v>0</v>
      </c>
      <c r="CM828">
        <v>1</v>
      </c>
      <c r="CN828">
        <v>0</v>
      </c>
      <c r="CO828">
        <v>0</v>
      </c>
      <c r="CP828">
        <v>0</v>
      </c>
      <c r="CQ828">
        <v>0</v>
      </c>
      <c r="CR828">
        <v>1</v>
      </c>
      <c r="CS828" s="18">
        <v>0</v>
      </c>
      <c r="CU828">
        <v>125</v>
      </c>
      <c r="DD828" s="34" t="s">
        <v>110</v>
      </c>
    </row>
    <row r="829" spans="1:108" x14ac:dyDescent="0.25">
      <c r="A829">
        <v>828</v>
      </c>
      <c r="B829">
        <v>54</v>
      </c>
      <c r="C829" s="25" t="s">
        <v>194</v>
      </c>
      <c r="D829" s="12">
        <v>1.323606080859753</v>
      </c>
      <c r="E829" s="14">
        <v>0.27250713429465512</v>
      </c>
      <c r="F829" s="7">
        <v>4.8571428571428568</v>
      </c>
      <c r="G829" s="7">
        <f t="shared" si="235"/>
        <v>1.0510989465650979</v>
      </c>
      <c r="H829" s="16">
        <f t="shared" si="236"/>
        <v>1.596113215154408</v>
      </c>
      <c r="I829" s="11">
        <f t="shared" si="237"/>
        <v>8.0301544138865227E-2</v>
      </c>
      <c r="J829" s="33">
        <f t="shared" si="238"/>
        <v>1.6532670852119312E-2</v>
      </c>
      <c r="K829" s="33">
        <f t="shared" si="239"/>
        <v>60.486294618985333</v>
      </c>
      <c r="L829" s="33">
        <f t="shared" si="240"/>
        <v>6.3768873286745908E-2</v>
      </c>
      <c r="M829" s="33">
        <f t="shared" si="241"/>
        <v>9.6834214990984546E-2</v>
      </c>
      <c r="N829" s="8">
        <v>1</v>
      </c>
      <c r="O829" s="9">
        <v>0</v>
      </c>
      <c r="P829" s="8">
        <v>0</v>
      </c>
      <c r="Q829" s="9">
        <v>0</v>
      </c>
      <c r="R829" s="9">
        <v>1</v>
      </c>
      <c r="S829" s="9">
        <v>0</v>
      </c>
      <c r="T829" s="9">
        <v>0</v>
      </c>
      <c r="U829" s="8">
        <v>3639</v>
      </c>
      <c r="V829" s="9">
        <v>3</v>
      </c>
      <c r="W829" s="9">
        <f t="shared" si="258"/>
        <v>3635</v>
      </c>
      <c r="X829" s="9">
        <f t="shared" si="242"/>
        <v>15</v>
      </c>
      <c r="Y829" s="7">
        <f t="shared" si="257"/>
        <v>13.849</v>
      </c>
      <c r="Z829" s="7">
        <f t="shared" si="256"/>
        <v>13.151</v>
      </c>
      <c r="AA829" s="9">
        <v>0</v>
      </c>
      <c r="AB829" s="9">
        <v>1</v>
      </c>
      <c r="AC829" s="9">
        <v>0</v>
      </c>
      <c r="AD829" s="9">
        <v>1</v>
      </c>
      <c r="AE829" s="9">
        <v>0</v>
      </c>
      <c r="AF829" s="9">
        <v>0</v>
      </c>
      <c r="AG829" s="8">
        <v>0</v>
      </c>
      <c r="AH829" s="9">
        <v>0</v>
      </c>
      <c r="AI829" s="30">
        <v>1</v>
      </c>
      <c r="AJ829" s="9">
        <v>1</v>
      </c>
      <c r="AK829" s="30">
        <v>0</v>
      </c>
      <c r="AL829" s="21">
        <v>1958</v>
      </c>
      <c r="AM829" s="23">
        <f t="shared" si="244"/>
        <v>7.5796788230904557</v>
      </c>
      <c r="AN829" s="33">
        <v>0</v>
      </c>
      <c r="AO829" s="33">
        <v>0</v>
      </c>
      <c r="AP829" s="33">
        <v>0.71699999999999997</v>
      </c>
      <c r="AQ829" s="43">
        <v>0.28299999999999997</v>
      </c>
      <c r="AR829" s="33">
        <v>0.94799999999999995</v>
      </c>
      <c r="AS829" s="43">
        <v>5.1999999999999998E-2</v>
      </c>
      <c r="AT829" s="42" t="s">
        <v>108</v>
      </c>
      <c r="AU829" s="18" t="s">
        <v>108</v>
      </c>
      <c r="AV829">
        <v>1</v>
      </c>
      <c r="AW829" s="40">
        <v>0</v>
      </c>
      <c r="AX829" t="s">
        <v>108</v>
      </c>
      <c r="AY829" s="40" t="s">
        <v>108</v>
      </c>
      <c r="AZ829">
        <v>1</v>
      </c>
      <c r="BA829" s="18">
        <v>0</v>
      </c>
      <c r="BB829" t="s">
        <v>108</v>
      </c>
      <c r="BC829" s="18" t="s">
        <v>108</v>
      </c>
      <c r="BD829" s="18" t="s">
        <v>174</v>
      </c>
      <c r="BE829">
        <v>1</v>
      </c>
      <c r="BF829">
        <v>0</v>
      </c>
      <c r="BG829">
        <v>1</v>
      </c>
      <c r="BH829">
        <v>0</v>
      </c>
      <c r="BI829">
        <v>0</v>
      </c>
      <c r="BJ829">
        <v>0</v>
      </c>
      <c r="BK829" s="18">
        <v>0</v>
      </c>
      <c r="BL829">
        <v>1</v>
      </c>
      <c r="BM829">
        <v>0</v>
      </c>
      <c r="BN829" s="18">
        <v>0</v>
      </c>
      <c r="BQ829" s="25">
        <v>33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 s="18">
        <v>1</v>
      </c>
      <c r="BZ829">
        <v>0</v>
      </c>
      <c r="CA829">
        <v>1</v>
      </c>
      <c r="CB829">
        <v>0</v>
      </c>
      <c r="CC829" s="18">
        <v>0</v>
      </c>
      <c r="CD829">
        <v>1</v>
      </c>
      <c r="CE829">
        <v>0</v>
      </c>
      <c r="CF829">
        <v>0</v>
      </c>
      <c r="CG829">
        <v>0</v>
      </c>
      <c r="CH829" s="18">
        <v>0</v>
      </c>
      <c r="CI829">
        <v>0</v>
      </c>
      <c r="CJ829">
        <v>0</v>
      </c>
      <c r="CK829">
        <v>0</v>
      </c>
      <c r="CL829">
        <v>0</v>
      </c>
      <c r="CM829">
        <v>1</v>
      </c>
      <c r="CN829">
        <v>0</v>
      </c>
      <c r="CO829">
        <v>0</v>
      </c>
      <c r="CP829">
        <v>0</v>
      </c>
      <c r="CQ829">
        <v>0</v>
      </c>
      <c r="CR829">
        <v>1</v>
      </c>
      <c r="CS829" s="18">
        <v>0</v>
      </c>
      <c r="CU829">
        <v>125</v>
      </c>
      <c r="DD829" s="34" t="s">
        <v>110</v>
      </c>
    </row>
    <row r="830" spans="1:108" x14ac:dyDescent="0.25">
      <c r="A830">
        <v>829</v>
      </c>
      <c r="B830">
        <v>54</v>
      </c>
      <c r="C830" s="25" t="s">
        <v>194</v>
      </c>
      <c r="D830" s="12">
        <v>3.0088649333079021</v>
      </c>
      <c r="E830" s="14">
        <v>0.22202820118557029</v>
      </c>
      <c r="F830" s="7">
        <v>13.55172413793103</v>
      </c>
      <c r="G830" s="7">
        <f t="shared" si="235"/>
        <v>2.7868367321223317</v>
      </c>
      <c r="H830" s="16">
        <f t="shared" si="236"/>
        <v>3.2308931344934724</v>
      </c>
      <c r="I830" s="11">
        <f t="shared" si="237"/>
        <v>0.21930052382972096</v>
      </c>
      <c r="J830" s="33">
        <f t="shared" si="238"/>
        <v>1.6182481402193156E-2</v>
      </c>
      <c r="K830" s="33">
        <f t="shared" si="239"/>
        <v>61.795220099216273</v>
      </c>
      <c r="L830" s="33">
        <f t="shared" si="240"/>
        <v>0.20311804242752779</v>
      </c>
      <c r="M830" s="33">
        <f t="shared" si="241"/>
        <v>0.23548300523191412</v>
      </c>
      <c r="N830" s="8">
        <v>1</v>
      </c>
      <c r="O830" s="9">
        <v>0</v>
      </c>
      <c r="P830" s="8">
        <v>0</v>
      </c>
      <c r="Q830" s="9">
        <v>0</v>
      </c>
      <c r="R830" s="9">
        <v>1</v>
      </c>
      <c r="S830" s="9">
        <v>0</v>
      </c>
      <c r="T830" s="9">
        <v>0</v>
      </c>
      <c r="U830" s="8">
        <v>3639</v>
      </c>
      <c r="V830" s="9">
        <v>3</v>
      </c>
      <c r="W830" s="9">
        <f t="shared" si="258"/>
        <v>3635</v>
      </c>
      <c r="X830" s="9">
        <f t="shared" si="242"/>
        <v>15</v>
      </c>
      <c r="Y830" s="7">
        <f t="shared" si="257"/>
        <v>13.849</v>
      </c>
      <c r="Z830" s="7">
        <f t="shared" si="256"/>
        <v>13.151</v>
      </c>
      <c r="AA830" s="9">
        <v>0</v>
      </c>
      <c r="AB830" s="9">
        <v>1</v>
      </c>
      <c r="AC830" s="9">
        <v>0</v>
      </c>
      <c r="AD830" s="9">
        <v>1</v>
      </c>
      <c r="AE830" s="9">
        <v>0</v>
      </c>
      <c r="AF830" s="9">
        <v>0</v>
      </c>
      <c r="AG830" s="8">
        <v>0</v>
      </c>
      <c r="AH830" s="9">
        <v>0</v>
      </c>
      <c r="AI830" s="30">
        <v>1</v>
      </c>
      <c r="AJ830" s="9">
        <v>1</v>
      </c>
      <c r="AK830" s="30">
        <v>0</v>
      </c>
      <c r="AL830" s="21">
        <v>1958</v>
      </c>
      <c r="AM830" s="23">
        <f t="shared" si="244"/>
        <v>7.5796788230904557</v>
      </c>
      <c r="AN830" s="33">
        <v>0</v>
      </c>
      <c r="AO830" s="33">
        <v>0</v>
      </c>
      <c r="AP830" s="33">
        <v>0.71699999999999997</v>
      </c>
      <c r="AQ830" s="43">
        <v>0.28299999999999997</v>
      </c>
      <c r="AR830" s="33">
        <v>0.94799999999999995</v>
      </c>
      <c r="AS830" s="43">
        <v>5.1999999999999998E-2</v>
      </c>
      <c r="AT830" s="42" t="s">
        <v>108</v>
      </c>
      <c r="AU830" s="18" t="s">
        <v>108</v>
      </c>
      <c r="AV830">
        <v>1</v>
      </c>
      <c r="AW830" s="40">
        <v>0</v>
      </c>
      <c r="AX830" t="s">
        <v>108</v>
      </c>
      <c r="AY830" s="40" t="s">
        <v>108</v>
      </c>
      <c r="AZ830">
        <v>1</v>
      </c>
      <c r="BA830" s="18">
        <v>0</v>
      </c>
      <c r="BB830" t="s">
        <v>108</v>
      </c>
      <c r="BC830" s="18" t="s">
        <v>108</v>
      </c>
      <c r="BD830" s="18" t="s">
        <v>174</v>
      </c>
      <c r="BE830">
        <v>1</v>
      </c>
      <c r="BF830">
        <v>0</v>
      </c>
      <c r="BG830">
        <v>1</v>
      </c>
      <c r="BH830">
        <v>0</v>
      </c>
      <c r="BI830">
        <v>0</v>
      </c>
      <c r="BJ830">
        <v>0</v>
      </c>
      <c r="BK830" s="18">
        <v>0</v>
      </c>
      <c r="BL830">
        <v>1</v>
      </c>
      <c r="BM830">
        <v>0</v>
      </c>
      <c r="BN830" s="18">
        <v>0</v>
      </c>
      <c r="BQ830" s="25">
        <v>33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 s="18">
        <v>1</v>
      </c>
      <c r="BZ830">
        <v>0</v>
      </c>
      <c r="CA830">
        <v>1</v>
      </c>
      <c r="CB830">
        <v>0</v>
      </c>
      <c r="CC830" s="18">
        <v>0</v>
      </c>
      <c r="CD830">
        <v>1</v>
      </c>
      <c r="CE830">
        <v>0</v>
      </c>
      <c r="CF830">
        <v>0</v>
      </c>
      <c r="CG830">
        <v>0</v>
      </c>
      <c r="CH830" s="18">
        <v>0</v>
      </c>
      <c r="CI830">
        <v>0</v>
      </c>
      <c r="CJ830">
        <v>0</v>
      </c>
      <c r="CK830">
        <v>0</v>
      </c>
      <c r="CL830">
        <v>0</v>
      </c>
      <c r="CM830">
        <v>1</v>
      </c>
      <c r="CN830">
        <v>0</v>
      </c>
      <c r="CO830">
        <v>0</v>
      </c>
      <c r="CP830">
        <v>0</v>
      </c>
      <c r="CQ830">
        <v>0</v>
      </c>
      <c r="CR830">
        <v>1</v>
      </c>
      <c r="CS830" s="18">
        <v>0</v>
      </c>
      <c r="CU830">
        <v>125</v>
      </c>
      <c r="DD830" s="34" t="s">
        <v>110</v>
      </c>
    </row>
    <row r="831" spans="1:108" x14ac:dyDescent="0.25">
      <c r="A831">
        <v>830</v>
      </c>
      <c r="B831">
        <v>54</v>
      </c>
      <c r="C831" s="25" t="s">
        <v>194</v>
      </c>
      <c r="D831" s="12">
        <v>2.7924310710709039</v>
      </c>
      <c r="E831" s="14">
        <v>9.6623912493802908E-2</v>
      </c>
      <c r="F831" s="7">
        <v>28.9</v>
      </c>
      <c r="G831" s="7">
        <f t="shared" si="235"/>
        <v>2.6958071585771011</v>
      </c>
      <c r="H831" s="16">
        <f t="shared" si="236"/>
        <v>2.8890549835647068</v>
      </c>
      <c r="I831" s="11">
        <f t="shared" si="237"/>
        <v>0.4322488832196768</v>
      </c>
      <c r="J831" s="33">
        <f t="shared" si="238"/>
        <v>1.4956708761926535E-2</v>
      </c>
      <c r="K831" s="33">
        <f t="shared" si="239"/>
        <v>66.859629074651622</v>
      </c>
      <c r="L831" s="33">
        <f t="shared" si="240"/>
        <v>0.41729217445775024</v>
      </c>
      <c r="M831" s="33">
        <f t="shared" si="241"/>
        <v>0.44720559198160337</v>
      </c>
      <c r="N831" s="8">
        <v>1</v>
      </c>
      <c r="O831" s="9">
        <v>0</v>
      </c>
      <c r="P831" s="8">
        <v>0</v>
      </c>
      <c r="Q831" s="9">
        <v>0</v>
      </c>
      <c r="R831" s="9">
        <v>1</v>
      </c>
      <c r="S831" s="9">
        <v>0</v>
      </c>
      <c r="T831" s="9">
        <v>0</v>
      </c>
      <c r="U831" s="8">
        <v>3639</v>
      </c>
      <c r="V831" s="9">
        <v>3</v>
      </c>
      <c r="W831" s="9">
        <f t="shared" si="258"/>
        <v>3635</v>
      </c>
      <c r="X831" s="9">
        <f t="shared" si="242"/>
        <v>15</v>
      </c>
      <c r="Y831" s="7">
        <f t="shared" si="257"/>
        <v>13.849</v>
      </c>
      <c r="Z831" s="7">
        <f t="shared" si="256"/>
        <v>13.151</v>
      </c>
      <c r="AA831" s="9">
        <v>0</v>
      </c>
      <c r="AB831" s="9">
        <v>1</v>
      </c>
      <c r="AC831" s="9">
        <v>0</v>
      </c>
      <c r="AD831" s="9">
        <v>1</v>
      </c>
      <c r="AE831" s="9">
        <v>0</v>
      </c>
      <c r="AF831" s="9">
        <v>0</v>
      </c>
      <c r="AG831" s="8">
        <v>0</v>
      </c>
      <c r="AH831" s="9">
        <v>0</v>
      </c>
      <c r="AI831" s="30">
        <v>1</v>
      </c>
      <c r="AJ831" s="9">
        <v>1</v>
      </c>
      <c r="AK831" s="30">
        <v>0</v>
      </c>
      <c r="AL831" s="21">
        <v>1958</v>
      </c>
      <c r="AM831" s="23">
        <f t="shared" si="244"/>
        <v>7.5796788230904557</v>
      </c>
      <c r="AN831" s="33">
        <v>0</v>
      </c>
      <c r="AO831" s="33">
        <v>0</v>
      </c>
      <c r="AP831" s="33">
        <v>0.71699999999999997</v>
      </c>
      <c r="AQ831" s="43">
        <v>0.28299999999999997</v>
      </c>
      <c r="AR831" s="33">
        <v>0.94799999999999995</v>
      </c>
      <c r="AS831" s="43">
        <v>5.1999999999999998E-2</v>
      </c>
      <c r="AT831" s="42" t="s">
        <v>108</v>
      </c>
      <c r="AU831" s="18" t="s">
        <v>108</v>
      </c>
      <c r="AV831">
        <v>1</v>
      </c>
      <c r="AW831" s="40">
        <v>0</v>
      </c>
      <c r="AX831" t="s">
        <v>108</v>
      </c>
      <c r="AY831" s="40" t="s">
        <v>108</v>
      </c>
      <c r="AZ831">
        <v>1</v>
      </c>
      <c r="BA831" s="18">
        <v>0</v>
      </c>
      <c r="BB831" t="s">
        <v>108</v>
      </c>
      <c r="BC831" s="18" t="s">
        <v>108</v>
      </c>
      <c r="BD831" s="18" t="s">
        <v>174</v>
      </c>
      <c r="BE831">
        <v>1</v>
      </c>
      <c r="BF831">
        <v>0</v>
      </c>
      <c r="BG831">
        <v>1</v>
      </c>
      <c r="BH831">
        <v>0</v>
      </c>
      <c r="BI831">
        <v>0</v>
      </c>
      <c r="BJ831">
        <v>0</v>
      </c>
      <c r="BK831" s="18">
        <v>0</v>
      </c>
      <c r="BL831">
        <v>1</v>
      </c>
      <c r="BM831">
        <v>0</v>
      </c>
      <c r="BN831" s="18">
        <v>0</v>
      </c>
      <c r="BQ831" s="25">
        <v>33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 s="18">
        <v>1</v>
      </c>
      <c r="BZ831">
        <v>0</v>
      </c>
      <c r="CA831">
        <v>1</v>
      </c>
      <c r="CB831">
        <v>0</v>
      </c>
      <c r="CC831" s="18">
        <v>0</v>
      </c>
      <c r="CD831">
        <v>1</v>
      </c>
      <c r="CE831">
        <v>0</v>
      </c>
      <c r="CF831">
        <v>0</v>
      </c>
      <c r="CG831">
        <v>0</v>
      </c>
      <c r="CH831" s="18">
        <v>0</v>
      </c>
      <c r="CI831">
        <v>0</v>
      </c>
      <c r="CJ831">
        <v>0</v>
      </c>
      <c r="CK831">
        <v>0</v>
      </c>
      <c r="CL831">
        <v>0</v>
      </c>
      <c r="CM831">
        <v>1</v>
      </c>
      <c r="CN831">
        <v>0</v>
      </c>
      <c r="CO831">
        <v>0</v>
      </c>
      <c r="CP831">
        <v>0</v>
      </c>
      <c r="CQ831">
        <v>0</v>
      </c>
      <c r="CR831">
        <v>1</v>
      </c>
      <c r="CS831" s="18">
        <v>0</v>
      </c>
      <c r="CU831">
        <v>125</v>
      </c>
      <c r="DD831" s="34" t="s">
        <v>110</v>
      </c>
    </row>
    <row r="832" spans="1:108" x14ac:dyDescent="0.25">
      <c r="A832">
        <v>831</v>
      </c>
      <c r="B832">
        <v>54</v>
      </c>
      <c r="C832" s="25" t="s">
        <v>194</v>
      </c>
      <c r="D832" s="12">
        <v>1.2898078694519719</v>
      </c>
      <c r="E832" s="14">
        <v>0.52835503085984414</v>
      </c>
      <c r="F832" s="7">
        <v>2.4411764705882351</v>
      </c>
      <c r="G832" s="7">
        <f t="shared" si="235"/>
        <v>0.76145283859212776</v>
      </c>
      <c r="H832" s="16">
        <f t="shared" si="236"/>
        <v>1.818162900311816</v>
      </c>
      <c r="I832" s="11">
        <f t="shared" si="237"/>
        <v>4.0456775047596705E-2</v>
      </c>
      <c r="J832" s="33">
        <f t="shared" si="238"/>
        <v>1.6572654838774556E-2</v>
      </c>
      <c r="K832" s="33">
        <f t="shared" si="239"/>
        <v>60.340362466267578</v>
      </c>
      <c r="L832" s="33">
        <f t="shared" si="240"/>
        <v>2.3884120208822149E-2</v>
      </c>
      <c r="M832" s="33">
        <f t="shared" si="241"/>
        <v>5.7029429886371261E-2</v>
      </c>
      <c r="N832" s="8">
        <v>1</v>
      </c>
      <c r="O832" s="9">
        <v>0</v>
      </c>
      <c r="P832" s="8">
        <v>0</v>
      </c>
      <c r="Q832" s="9">
        <v>0</v>
      </c>
      <c r="R832" s="9">
        <v>1</v>
      </c>
      <c r="S832" s="9">
        <v>0</v>
      </c>
      <c r="T832" s="9">
        <v>0</v>
      </c>
      <c r="U832" s="8">
        <v>3639</v>
      </c>
      <c r="V832" s="9">
        <v>3</v>
      </c>
      <c r="W832" s="9">
        <f t="shared" si="258"/>
        <v>3635</v>
      </c>
      <c r="X832" s="9">
        <f t="shared" si="242"/>
        <v>15</v>
      </c>
      <c r="Y832" s="7">
        <f t="shared" si="257"/>
        <v>13.849</v>
      </c>
      <c r="Z832" s="7">
        <f t="shared" si="256"/>
        <v>13.151</v>
      </c>
      <c r="AA832" s="9">
        <v>0</v>
      </c>
      <c r="AB832" s="9">
        <v>1</v>
      </c>
      <c r="AC832" s="9">
        <v>0</v>
      </c>
      <c r="AD832" s="9">
        <v>1</v>
      </c>
      <c r="AE832" s="9">
        <v>0</v>
      </c>
      <c r="AF832" s="9">
        <v>0</v>
      </c>
      <c r="AG832" s="8">
        <v>0</v>
      </c>
      <c r="AH832" s="9">
        <v>0</v>
      </c>
      <c r="AI832" s="30">
        <v>1</v>
      </c>
      <c r="AJ832" s="9">
        <v>1</v>
      </c>
      <c r="AK832" s="30">
        <v>0</v>
      </c>
      <c r="AL832" s="21">
        <v>1958</v>
      </c>
      <c r="AM832" s="23">
        <f t="shared" si="244"/>
        <v>7.5796788230904557</v>
      </c>
      <c r="AN832" s="33">
        <v>0</v>
      </c>
      <c r="AO832" s="33">
        <v>0</v>
      </c>
      <c r="AP832" s="33">
        <v>0.71699999999999997</v>
      </c>
      <c r="AQ832" s="43">
        <v>0.28299999999999997</v>
      </c>
      <c r="AR832" s="33">
        <v>0.94799999999999995</v>
      </c>
      <c r="AS832" s="43">
        <v>5.1999999999999998E-2</v>
      </c>
      <c r="AT832" s="42" t="s">
        <v>108</v>
      </c>
      <c r="AU832" s="18" t="s">
        <v>108</v>
      </c>
      <c r="AV832">
        <v>1</v>
      </c>
      <c r="AW832" s="40">
        <v>0</v>
      </c>
      <c r="AX832" t="s">
        <v>108</v>
      </c>
      <c r="AY832" s="40" t="s">
        <v>108</v>
      </c>
      <c r="AZ832">
        <v>1</v>
      </c>
      <c r="BA832" s="18">
        <v>0</v>
      </c>
      <c r="BB832" t="s">
        <v>108</v>
      </c>
      <c r="BC832" s="18" t="s">
        <v>108</v>
      </c>
      <c r="BD832" s="18" t="s">
        <v>174</v>
      </c>
      <c r="BE832">
        <v>1</v>
      </c>
      <c r="BF832">
        <v>0</v>
      </c>
      <c r="BG832">
        <v>1</v>
      </c>
      <c r="BH832">
        <v>0</v>
      </c>
      <c r="BI832">
        <v>0</v>
      </c>
      <c r="BJ832">
        <v>0</v>
      </c>
      <c r="BK832" s="18">
        <v>0</v>
      </c>
      <c r="BL832">
        <v>1</v>
      </c>
      <c r="BM832">
        <v>0</v>
      </c>
      <c r="BN832" s="18">
        <v>0</v>
      </c>
      <c r="BQ832" s="25">
        <v>33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 s="18">
        <v>1</v>
      </c>
      <c r="BZ832">
        <v>0</v>
      </c>
      <c r="CA832">
        <v>1</v>
      </c>
      <c r="CB832">
        <v>0</v>
      </c>
      <c r="CC832" s="18">
        <v>0</v>
      </c>
      <c r="CD832">
        <v>1</v>
      </c>
      <c r="CE832">
        <v>0</v>
      </c>
      <c r="CF832">
        <v>0</v>
      </c>
      <c r="CG832">
        <v>0</v>
      </c>
      <c r="CH832" s="18">
        <v>0</v>
      </c>
      <c r="CI832">
        <v>0</v>
      </c>
      <c r="CJ832">
        <v>0</v>
      </c>
      <c r="CK832">
        <v>0</v>
      </c>
      <c r="CL832">
        <v>0</v>
      </c>
      <c r="CM832">
        <v>1</v>
      </c>
      <c r="CN832">
        <v>0</v>
      </c>
      <c r="CO832">
        <v>0</v>
      </c>
      <c r="CP832">
        <v>0</v>
      </c>
      <c r="CQ832">
        <v>0</v>
      </c>
      <c r="CR832">
        <v>1</v>
      </c>
      <c r="CS832" s="18">
        <v>0</v>
      </c>
      <c r="CU832">
        <v>125</v>
      </c>
      <c r="DD832" s="34" t="s">
        <v>110</v>
      </c>
    </row>
    <row r="833" spans="1:108" x14ac:dyDescent="0.25">
      <c r="A833">
        <v>832</v>
      </c>
      <c r="B833">
        <v>54</v>
      </c>
      <c r="C833" s="25" t="s">
        <v>194</v>
      </c>
      <c r="D833" s="12">
        <v>2.8255271239548452</v>
      </c>
      <c r="E833" s="14">
        <v>0.47723380377789598</v>
      </c>
      <c r="F833" s="7">
        <v>5.9206349206349209</v>
      </c>
      <c r="G833" s="7">
        <f t="shared" si="235"/>
        <v>2.3482933201769494</v>
      </c>
      <c r="H833" s="16">
        <f t="shared" si="236"/>
        <v>3.302760927732741</v>
      </c>
      <c r="I833" s="11">
        <f t="shared" si="237"/>
        <v>9.7730936419665043E-2</v>
      </c>
      <c r="J833" s="33">
        <f t="shared" si="238"/>
        <v>1.6506833765251739E-2</v>
      </c>
      <c r="K833" s="33">
        <f t="shared" si="239"/>
        <v>60.580969931682681</v>
      </c>
      <c r="L833" s="33">
        <f t="shared" si="240"/>
        <v>8.1224102654413308E-2</v>
      </c>
      <c r="M833" s="33">
        <f t="shared" si="241"/>
        <v>0.11423777018491678</v>
      </c>
      <c r="N833" s="8">
        <v>1</v>
      </c>
      <c r="O833" s="9">
        <v>0</v>
      </c>
      <c r="P833" s="8">
        <v>0</v>
      </c>
      <c r="Q833" s="9">
        <v>0</v>
      </c>
      <c r="R833" s="9">
        <v>1</v>
      </c>
      <c r="S833" s="9">
        <v>0</v>
      </c>
      <c r="T833" s="9">
        <v>0</v>
      </c>
      <c r="U833" s="8">
        <v>3639</v>
      </c>
      <c r="V833" s="9">
        <v>3</v>
      </c>
      <c r="W833" s="9">
        <f t="shared" si="258"/>
        <v>3635</v>
      </c>
      <c r="X833" s="9">
        <f t="shared" si="242"/>
        <v>15</v>
      </c>
      <c r="Y833" s="7">
        <f t="shared" si="257"/>
        <v>13.849</v>
      </c>
      <c r="Z833" s="7">
        <f t="shared" si="256"/>
        <v>13.151</v>
      </c>
      <c r="AA833" s="9">
        <v>0</v>
      </c>
      <c r="AB833" s="9">
        <v>1</v>
      </c>
      <c r="AC833" s="9">
        <v>0</v>
      </c>
      <c r="AD833" s="9">
        <v>1</v>
      </c>
      <c r="AE833" s="9">
        <v>0</v>
      </c>
      <c r="AF833" s="9">
        <v>0</v>
      </c>
      <c r="AG833" s="8">
        <v>0</v>
      </c>
      <c r="AH833" s="9">
        <v>0</v>
      </c>
      <c r="AI833" s="30">
        <v>1</v>
      </c>
      <c r="AJ833" s="9">
        <v>1</v>
      </c>
      <c r="AK833" s="30">
        <v>0</v>
      </c>
      <c r="AL833" s="21">
        <v>1958</v>
      </c>
      <c r="AM833" s="23">
        <f t="shared" si="244"/>
        <v>7.5796788230904557</v>
      </c>
      <c r="AN833" s="33">
        <v>0</v>
      </c>
      <c r="AO833" s="33">
        <v>0</v>
      </c>
      <c r="AP833" s="33">
        <v>0.71699999999999997</v>
      </c>
      <c r="AQ833" s="43">
        <v>0.28299999999999997</v>
      </c>
      <c r="AR833" s="33">
        <v>0.94799999999999995</v>
      </c>
      <c r="AS833" s="43">
        <v>5.1999999999999998E-2</v>
      </c>
      <c r="AT833" s="42" t="s">
        <v>108</v>
      </c>
      <c r="AU833" s="18" t="s">
        <v>108</v>
      </c>
      <c r="AV833">
        <v>1</v>
      </c>
      <c r="AW833" s="40">
        <v>0</v>
      </c>
      <c r="AX833" t="s">
        <v>108</v>
      </c>
      <c r="AY833" s="40" t="s">
        <v>108</v>
      </c>
      <c r="AZ833">
        <v>1</v>
      </c>
      <c r="BA833" s="18">
        <v>0</v>
      </c>
      <c r="BB833" t="s">
        <v>108</v>
      </c>
      <c r="BC833" s="18" t="s">
        <v>108</v>
      </c>
      <c r="BD833" s="18" t="s">
        <v>174</v>
      </c>
      <c r="BE833">
        <v>1</v>
      </c>
      <c r="BF833">
        <v>0</v>
      </c>
      <c r="BG833">
        <v>1</v>
      </c>
      <c r="BH833">
        <v>0</v>
      </c>
      <c r="BI833">
        <v>0</v>
      </c>
      <c r="BJ833">
        <v>0</v>
      </c>
      <c r="BK833" s="18">
        <v>0</v>
      </c>
      <c r="BL833">
        <v>1</v>
      </c>
      <c r="BM833">
        <v>0</v>
      </c>
      <c r="BN833" s="18">
        <v>0</v>
      </c>
      <c r="BQ833" s="25">
        <v>33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 s="18">
        <v>1</v>
      </c>
      <c r="BZ833">
        <v>0</v>
      </c>
      <c r="CA833">
        <v>1</v>
      </c>
      <c r="CB833">
        <v>0</v>
      </c>
      <c r="CC833" s="18">
        <v>0</v>
      </c>
      <c r="CD833">
        <v>1</v>
      </c>
      <c r="CE833">
        <v>0</v>
      </c>
      <c r="CF833">
        <v>0</v>
      </c>
      <c r="CG833">
        <v>0</v>
      </c>
      <c r="CH833" s="18">
        <v>0</v>
      </c>
      <c r="CI833">
        <v>0</v>
      </c>
      <c r="CJ833">
        <v>0</v>
      </c>
      <c r="CK833">
        <v>0</v>
      </c>
      <c r="CL833">
        <v>0</v>
      </c>
      <c r="CM833">
        <v>1</v>
      </c>
      <c r="CN833">
        <v>0</v>
      </c>
      <c r="CO833">
        <v>0</v>
      </c>
      <c r="CP833">
        <v>0</v>
      </c>
      <c r="CQ833">
        <v>0</v>
      </c>
      <c r="CR833">
        <v>1</v>
      </c>
      <c r="CS833" s="18">
        <v>0</v>
      </c>
      <c r="CU833">
        <v>125</v>
      </c>
      <c r="DD833" s="34" t="s">
        <v>110</v>
      </c>
    </row>
    <row r="834" spans="1:108" x14ac:dyDescent="0.25">
      <c r="A834">
        <v>833</v>
      </c>
      <c r="B834">
        <v>54</v>
      </c>
      <c r="C834" s="25" t="s">
        <v>194</v>
      </c>
      <c r="D834" s="12">
        <v>2.061028588033873</v>
      </c>
      <c r="E834" s="14">
        <v>9.325921212822956E-2</v>
      </c>
      <c r="F834" s="7">
        <v>22.1</v>
      </c>
      <c r="G834" s="7">
        <f t="shared" ref="G834:G848" si="259">D834-E834</f>
        <v>1.9677693759056434</v>
      </c>
      <c r="H834" s="16">
        <f t="shared" ref="H834:H848" si="260">D834+E834</f>
        <v>2.1542878001621024</v>
      </c>
      <c r="I834" s="11">
        <f t="shared" ref="I834:I848" si="261">IFERROR(F834/SQRT(F834^2+W834), "X")</f>
        <v>0.34416286928355505</v>
      </c>
      <c r="J834" s="33">
        <f t="shared" ref="J834:J897" si="262">IFERROR(SQRT((1-I834^2)/W834), "X")</f>
        <v>1.5572980510568098E-2</v>
      </c>
      <c r="K834" s="33">
        <f t="shared" ref="K834:K897" si="263">IFERROR(1/J834, "X")</f>
        <v>64.21378356708162</v>
      </c>
      <c r="L834" s="33">
        <f t="shared" ref="L834:L848" si="264">IFERROR(I834-J834, "X")</f>
        <v>0.32858988877298695</v>
      </c>
      <c r="M834" s="33">
        <f t="shared" ref="M834:M848" si="265">IFERROR(I834+J834, "X")</f>
        <v>0.35973584979412315</v>
      </c>
      <c r="N834" s="8">
        <v>1</v>
      </c>
      <c r="O834" s="9">
        <v>0</v>
      </c>
      <c r="P834" s="8">
        <v>0</v>
      </c>
      <c r="Q834" s="9">
        <v>0</v>
      </c>
      <c r="R834" s="9">
        <v>1</v>
      </c>
      <c r="S834" s="9">
        <v>0</v>
      </c>
      <c r="T834" s="9">
        <v>0</v>
      </c>
      <c r="U834" s="8">
        <v>3639</v>
      </c>
      <c r="V834" s="9">
        <v>3</v>
      </c>
      <c r="W834" s="9">
        <f t="shared" si="258"/>
        <v>3635</v>
      </c>
      <c r="X834" s="9">
        <f t="shared" ref="X834:X897" si="266">COUNTIF(B:B,B834)</f>
        <v>15</v>
      </c>
      <c r="Y834" s="7">
        <f t="shared" si="257"/>
        <v>13.849</v>
      </c>
      <c r="Z834" s="7">
        <f t="shared" si="256"/>
        <v>13.151</v>
      </c>
      <c r="AA834" s="9">
        <v>0</v>
      </c>
      <c r="AB834" s="9">
        <v>1</v>
      </c>
      <c r="AC834" s="9">
        <v>0</v>
      </c>
      <c r="AD834" s="9">
        <v>1</v>
      </c>
      <c r="AE834" s="9">
        <v>0</v>
      </c>
      <c r="AF834" s="9">
        <v>0</v>
      </c>
      <c r="AG834" s="8">
        <v>0</v>
      </c>
      <c r="AH834" s="9">
        <v>0</v>
      </c>
      <c r="AI834" s="30">
        <v>1</v>
      </c>
      <c r="AJ834" s="9">
        <v>1</v>
      </c>
      <c r="AK834" s="30">
        <v>0</v>
      </c>
      <c r="AL834" s="21">
        <v>1958</v>
      </c>
      <c r="AM834" s="23">
        <f t="shared" ref="AM834:AM897" si="267">LN(AL834)</f>
        <v>7.5796788230904557</v>
      </c>
      <c r="AN834" s="33">
        <v>0</v>
      </c>
      <c r="AO834" s="33">
        <v>0</v>
      </c>
      <c r="AP834" s="33">
        <v>0.71699999999999997</v>
      </c>
      <c r="AQ834" s="43">
        <v>0.28299999999999997</v>
      </c>
      <c r="AR834" s="33">
        <v>0.94799999999999995</v>
      </c>
      <c r="AS834" s="43">
        <v>5.1999999999999998E-2</v>
      </c>
      <c r="AT834" s="42" t="s">
        <v>108</v>
      </c>
      <c r="AU834" s="18" t="s">
        <v>108</v>
      </c>
      <c r="AV834">
        <v>1</v>
      </c>
      <c r="AW834" s="40">
        <v>0</v>
      </c>
      <c r="AX834" t="s">
        <v>108</v>
      </c>
      <c r="AY834" s="40" t="s">
        <v>108</v>
      </c>
      <c r="AZ834">
        <v>1</v>
      </c>
      <c r="BA834" s="18">
        <v>0</v>
      </c>
      <c r="BB834" t="s">
        <v>108</v>
      </c>
      <c r="BC834" s="18" t="s">
        <v>108</v>
      </c>
      <c r="BD834" s="18" t="s">
        <v>174</v>
      </c>
      <c r="BE834">
        <v>1</v>
      </c>
      <c r="BF834">
        <v>0</v>
      </c>
      <c r="BG834">
        <v>1</v>
      </c>
      <c r="BH834">
        <v>0</v>
      </c>
      <c r="BI834">
        <v>0</v>
      </c>
      <c r="BJ834">
        <v>0</v>
      </c>
      <c r="BK834" s="18">
        <v>0</v>
      </c>
      <c r="BL834">
        <v>1</v>
      </c>
      <c r="BM834">
        <v>0</v>
      </c>
      <c r="BN834" s="18">
        <v>0</v>
      </c>
      <c r="BQ834" s="25">
        <v>33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 s="18">
        <v>1</v>
      </c>
      <c r="BZ834">
        <v>0</v>
      </c>
      <c r="CA834">
        <v>1</v>
      </c>
      <c r="CB834">
        <v>0</v>
      </c>
      <c r="CC834" s="18">
        <v>0</v>
      </c>
      <c r="CD834">
        <v>1</v>
      </c>
      <c r="CE834">
        <v>0</v>
      </c>
      <c r="CF834">
        <v>0</v>
      </c>
      <c r="CG834">
        <v>0</v>
      </c>
      <c r="CH834" s="18">
        <v>0</v>
      </c>
      <c r="CI834">
        <v>0</v>
      </c>
      <c r="CJ834">
        <v>0</v>
      </c>
      <c r="CK834">
        <v>0</v>
      </c>
      <c r="CL834">
        <v>0</v>
      </c>
      <c r="CM834">
        <v>1</v>
      </c>
      <c r="CN834">
        <v>0</v>
      </c>
      <c r="CO834">
        <v>0</v>
      </c>
      <c r="CP834">
        <v>0</v>
      </c>
      <c r="CQ834">
        <v>0</v>
      </c>
      <c r="CR834">
        <v>1</v>
      </c>
      <c r="CS834" s="18">
        <v>0</v>
      </c>
      <c r="CU834">
        <v>125</v>
      </c>
      <c r="DD834" s="34" t="s">
        <v>110</v>
      </c>
    </row>
    <row r="835" spans="1:108" x14ac:dyDescent="0.25">
      <c r="A835">
        <v>834</v>
      </c>
      <c r="B835">
        <v>54</v>
      </c>
      <c r="C835" s="25" t="s">
        <v>194</v>
      </c>
      <c r="D835" s="12">
        <v>1.1975568650366071</v>
      </c>
      <c r="E835" s="14">
        <v>1.058485745225904</v>
      </c>
      <c r="F835" s="7">
        <v>1.131386861313868</v>
      </c>
      <c r="G835" s="7">
        <f t="shared" si="259"/>
        <v>0.13907111981070308</v>
      </c>
      <c r="H835" s="16">
        <f t="shared" si="260"/>
        <v>2.2560426102625111</v>
      </c>
      <c r="I835" s="11">
        <f t="shared" si="261"/>
        <v>1.8762144231012204E-2</v>
      </c>
      <c r="J835" s="33">
        <f t="shared" si="262"/>
        <v>1.6583314578378538E-2</v>
      </c>
      <c r="K835" s="33">
        <f t="shared" si="263"/>
        <v>60.30157573587902</v>
      </c>
      <c r="L835" s="33">
        <f t="shared" si="264"/>
        <v>2.178829652633666E-3</v>
      </c>
      <c r="M835" s="33">
        <f t="shared" si="265"/>
        <v>3.5345458809390745E-2</v>
      </c>
      <c r="N835" s="8">
        <v>1</v>
      </c>
      <c r="O835" s="9">
        <v>0</v>
      </c>
      <c r="P835" s="8">
        <v>0</v>
      </c>
      <c r="Q835" s="9">
        <v>0</v>
      </c>
      <c r="R835" s="9">
        <v>1</v>
      </c>
      <c r="S835" s="9">
        <v>0</v>
      </c>
      <c r="T835" s="9">
        <v>0</v>
      </c>
      <c r="U835" s="8">
        <v>3639</v>
      </c>
      <c r="V835" s="9">
        <v>3</v>
      </c>
      <c r="W835" s="9">
        <f t="shared" si="258"/>
        <v>3635</v>
      </c>
      <c r="X835" s="9">
        <f t="shared" si="266"/>
        <v>15</v>
      </c>
      <c r="Y835" s="7">
        <f t="shared" si="257"/>
        <v>13.849</v>
      </c>
      <c r="Z835" s="7">
        <f t="shared" si="256"/>
        <v>13.151</v>
      </c>
      <c r="AA835" s="9">
        <v>0</v>
      </c>
      <c r="AB835" s="9">
        <v>1</v>
      </c>
      <c r="AC835" s="9">
        <v>0</v>
      </c>
      <c r="AD835" s="9">
        <v>1</v>
      </c>
      <c r="AE835" s="9">
        <v>0</v>
      </c>
      <c r="AF835" s="9">
        <v>0</v>
      </c>
      <c r="AG835" s="8">
        <v>0</v>
      </c>
      <c r="AH835" s="9">
        <v>0</v>
      </c>
      <c r="AI835" s="30">
        <v>1</v>
      </c>
      <c r="AJ835" s="9">
        <v>1</v>
      </c>
      <c r="AK835" s="30">
        <v>0</v>
      </c>
      <c r="AL835" s="21">
        <v>1958</v>
      </c>
      <c r="AM835" s="23">
        <f t="shared" si="267"/>
        <v>7.5796788230904557</v>
      </c>
      <c r="AN835" s="33">
        <v>0</v>
      </c>
      <c r="AO835" s="33">
        <v>0</v>
      </c>
      <c r="AP835" s="33">
        <v>0.71699999999999997</v>
      </c>
      <c r="AQ835" s="43">
        <v>0.28299999999999997</v>
      </c>
      <c r="AR835" s="33">
        <v>0.94799999999999995</v>
      </c>
      <c r="AS835" s="43">
        <v>5.1999999999999998E-2</v>
      </c>
      <c r="AT835" s="42" t="s">
        <v>108</v>
      </c>
      <c r="AU835" s="18" t="s">
        <v>108</v>
      </c>
      <c r="AV835">
        <v>1</v>
      </c>
      <c r="AW835" s="40">
        <v>0</v>
      </c>
      <c r="AX835" t="s">
        <v>108</v>
      </c>
      <c r="AY835" s="40" t="s">
        <v>108</v>
      </c>
      <c r="AZ835">
        <v>1</v>
      </c>
      <c r="BA835" s="18">
        <v>0</v>
      </c>
      <c r="BB835" t="s">
        <v>108</v>
      </c>
      <c r="BC835" s="18" t="s">
        <v>108</v>
      </c>
      <c r="BD835" s="18" t="s">
        <v>174</v>
      </c>
      <c r="BE835">
        <v>1</v>
      </c>
      <c r="BF835">
        <v>0</v>
      </c>
      <c r="BG835">
        <v>1</v>
      </c>
      <c r="BH835">
        <v>0</v>
      </c>
      <c r="BI835">
        <v>0</v>
      </c>
      <c r="BJ835">
        <v>0</v>
      </c>
      <c r="BK835" s="18">
        <v>0</v>
      </c>
      <c r="BL835">
        <v>1</v>
      </c>
      <c r="BM835">
        <v>0</v>
      </c>
      <c r="BN835" s="18">
        <v>0</v>
      </c>
      <c r="BQ835" s="25">
        <v>33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 s="18">
        <v>1</v>
      </c>
      <c r="BZ835">
        <v>0</v>
      </c>
      <c r="CA835">
        <v>1</v>
      </c>
      <c r="CB835">
        <v>0</v>
      </c>
      <c r="CC835" s="18">
        <v>0</v>
      </c>
      <c r="CD835">
        <v>1</v>
      </c>
      <c r="CE835">
        <v>0</v>
      </c>
      <c r="CF835">
        <v>0</v>
      </c>
      <c r="CG835">
        <v>0</v>
      </c>
      <c r="CH835" s="18">
        <v>0</v>
      </c>
      <c r="CI835">
        <v>0</v>
      </c>
      <c r="CJ835">
        <v>0</v>
      </c>
      <c r="CK835">
        <v>0</v>
      </c>
      <c r="CL835">
        <v>0</v>
      </c>
      <c r="CM835">
        <v>1</v>
      </c>
      <c r="CN835">
        <v>0</v>
      </c>
      <c r="CO835">
        <v>0</v>
      </c>
      <c r="CP835">
        <v>0</v>
      </c>
      <c r="CQ835">
        <v>0</v>
      </c>
      <c r="CR835">
        <v>1</v>
      </c>
      <c r="CS835" s="18">
        <v>0</v>
      </c>
      <c r="CU835">
        <v>125</v>
      </c>
      <c r="DD835" s="34" t="s">
        <v>110</v>
      </c>
    </row>
    <row r="836" spans="1:108" s="207" customFormat="1" x14ac:dyDescent="0.25">
      <c r="A836" s="207">
        <v>835</v>
      </c>
      <c r="B836" s="207">
        <v>54</v>
      </c>
      <c r="C836" s="208" t="s">
        <v>194</v>
      </c>
      <c r="D836" s="209">
        <v>2.452248701926214</v>
      </c>
      <c r="E836" s="210">
        <v>1.133516771585229</v>
      </c>
      <c r="F836" s="211">
        <v>2.1633986928104578</v>
      </c>
      <c r="G836" s="211">
        <f t="shared" si="259"/>
        <v>1.318731930340985</v>
      </c>
      <c r="H836" s="212">
        <f t="shared" si="260"/>
        <v>3.5857654735114428</v>
      </c>
      <c r="I836" s="213">
        <f t="shared" si="261"/>
        <v>3.5859558999142858E-2</v>
      </c>
      <c r="J836" s="214">
        <f t="shared" si="262"/>
        <v>1.6575566546431591E-2</v>
      </c>
      <c r="K836" s="214">
        <f t="shared" si="263"/>
        <v>60.329762919342343</v>
      </c>
      <c r="L836" s="214">
        <f t="shared" si="264"/>
        <v>1.9283992452711268E-2</v>
      </c>
      <c r="M836" s="214">
        <f t="shared" si="265"/>
        <v>5.2435125545574446E-2</v>
      </c>
      <c r="N836" s="215">
        <v>1</v>
      </c>
      <c r="O836" s="216">
        <v>0</v>
      </c>
      <c r="P836" s="215">
        <v>0</v>
      </c>
      <c r="Q836" s="216">
        <v>0</v>
      </c>
      <c r="R836" s="216">
        <v>1</v>
      </c>
      <c r="S836" s="216">
        <v>0</v>
      </c>
      <c r="T836" s="216">
        <v>0</v>
      </c>
      <c r="U836" s="215">
        <v>3639</v>
      </c>
      <c r="V836" s="216">
        <v>3</v>
      </c>
      <c r="W836" s="216">
        <f t="shared" si="258"/>
        <v>3635</v>
      </c>
      <c r="X836" s="216">
        <f t="shared" si="266"/>
        <v>15</v>
      </c>
      <c r="Y836" s="211">
        <f t="shared" si="257"/>
        <v>13.849</v>
      </c>
      <c r="Z836" s="211">
        <f t="shared" si="256"/>
        <v>13.151</v>
      </c>
      <c r="AA836" s="216">
        <v>0</v>
      </c>
      <c r="AB836" s="216">
        <v>1</v>
      </c>
      <c r="AC836" s="216">
        <v>0</v>
      </c>
      <c r="AD836" s="216">
        <v>1</v>
      </c>
      <c r="AE836" s="216">
        <v>0</v>
      </c>
      <c r="AF836" s="216">
        <v>0</v>
      </c>
      <c r="AG836" s="215">
        <v>0</v>
      </c>
      <c r="AH836" s="216">
        <v>0</v>
      </c>
      <c r="AI836" s="217">
        <v>1</v>
      </c>
      <c r="AJ836" s="216">
        <v>1</v>
      </c>
      <c r="AK836" s="217">
        <v>0</v>
      </c>
      <c r="AL836" s="218">
        <v>1958</v>
      </c>
      <c r="AM836" s="219">
        <f t="shared" si="267"/>
        <v>7.5796788230904557</v>
      </c>
      <c r="AN836" s="214">
        <v>0</v>
      </c>
      <c r="AO836" s="214">
        <v>0</v>
      </c>
      <c r="AP836" s="214">
        <v>0.71699999999999997</v>
      </c>
      <c r="AQ836" s="220">
        <v>0.28299999999999997</v>
      </c>
      <c r="AR836" s="214">
        <v>0.94799999999999995</v>
      </c>
      <c r="AS836" s="220">
        <v>5.1999999999999998E-2</v>
      </c>
      <c r="AT836" s="221" t="s">
        <v>108</v>
      </c>
      <c r="AU836" s="222" t="s">
        <v>108</v>
      </c>
      <c r="AV836" s="207">
        <v>1</v>
      </c>
      <c r="AW836" s="223">
        <v>0</v>
      </c>
      <c r="AX836" s="207" t="s">
        <v>108</v>
      </c>
      <c r="AY836" s="223" t="s">
        <v>108</v>
      </c>
      <c r="AZ836">
        <v>1</v>
      </c>
      <c r="BA836" s="222">
        <v>0</v>
      </c>
      <c r="BB836" s="207" t="s">
        <v>108</v>
      </c>
      <c r="BC836" s="222" t="s">
        <v>108</v>
      </c>
      <c r="BD836" s="222" t="s">
        <v>174</v>
      </c>
      <c r="BE836">
        <v>1</v>
      </c>
      <c r="BF836">
        <v>0</v>
      </c>
      <c r="BG836">
        <v>1</v>
      </c>
      <c r="BH836">
        <v>0</v>
      </c>
      <c r="BI836">
        <v>0</v>
      </c>
      <c r="BJ836">
        <v>0</v>
      </c>
      <c r="BK836" s="222">
        <v>0</v>
      </c>
      <c r="BL836">
        <v>1</v>
      </c>
      <c r="BM836">
        <v>0</v>
      </c>
      <c r="BN836" s="222">
        <v>0</v>
      </c>
      <c r="BQ836" s="208">
        <v>33</v>
      </c>
      <c r="BR836" s="207">
        <v>0</v>
      </c>
      <c r="BS836" s="207">
        <v>0</v>
      </c>
      <c r="BT836" s="207">
        <v>0</v>
      </c>
      <c r="BU836" s="207">
        <v>0</v>
      </c>
      <c r="BV836" s="207">
        <v>0</v>
      </c>
      <c r="BW836" s="207">
        <v>0</v>
      </c>
      <c r="BX836" s="207">
        <v>0</v>
      </c>
      <c r="BY836" s="222">
        <v>1</v>
      </c>
      <c r="BZ836" s="207">
        <v>0</v>
      </c>
      <c r="CA836" s="207">
        <v>1</v>
      </c>
      <c r="CB836" s="207">
        <v>0</v>
      </c>
      <c r="CC836" s="222">
        <v>0</v>
      </c>
      <c r="CD836" s="207">
        <v>1</v>
      </c>
      <c r="CE836" s="207">
        <v>0</v>
      </c>
      <c r="CF836" s="207">
        <v>0</v>
      </c>
      <c r="CG836" s="207">
        <v>0</v>
      </c>
      <c r="CH836" s="222">
        <v>0</v>
      </c>
      <c r="CI836" s="207">
        <v>0</v>
      </c>
      <c r="CJ836" s="207">
        <v>0</v>
      </c>
      <c r="CK836" s="207">
        <v>0</v>
      </c>
      <c r="CL836" s="207">
        <v>0</v>
      </c>
      <c r="CM836" s="207">
        <v>1</v>
      </c>
      <c r="CN836" s="207">
        <v>0</v>
      </c>
      <c r="CO836" s="207">
        <v>0</v>
      </c>
      <c r="CP836" s="207">
        <v>0</v>
      </c>
      <c r="CQ836" s="207">
        <v>0</v>
      </c>
      <c r="CR836" s="207">
        <v>1</v>
      </c>
      <c r="CS836" s="222">
        <v>0</v>
      </c>
      <c r="CU836">
        <v>125</v>
      </c>
      <c r="CY836" s="224"/>
      <c r="DD836" s="224" t="s">
        <v>110</v>
      </c>
    </row>
    <row r="837" spans="1:108" x14ac:dyDescent="0.25">
      <c r="A837">
        <v>836</v>
      </c>
      <c r="B837">
        <v>55</v>
      </c>
      <c r="C837" s="25" t="s">
        <v>195</v>
      </c>
      <c r="D837" s="12">
        <v>3.502212352392664</v>
      </c>
      <c r="E837" s="14">
        <v>0.62077619244773952</v>
      </c>
      <c r="F837" s="7">
        <v>5.6416666666666666</v>
      </c>
      <c r="G837" s="7">
        <f t="shared" si="259"/>
        <v>2.8814361599449247</v>
      </c>
      <c r="H837" s="16">
        <f t="shared" si="260"/>
        <v>4.1229885448404033</v>
      </c>
      <c r="I837" s="11">
        <f t="shared" si="261"/>
        <v>5.1741366373935151E-2</v>
      </c>
      <c r="J837" s="33">
        <f t="shared" si="262"/>
        <v>9.1712909377728493E-3</v>
      </c>
      <c r="K837" s="33">
        <f t="shared" si="263"/>
        <v>109.03590419113226</v>
      </c>
      <c r="L837" s="33">
        <f t="shared" si="264"/>
        <v>4.25700754361623E-2</v>
      </c>
      <c r="M837" s="33">
        <f t="shared" si="265"/>
        <v>6.0912657311708002E-2</v>
      </c>
      <c r="N837" s="8">
        <v>1</v>
      </c>
      <c r="O837" s="9">
        <v>0</v>
      </c>
      <c r="P837" s="8">
        <v>0</v>
      </c>
      <c r="Q837" s="9">
        <v>1</v>
      </c>
      <c r="R837" s="9">
        <v>0</v>
      </c>
      <c r="S837" s="9">
        <v>0</v>
      </c>
      <c r="T837" s="9">
        <v>0</v>
      </c>
      <c r="U837" s="8">
        <v>11878</v>
      </c>
      <c r="V837" s="9">
        <v>20</v>
      </c>
      <c r="W837" s="9">
        <f t="shared" si="258"/>
        <v>11857</v>
      </c>
      <c r="X837" s="9">
        <f t="shared" si="266"/>
        <v>12</v>
      </c>
      <c r="Y837" s="7">
        <v>12</v>
      </c>
      <c r="Z837" s="7">
        <f t="shared" si="256"/>
        <v>17.5</v>
      </c>
      <c r="AA837" s="9">
        <v>0</v>
      </c>
      <c r="AB837" s="9">
        <v>1</v>
      </c>
      <c r="AC837" s="9">
        <v>0</v>
      </c>
      <c r="AD837" s="9">
        <v>0</v>
      </c>
      <c r="AE837" s="9">
        <v>1</v>
      </c>
      <c r="AF837" s="9">
        <v>0</v>
      </c>
      <c r="AG837" s="8">
        <v>0</v>
      </c>
      <c r="AH837" s="9">
        <v>1</v>
      </c>
      <c r="AI837" s="30">
        <v>0</v>
      </c>
      <c r="AJ837" s="9">
        <v>1</v>
      </c>
      <c r="AK837" s="30">
        <v>0</v>
      </c>
      <c r="AL837" s="21">
        <v>2017</v>
      </c>
      <c r="AM837" s="23">
        <f t="shared" si="267"/>
        <v>7.6093665379542115</v>
      </c>
      <c r="AN837" s="33">
        <v>0</v>
      </c>
      <c r="AO837" s="33">
        <v>0</v>
      </c>
      <c r="AP837" s="33">
        <v>1</v>
      </c>
      <c r="AQ837" s="43">
        <v>0</v>
      </c>
      <c r="AR837" s="33" t="s">
        <v>108</v>
      </c>
      <c r="AS837" s="43" t="s">
        <v>108</v>
      </c>
      <c r="AT837" s="42">
        <f t="shared" ref="AT837:AT848" si="268">1-AU837</f>
        <v>0.48699999999999999</v>
      </c>
      <c r="AU837" s="18">
        <v>0.51300000000000001</v>
      </c>
      <c r="AV837">
        <v>1</v>
      </c>
      <c r="AW837" s="40">
        <f t="shared" ref="AW837:AW848" si="269">1-AV837</f>
        <v>0</v>
      </c>
      <c r="AX837" t="s">
        <v>108</v>
      </c>
      <c r="AY837" s="40" t="s">
        <v>108</v>
      </c>
      <c r="AZ837">
        <v>0</v>
      </c>
      <c r="BA837" s="18">
        <v>1</v>
      </c>
      <c r="BB837">
        <f t="shared" ref="BB837:BB848" si="270">1-BC837</f>
        <v>0.23850000000000005</v>
      </c>
      <c r="BC837" s="18">
        <v>0.76149999999999995</v>
      </c>
      <c r="BD837" s="18" t="s">
        <v>196</v>
      </c>
      <c r="BE837">
        <v>0</v>
      </c>
      <c r="BF837">
        <v>0</v>
      </c>
      <c r="BG837">
        <v>0</v>
      </c>
      <c r="BH837">
        <v>0</v>
      </c>
      <c r="BI837">
        <v>1</v>
      </c>
      <c r="BJ837">
        <v>0</v>
      </c>
      <c r="BK837" s="18">
        <v>0</v>
      </c>
      <c r="BL837">
        <v>0</v>
      </c>
      <c r="BM837">
        <v>1</v>
      </c>
      <c r="BN837" s="18">
        <v>0</v>
      </c>
      <c r="BQ837" s="25">
        <v>35.5</v>
      </c>
      <c r="BR837">
        <v>1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 s="18">
        <v>0</v>
      </c>
      <c r="BZ837">
        <v>0</v>
      </c>
      <c r="CA837">
        <v>0</v>
      </c>
      <c r="CB837">
        <v>0</v>
      </c>
      <c r="CC837" s="18">
        <v>1</v>
      </c>
      <c r="CD837">
        <v>0</v>
      </c>
      <c r="CE837">
        <v>0</v>
      </c>
      <c r="CF837">
        <v>0</v>
      </c>
      <c r="CG837">
        <v>0</v>
      </c>
      <c r="CH837" s="18">
        <v>0</v>
      </c>
      <c r="CI837">
        <v>1</v>
      </c>
      <c r="CJ837">
        <v>1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1</v>
      </c>
      <c r="CQ837">
        <v>1</v>
      </c>
      <c r="CR837">
        <v>1</v>
      </c>
      <c r="CS837" s="18">
        <v>1</v>
      </c>
      <c r="CU837">
        <v>2</v>
      </c>
      <c r="DD837" s="34" t="s">
        <v>110</v>
      </c>
    </row>
    <row r="838" spans="1:108" x14ac:dyDescent="0.25">
      <c r="A838">
        <v>837</v>
      </c>
      <c r="B838">
        <v>55</v>
      </c>
      <c r="C838" s="25" t="s">
        <v>195</v>
      </c>
      <c r="D838" s="12">
        <v>1.529990892744759</v>
      </c>
      <c r="E838" s="14">
        <v>0.4378761814252678</v>
      </c>
      <c r="F838" s="7">
        <v>3.494117647058824</v>
      </c>
      <c r="G838" s="7">
        <f t="shared" si="259"/>
        <v>1.0921147113194911</v>
      </c>
      <c r="H838" s="16">
        <f t="shared" si="260"/>
        <v>1.9678670741700268</v>
      </c>
      <c r="I838" s="11">
        <f t="shared" si="261"/>
        <v>3.207204389156721E-2</v>
      </c>
      <c r="J838" s="33">
        <f t="shared" si="262"/>
        <v>9.178867780414858E-3</v>
      </c>
      <c r="K838" s="33">
        <f t="shared" si="263"/>
        <v>108.94589876691774</v>
      </c>
      <c r="L838" s="33">
        <f t="shared" si="264"/>
        <v>2.2893176111152352E-2</v>
      </c>
      <c r="M838" s="33">
        <f t="shared" si="265"/>
        <v>4.1250911671982068E-2</v>
      </c>
      <c r="N838" s="8">
        <v>1</v>
      </c>
      <c r="O838" s="9">
        <v>0</v>
      </c>
      <c r="P838" s="8">
        <v>0</v>
      </c>
      <c r="Q838" s="9">
        <v>1</v>
      </c>
      <c r="R838" s="9">
        <v>0</v>
      </c>
      <c r="S838" s="9">
        <v>0</v>
      </c>
      <c r="T838" s="9">
        <v>0</v>
      </c>
      <c r="U838" s="8">
        <v>11878</v>
      </c>
      <c r="V838" s="9">
        <v>20</v>
      </c>
      <c r="W838" s="9">
        <f t="shared" si="258"/>
        <v>11857</v>
      </c>
      <c r="X838" s="9">
        <f t="shared" si="266"/>
        <v>12</v>
      </c>
      <c r="Y838" s="7">
        <v>14</v>
      </c>
      <c r="Z838" s="7">
        <f t="shared" si="256"/>
        <v>15.5</v>
      </c>
      <c r="AA838" s="9">
        <v>0</v>
      </c>
      <c r="AB838" s="9">
        <v>1</v>
      </c>
      <c r="AC838" s="9">
        <v>0</v>
      </c>
      <c r="AD838" s="9">
        <v>0</v>
      </c>
      <c r="AE838" s="9">
        <v>1</v>
      </c>
      <c r="AF838" s="9">
        <v>0</v>
      </c>
      <c r="AG838" s="8">
        <v>0</v>
      </c>
      <c r="AH838" s="9">
        <v>1</v>
      </c>
      <c r="AI838" s="30">
        <v>0</v>
      </c>
      <c r="AJ838" s="9">
        <v>1</v>
      </c>
      <c r="AK838" s="30">
        <v>0</v>
      </c>
      <c r="AL838" s="21">
        <v>2017</v>
      </c>
      <c r="AM838" s="23">
        <f t="shared" si="267"/>
        <v>7.6093665379542115</v>
      </c>
      <c r="AN838" s="33">
        <v>0</v>
      </c>
      <c r="AO838" s="33">
        <v>0</v>
      </c>
      <c r="AP838" s="33">
        <v>1</v>
      </c>
      <c r="AQ838" s="43">
        <v>0</v>
      </c>
      <c r="AR838" s="33" t="s">
        <v>108</v>
      </c>
      <c r="AS838" s="43" t="s">
        <v>108</v>
      </c>
      <c r="AT838" s="42">
        <f t="shared" si="268"/>
        <v>0.48699999999999999</v>
      </c>
      <c r="AU838" s="18">
        <v>0.51300000000000001</v>
      </c>
      <c r="AV838">
        <v>1</v>
      </c>
      <c r="AW838" s="40">
        <f t="shared" si="269"/>
        <v>0</v>
      </c>
      <c r="AX838" t="s">
        <v>108</v>
      </c>
      <c r="AY838" s="40" t="s">
        <v>108</v>
      </c>
      <c r="AZ838">
        <v>0</v>
      </c>
      <c r="BA838" s="18">
        <v>1</v>
      </c>
      <c r="BB838">
        <f t="shared" si="270"/>
        <v>0.23850000000000005</v>
      </c>
      <c r="BC838" s="18">
        <v>0.76149999999999995</v>
      </c>
      <c r="BD838" s="18" t="s">
        <v>196</v>
      </c>
      <c r="BE838">
        <v>0</v>
      </c>
      <c r="BF838">
        <v>0</v>
      </c>
      <c r="BG838">
        <v>0</v>
      </c>
      <c r="BH838">
        <v>0</v>
      </c>
      <c r="BI838">
        <v>1</v>
      </c>
      <c r="BJ838">
        <v>0</v>
      </c>
      <c r="BK838" s="18">
        <v>0</v>
      </c>
      <c r="BL838">
        <v>0</v>
      </c>
      <c r="BM838">
        <v>1</v>
      </c>
      <c r="BN838" s="18">
        <v>0</v>
      </c>
      <c r="BQ838" s="25">
        <v>35.5</v>
      </c>
      <c r="BR838">
        <v>1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 s="18">
        <v>0</v>
      </c>
      <c r="BZ838">
        <v>0</v>
      </c>
      <c r="CA838">
        <v>0</v>
      </c>
      <c r="CB838">
        <v>0</v>
      </c>
      <c r="CC838" s="18">
        <v>1</v>
      </c>
      <c r="CD838">
        <v>0</v>
      </c>
      <c r="CE838">
        <v>0</v>
      </c>
      <c r="CF838">
        <v>0</v>
      </c>
      <c r="CG838">
        <v>0</v>
      </c>
      <c r="CH838" s="18">
        <v>0</v>
      </c>
      <c r="CI838">
        <v>1</v>
      </c>
      <c r="CJ838">
        <v>1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1</v>
      </c>
      <c r="CQ838">
        <v>1</v>
      </c>
      <c r="CR838">
        <v>1</v>
      </c>
      <c r="CS838" s="18">
        <v>1</v>
      </c>
      <c r="CU838">
        <v>2</v>
      </c>
      <c r="DD838" s="34" t="s">
        <v>110</v>
      </c>
    </row>
    <row r="839" spans="1:108" x14ac:dyDescent="0.25">
      <c r="A839">
        <v>838</v>
      </c>
      <c r="B839">
        <v>55</v>
      </c>
      <c r="C839" s="25" t="s">
        <v>195</v>
      </c>
      <c r="D839" s="12">
        <v>4.1137433494068363</v>
      </c>
      <c r="E839" s="14">
        <v>0.27971962937943129</v>
      </c>
      <c r="F839" s="7">
        <v>14.706666666666671</v>
      </c>
      <c r="G839" s="7">
        <f t="shared" si="259"/>
        <v>3.834023720027405</v>
      </c>
      <c r="H839" s="16">
        <f t="shared" si="260"/>
        <v>4.3934629787862676</v>
      </c>
      <c r="I839" s="11">
        <f t="shared" si="261"/>
        <v>0.13384480026334236</v>
      </c>
      <c r="J839" s="33">
        <f t="shared" si="262"/>
        <v>9.100961033318835E-3</v>
      </c>
      <c r="K839" s="33">
        <f t="shared" si="263"/>
        <v>109.878505834601</v>
      </c>
      <c r="L839" s="33">
        <f t="shared" si="264"/>
        <v>0.12474383923002352</v>
      </c>
      <c r="M839" s="33">
        <f t="shared" si="265"/>
        <v>0.1429457612966612</v>
      </c>
      <c r="N839" s="8">
        <v>1</v>
      </c>
      <c r="O839" s="9">
        <v>0</v>
      </c>
      <c r="P839" s="8">
        <v>0</v>
      </c>
      <c r="Q839" s="9">
        <v>1</v>
      </c>
      <c r="R839" s="9">
        <v>0</v>
      </c>
      <c r="S839" s="9">
        <v>0</v>
      </c>
      <c r="T839" s="9">
        <v>0</v>
      </c>
      <c r="U839" s="8">
        <v>11878</v>
      </c>
      <c r="V839" s="9">
        <v>20</v>
      </c>
      <c r="W839" s="9">
        <f t="shared" si="258"/>
        <v>11857</v>
      </c>
      <c r="X839" s="9">
        <f t="shared" si="266"/>
        <v>12</v>
      </c>
      <c r="Y839" s="7">
        <v>16</v>
      </c>
      <c r="Z839" s="7">
        <f t="shared" si="256"/>
        <v>13.5</v>
      </c>
      <c r="AA839" s="9">
        <v>0</v>
      </c>
      <c r="AB839" s="9">
        <v>1</v>
      </c>
      <c r="AC839" s="9">
        <v>0</v>
      </c>
      <c r="AD839" s="9">
        <v>0</v>
      </c>
      <c r="AE839" s="9">
        <v>1</v>
      </c>
      <c r="AF839" s="9">
        <v>0</v>
      </c>
      <c r="AG839" s="8">
        <v>0</v>
      </c>
      <c r="AH839" s="9">
        <v>1</v>
      </c>
      <c r="AI839" s="30">
        <v>0</v>
      </c>
      <c r="AJ839" s="9">
        <v>1</v>
      </c>
      <c r="AK839" s="30">
        <v>0</v>
      </c>
      <c r="AL839" s="21">
        <v>2017</v>
      </c>
      <c r="AM839" s="23">
        <f t="shared" si="267"/>
        <v>7.6093665379542115</v>
      </c>
      <c r="AN839" s="33">
        <v>0</v>
      </c>
      <c r="AO839" s="33">
        <v>0</v>
      </c>
      <c r="AP839" s="33">
        <v>0</v>
      </c>
      <c r="AQ839" s="43">
        <v>1</v>
      </c>
      <c r="AR839" s="33" t="s">
        <v>108</v>
      </c>
      <c r="AS839" s="43" t="s">
        <v>108</v>
      </c>
      <c r="AT839" s="42">
        <f t="shared" si="268"/>
        <v>0.48699999999999999</v>
      </c>
      <c r="AU839" s="18">
        <v>0.51300000000000001</v>
      </c>
      <c r="AV839">
        <v>1</v>
      </c>
      <c r="AW839" s="40">
        <f t="shared" si="269"/>
        <v>0</v>
      </c>
      <c r="AX839" t="s">
        <v>108</v>
      </c>
      <c r="AY839" s="40" t="s">
        <v>108</v>
      </c>
      <c r="AZ839">
        <v>0</v>
      </c>
      <c r="BA839" s="18">
        <v>1</v>
      </c>
      <c r="BB839">
        <f t="shared" si="270"/>
        <v>0.23850000000000005</v>
      </c>
      <c r="BC839" s="18">
        <v>0.76149999999999995</v>
      </c>
      <c r="BD839" s="18" t="s">
        <v>196</v>
      </c>
      <c r="BE839">
        <v>0</v>
      </c>
      <c r="BF839">
        <v>0</v>
      </c>
      <c r="BG839">
        <v>0</v>
      </c>
      <c r="BH839">
        <v>0</v>
      </c>
      <c r="BI839">
        <v>1</v>
      </c>
      <c r="BJ839">
        <v>0</v>
      </c>
      <c r="BK839" s="18">
        <v>0</v>
      </c>
      <c r="BL839">
        <v>0</v>
      </c>
      <c r="BM839">
        <v>1</v>
      </c>
      <c r="BN839" s="18">
        <v>0</v>
      </c>
      <c r="BQ839" s="25">
        <v>35.5</v>
      </c>
      <c r="BR839">
        <v>1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 s="18">
        <v>0</v>
      </c>
      <c r="BZ839">
        <v>0</v>
      </c>
      <c r="CA839">
        <v>0</v>
      </c>
      <c r="CB839">
        <v>0</v>
      </c>
      <c r="CC839" s="18">
        <v>1</v>
      </c>
      <c r="CD839">
        <v>0</v>
      </c>
      <c r="CE839">
        <v>0</v>
      </c>
      <c r="CF839">
        <v>0</v>
      </c>
      <c r="CG839">
        <v>0</v>
      </c>
      <c r="CH839" s="18">
        <v>0</v>
      </c>
      <c r="CI839">
        <v>1</v>
      </c>
      <c r="CJ839">
        <v>1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1</v>
      </c>
      <c r="CQ839">
        <v>1</v>
      </c>
      <c r="CR839">
        <v>1</v>
      </c>
      <c r="CS839" s="18">
        <v>1</v>
      </c>
      <c r="CU839">
        <v>2</v>
      </c>
      <c r="DD839" s="34" t="s">
        <v>110</v>
      </c>
    </row>
    <row r="840" spans="1:108" x14ac:dyDescent="0.25">
      <c r="A840">
        <v>839</v>
      </c>
      <c r="B840">
        <v>55</v>
      </c>
      <c r="C840" s="25" t="s">
        <v>195</v>
      </c>
      <c r="D840" s="12">
        <v>5.3379577429739618</v>
      </c>
      <c r="E840" s="14">
        <v>1.320979418958685</v>
      </c>
      <c r="F840" s="7">
        <v>4.0409090909090919</v>
      </c>
      <c r="G840" s="7">
        <f t="shared" si="259"/>
        <v>4.0169783240152768</v>
      </c>
      <c r="H840" s="16">
        <f t="shared" si="260"/>
        <v>6.6589371619326467</v>
      </c>
      <c r="I840" s="11">
        <f t="shared" si="261"/>
        <v>3.7084534349250138E-2</v>
      </c>
      <c r="J840" s="33">
        <f t="shared" si="262"/>
        <v>9.1772750920529021E-3</v>
      </c>
      <c r="K840" s="33">
        <f t="shared" si="263"/>
        <v>108.96480599845525</v>
      </c>
      <c r="L840" s="33">
        <f t="shared" si="264"/>
        <v>2.7907259257197236E-2</v>
      </c>
      <c r="M840" s="33">
        <f t="shared" si="265"/>
        <v>4.6261809441303037E-2</v>
      </c>
      <c r="N840" s="8">
        <v>1</v>
      </c>
      <c r="O840" s="9">
        <v>0</v>
      </c>
      <c r="P840" s="8">
        <v>0</v>
      </c>
      <c r="Q840" s="9">
        <v>1</v>
      </c>
      <c r="R840" s="9">
        <v>0</v>
      </c>
      <c r="S840" s="9">
        <v>0</v>
      </c>
      <c r="T840" s="9">
        <v>0</v>
      </c>
      <c r="U840" s="8">
        <v>11878</v>
      </c>
      <c r="V840" s="9">
        <v>20</v>
      </c>
      <c r="W840" s="9">
        <f t="shared" si="258"/>
        <v>11857</v>
      </c>
      <c r="X840" s="9">
        <f t="shared" si="266"/>
        <v>12</v>
      </c>
      <c r="Y840" s="7">
        <v>18</v>
      </c>
      <c r="Z840" s="7">
        <f t="shared" si="256"/>
        <v>11.5</v>
      </c>
      <c r="AA840" s="9">
        <v>0</v>
      </c>
      <c r="AB840" s="9">
        <v>1</v>
      </c>
      <c r="AC840" s="9">
        <v>0</v>
      </c>
      <c r="AD840" s="9">
        <v>0</v>
      </c>
      <c r="AE840" s="9">
        <v>1</v>
      </c>
      <c r="AF840" s="9">
        <v>0</v>
      </c>
      <c r="AG840" s="8">
        <v>0</v>
      </c>
      <c r="AH840" s="9">
        <v>1</v>
      </c>
      <c r="AI840" s="30">
        <v>0</v>
      </c>
      <c r="AJ840" s="9">
        <v>1</v>
      </c>
      <c r="AK840" s="30">
        <v>0</v>
      </c>
      <c r="AL840" s="21">
        <v>2017</v>
      </c>
      <c r="AM840" s="23">
        <f t="shared" si="267"/>
        <v>7.6093665379542115</v>
      </c>
      <c r="AN840" s="33">
        <v>0</v>
      </c>
      <c r="AO840" s="33">
        <v>0</v>
      </c>
      <c r="AP840" s="33">
        <v>0</v>
      </c>
      <c r="AQ840" s="43">
        <v>1</v>
      </c>
      <c r="AR840" s="33" t="s">
        <v>108</v>
      </c>
      <c r="AS840" s="43" t="s">
        <v>108</v>
      </c>
      <c r="AT840" s="42">
        <f t="shared" si="268"/>
        <v>0.48699999999999999</v>
      </c>
      <c r="AU840" s="18">
        <v>0.51300000000000001</v>
      </c>
      <c r="AV840">
        <v>1</v>
      </c>
      <c r="AW840" s="40">
        <f t="shared" si="269"/>
        <v>0</v>
      </c>
      <c r="AX840" t="s">
        <v>108</v>
      </c>
      <c r="AY840" s="40" t="s">
        <v>108</v>
      </c>
      <c r="AZ840">
        <v>0</v>
      </c>
      <c r="BA840" s="18">
        <v>1</v>
      </c>
      <c r="BB840">
        <f t="shared" si="270"/>
        <v>0.23850000000000005</v>
      </c>
      <c r="BC840" s="18">
        <v>0.76149999999999995</v>
      </c>
      <c r="BD840" s="18" t="s">
        <v>196</v>
      </c>
      <c r="BE840">
        <v>0</v>
      </c>
      <c r="BF840">
        <v>0</v>
      </c>
      <c r="BG840">
        <v>0</v>
      </c>
      <c r="BH840">
        <v>0</v>
      </c>
      <c r="BI840">
        <v>1</v>
      </c>
      <c r="BJ840">
        <v>0</v>
      </c>
      <c r="BK840" s="18">
        <v>0</v>
      </c>
      <c r="BL840">
        <v>0</v>
      </c>
      <c r="BM840">
        <v>1</v>
      </c>
      <c r="BN840" s="18">
        <v>0</v>
      </c>
      <c r="BQ840" s="25">
        <v>35.5</v>
      </c>
      <c r="BR840">
        <v>1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 s="18">
        <v>0</v>
      </c>
      <c r="BZ840">
        <v>0</v>
      </c>
      <c r="CA840">
        <v>0</v>
      </c>
      <c r="CB840">
        <v>0</v>
      </c>
      <c r="CC840" s="18">
        <v>1</v>
      </c>
      <c r="CD840">
        <v>0</v>
      </c>
      <c r="CE840">
        <v>0</v>
      </c>
      <c r="CF840">
        <v>0</v>
      </c>
      <c r="CG840">
        <v>0</v>
      </c>
      <c r="CH840" s="18">
        <v>0</v>
      </c>
      <c r="CI840">
        <v>1</v>
      </c>
      <c r="CJ840">
        <v>1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1</v>
      </c>
      <c r="CQ840">
        <v>1</v>
      </c>
      <c r="CR840">
        <v>1</v>
      </c>
      <c r="CS840" s="18">
        <v>1</v>
      </c>
      <c r="CU840">
        <v>2</v>
      </c>
      <c r="DD840" s="34" t="s">
        <v>110</v>
      </c>
    </row>
    <row r="841" spans="1:108" x14ac:dyDescent="0.25">
      <c r="A841">
        <v>840</v>
      </c>
      <c r="B841">
        <v>55</v>
      </c>
      <c r="C841" s="25" t="s">
        <v>195</v>
      </c>
      <c r="D841" s="12">
        <v>8.5611191076401774</v>
      </c>
      <c r="E841" s="14">
        <v>0.62358161029389814</v>
      </c>
      <c r="F841" s="7">
        <v>13.728947368421061</v>
      </c>
      <c r="G841" s="7">
        <f t="shared" si="259"/>
        <v>7.9375374973462796</v>
      </c>
      <c r="H841" s="16">
        <f t="shared" si="260"/>
        <v>9.1847007179340761</v>
      </c>
      <c r="I841" s="11">
        <f t="shared" si="261"/>
        <v>0.12509072587246783</v>
      </c>
      <c r="J841" s="33">
        <f t="shared" si="262"/>
        <v>9.1114578937200961E-3</v>
      </c>
      <c r="K841" s="33">
        <f t="shared" si="263"/>
        <v>109.75192023761988</v>
      </c>
      <c r="L841" s="33">
        <f t="shared" si="264"/>
        <v>0.11597926797874773</v>
      </c>
      <c r="M841" s="33">
        <f t="shared" si="265"/>
        <v>0.13420218376618792</v>
      </c>
      <c r="N841" s="8">
        <v>1</v>
      </c>
      <c r="O841" s="9">
        <v>0</v>
      </c>
      <c r="P841" s="8">
        <v>0</v>
      </c>
      <c r="Q841" s="9">
        <v>1</v>
      </c>
      <c r="R841" s="9">
        <v>0</v>
      </c>
      <c r="S841" s="9">
        <v>0</v>
      </c>
      <c r="T841" s="9">
        <v>0</v>
      </c>
      <c r="U841" s="8">
        <v>11878</v>
      </c>
      <c r="V841" s="9">
        <v>20</v>
      </c>
      <c r="W841" s="9">
        <f t="shared" si="258"/>
        <v>11857</v>
      </c>
      <c r="X841" s="9">
        <f t="shared" si="266"/>
        <v>12</v>
      </c>
      <c r="Y841" s="7">
        <v>18</v>
      </c>
      <c r="Z841" s="7">
        <f t="shared" si="256"/>
        <v>11.5</v>
      </c>
      <c r="AA841" s="9">
        <v>0</v>
      </c>
      <c r="AB841" s="9">
        <v>1</v>
      </c>
      <c r="AC841" s="9">
        <v>0</v>
      </c>
      <c r="AD841" s="9">
        <v>0</v>
      </c>
      <c r="AE841" s="9">
        <v>1</v>
      </c>
      <c r="AF841" s="9">
        <v>0</v>
      </c>
      <c r="AG841" s="8">
        <v>0</v>
      </c>
      <c r="AH841" s="9">
        <v>1</v>
      </c>
      <c r="AI841" s="30">
        <v>0</v>
      </c>
      <c r="AJ841" s="9">
        <v>1</v>
      </c>
      <c r="AK841" s="30">
        <v>0</v>
      </c>
      <c r="AL841" s="21">
        <v>2017</v>
      </c>
      <c r="AM841" s="23">
        <f t="shared" si="267"/>
        <v>7.6093665379542115</v>
      </c>
      <c r="AN841" s="33">
        <v>0</v>
      </c>
      <c r="AO841" s="33">
        <v>0</v>
      </c>
      <c r="AP841" s="33">
        <v>0</v>
      </c>
      <c r="AQ841" s="43">
        <v>1</v>
      </c>
      <c r="AR841" s="33" t="s">
        <v>108</v>
      </c>
      <c r="AS841" s="43" t="s">
        <v>108</v>
      </c>
      <c r="AT841" s="42">
        <f t="shared" si="268"/>
        <v>0.48699999999999999</v>
      </c>
      <c r="AU841" s="18">
        <v>0.51300000000000001</v>
      </c>
      <c r="AV841">
        <v>1</v>
      </c>
      <c r="AW841" s="40">
        <f t="shared" si="269"/>
        <v>0</v>
      </c>
      <c r="AX841" t="s">
        <v>108</v>
      </c>
      <c r="AY841" s="40" t="s">
        <v>108</v>
      </c>
      <c r="AZ841">
        <v>0</v>
      </c>
      <c r="BA841" s="18">
        <v>1</v>
      </c>
      <c r="BB841">
        <f t="shared" si="270"/>
        <v>0.23850000000000005</v>
      </c>
      <c r="BC841" s="18">
        <v>0.76149999999999995</v>
      </c>
      <c r="BD841" s="18" t="s">
        <v>196</v>
      </c>
      <c r="BE841">
        <v>0</v>
      </c>
      <c r="BF841">
        <v>0</v>
      </c>
      <c r="BG841">
        <v>0</v>
      </c>
      <c r="BH841">
        <v>0</v>
      </c>
      <c r="BI841">
        <v>1</v>
      </c>
      <c r="BJ841">
        <v>0</v>
      </c>
      <c r="BK841" s="18">
        <v>0</v>
      </c>
      <c r="BL841">
        <v>0</v>
      </c>
      <c r="BM841">
        <v>1</v>
      </c>
      <c r="BN841" s="18">
        <v>0</v>
      </c>
      <c r="BQ841" s="25">
        <v>35.5</v>
      </c>
      <c r="BR841">
        <v>1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 s="18">
        <v>0</v>
      </c>
      <c r="BZ841">
        <v>0</v>
      </c>
      <c r="CA841">
        <v>0</v>
      </c>
      <c r="CB841">
        <v>0</v>
      </c>
      <c r="CC841" s="18">
        <v>1</v>
      </c>
      <c r="CD841">
        <v>0</v>
      </c>
      <c r="CE841">
        <v>0</v>
      </c>
      <c r="CF841">
        <v>0</v>
      </c>
      <c r="CG841">
        <v>0</v>
      </c>
      <c r="CH841" s="18">
        <v>0</v>
      </c>
      <c r="CI841">
        <v>1</v>
      </c>
      <c r="CJ841">
        <v>1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1</v>
      </c>
      <c r="CQ841">
        <v>1</v>
      </c>
      <c r="CR841">
        <v>1</v>
      </c>
      <c r="CS841" s="18">
        <v>1</v>
      </c>
      <c r="CU841">
        <v>2</v>
      </c>
      <c r="DD841" s="34" t="s">
        <v>110</v>
      </c>
    </row>
    <row r="842" spans="1:108" x14ac:dyDescent="0.25">
      <c r="A842">
        <v>841</v>
      </c>
      <c r="B842">
        <v>55</v>
      </c>
      <c r="C842" s="25" t="s">
        <v>195</v>
      </c>
      <c r="D842" s="12">
        <v>15.46138259477722</v>
      </c>
      <c r="E842" s="14">
        <v>1.149435610362775</v>
      </c>
      <c r="F842" s="7">
        <v>13.45128205128205</v>
      </c>
      <c r="G842" s="7">
        <f t="shared" si="259"/>
        <v>14.311946984414444</v>
      </c>
      <c r="H842" s="16">
        <f t="shared" si="260"/>
        <v>16.610818205139996</v>
      </c>
      <c r="I842" s="11">
        <f t="shared" si="261"/>
        <v>0.12259920284686227</v>
      </c>
      <c r="J842" s="33">
        <f t="shared" si="262"/>
        <v>9.1143135932665442E-3</v>
      </c>
      <c r="K842" s="33">
        <f t="shared" si="263"/>
        <v>109.71753273211689</v>
      </c>
      <c r="L842" s="33">
        <f t="shared" si="264"/>
        <v>0.11348488925359572</v>
      </c>
      <c r="M842" s="33">
        <f t="shared" si="265"/>
        <v>0.1317135164401288</v>
      </c>
      <c r="N842" s="8">
        <v>1</v>
      </c>
      <c r="O842" s="9">
        <v>0</v>
      </c>
      <c r="P842" s="8">
        <v>0</v>
      </c>
      <c r="Q842" s="9">
        <v>1</v>
      </c>
      <c r="R842" s="9">
        <v>0</v>
      </c>
      <c r="S842" s="9">
        <v>0</v>
      </c>
      <c r="T842" s="9">
        <v>0</v>
      </c>
      <c r="U842" s="8">
        <v>11878</v>
      </c>
      <c r="V842" s="9">
        <v>20</v>
      </c>
      <c r="W842" s="9">
        <f t="shared" si="258"/>
        <v>11857</v>
      </c>
      <c r="X842" s="9">
        <f t="shared" si="266"/>
        <v>12</v>
      </c>
      <c r="Y842" s="7">
        <v>22</v>
      </c>
      <c r="Z842" s="7">
        <f t="shared" si="256"/>
        <v>7.5</v>
      </c>
      <c r="AA842" s="9">
        <v>0</v>
      </c>
      <c r="AB842" s="9">
        <v>1</v>
      </c>
      <c r="AC842" s="9">
        <v>0</v>
      </c>
      <c r="AD842" s="9">
        <v>0</v>
      </c>
      <c r="AE842" s="9">
        <v>1</v>
      </c>
      <c r="AF842" s="9">
        <v>0</v>
      </c>
      <c r="AG842" s="8">
        <v>0</v>
      </c>
      <c r="AH842" s="9">
        <v>1</v>
      </c>
      <c r="AI842" s="30">
        <v>0</v>
      </c>
      <c r="AJ842" s="9">
        <v>1</v>
      </c>
      <c r="AK842" s="30">
        <v>0</v>
      </c>
      <c r="AL842" s="21">
        <v>2017</v>
      </c>
      <c r="AM842" s="23">
        <f t="shared" si="267"/>
        <v>7.6093665379542115</v>
      </c>
      <c r="AN842" s="33">
        <v>0</v>
      </c>
      <c r="AO842" s="33">
        <v>0</v>
      </c>
      <c r="AP842" s="33">
        <v>0</v>
      </c>
      <c r="AQ842" s="43">
        <v>1</v>
      </c>
      <c r="AR842" s="33" t="s">
        <v>108</v>
      </c>
      <c r="AS842" s="43" t="s">
        <v>108</v>
      </c>
      <c r="AT842" s="42">
        <f t="shared" si="268"/>
        <v>0.48699999999999999</v>
      </c>
      <c r="AU842" s="18">
        <v>0.51300000000000001</v>
      </c>
      <c r="AV842">
        <v>1</v>
      </c>
      <c r="AW842" s="40">
        <f t="shared" si="269"/>
        <v>0</v>
      </c>
      <c r="AX842" t="s">
        <v>108</v>
      </c>
      <c r="AY842" s="40" t="s">
        <v>108</v>
      </c>
      <c r="AZ842">
        <v>0</v>
      </c>
      <c r="BA842" s="18">
        <v>1</v>
      </c>
      <c r="BB842">
        <f t="shared" si="270"/>
        <v>0.23850000000000005</v>
      </c>
      <c r="BC842" s="18">
        <v>0.76149999999999995</v>
      </c>
      <c r="BD842" s="18" t="s">
        <v>196</v>
      </c>
      <c r="BE842">
        <v>0</v>
      </c>
      <c r="BF842">
        <v>0</v>
      </c>
      <c r="BG842">
        <v>0</v>
      </c>
      <c r="BH842">
        <v>0</v>
      </c>
      <c r="BI842">
        <v>1</v>
      </c>
      <c r="BJ842">
        <v>0</v>
      </c>
      <c r="BK842" s="18">
        <v>0</v>
      </c>
      <c r="BL842">
        <v>0</v>
      </c>
      <c r="BM842">
        <v>1</v>
      </c>
      <c r="BN842" s="18">
        <v>0</v>
      </c>
      <c r="BQ842" s="25">
        <v>35.5</v>
      </c>
      <c r="BR842">
        <v>1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 s="18">
        <v>0</v>
      </c>
      <c r="BZ842">
        <v>0</v>
      </c>
      <c r="CA842">
        <v>0</v>
      </c>
      <c r="CB842">
        <v>0</v>
      </c>
      <c r="CC842" s="18">
        <v>1</v>
      </c>
      <c r="CD842">
        <v>0</v>
      </c>
      <c r="CE842">
        <v>0</v>
      </c>
      <c r="CF842">
        <v>0</v>
      </c>
      <c r="CG842">
        <v>0</v>
      </c>
      <c r="CH842" s="18">
        <v>0</v>
      </c>
      <c r="CI842">
        <v>1</v>
      </c>
      <c r="CJ842">
        <v>1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1</v>
      </c>
      <c r="CQ842">
        <v>1</v>
      </c>
      <c r="CR842">
        <v>1</v>
      </c>
      <c r="CS842" s="18">
        <v>1</v>
      </c>
      <c r="CU842">
        <v>2</v>
      </c>
      <c r="DD842" s="34" t="s">
        <v>110</v>
      </c>
    </row>
    <row r="843" spans="1:108" x14ac:dyDescent="0.25">
      <c r="A843">
        <v>842</v>
      </c>
      <c r="B843">
        <v>55</v>
      </c>
      <c r="C843" s="25" t="s">
        <v>195</v>
      </c>
      <c r="D843" s="12">
        <v>1.698202107603541</v>
      </c>
      <c r="E843" s="14">
        <v>2.948973719790581</v>
      </c>
      <c r="F843" s="7">
        <v>0.57586206896551717</v>
      </c>
      <c r="G843" s="7">
        <f t="shared" si="259"/>
        <v>-1.25077161218704</v>
      </c>
      <c r="H843" s="16">
        <f t="shared" si="260"/>
        <v>4.6471758273941219</v>
      </c>
      <c r="I843" s="11">
        <f t="shared" si="261"/>
        <v>5.2884084466817312E-3</v>
      </c>
      <c r="J843" s="33">
        <f t="shared" si="262"/>
        <v>9.1834637696868397E-3</v>
      </c>
      <c r="K843" s="33">
        <f t="shared" si="263"/>
        <v>108.89137531100647</v>
      </c>
      <c r="L843" s="33">
        <f t="shared" si="264"/>
        <v>-3.8950553230051085E-3</v>
      </c>
      <c r="M843" s="33">
        <f t="shared" si="265"/>
        <v>1.4471872216368571E-2</v>
      </c>
      <c r="N843" s="8">
        <v>1</v>
      </c>
      <c r="O843" s="9">
        <v>0</v>
      </c>
      <c r="P843" s="8">
        <v>0</v>
      </c>
      <c r="Q843" s="9">
        <v>1</v>
      </c>
      <c r="R843" s="9">
        <v>0</v>
      </c>
      <c r="S843" s="9">
        <v>0</v>
      </c>
      <c r="T843" s="9">
        <v>0</v>
      </c>
      <c r="U843" s="8">
        <v>11878</v>
      </c>
      <c r="V843" s="9">
        <v>20</v>
      </c>
      <c r="W843" s="9">
        <f t="shared" si="258"/>
        <v>11857</v>
      </c>
      <c r="X843" s="9">
        <f t="shared" si="266"/>
        <v>12</v>
      </c>
      <c r="Y843" s="7">
        <v>12</v>
      </c>
      <c r="Z843" s="7">
        <f t="shared" si="256"/>
        <v>17.5</v>
      </c>
      <c r="AA843" s="9">
        <v>0</v>
      </c>
      <c r="AB843" s="9">
        <v>1</v>
      </c>
      <c r="AC843" s="9">
        <v>0</v>
      </c>
      <c r="AD843" s="9">
        <v>0</v>
      </c>
      <c r="AE843" s="9">
        <v>1</v>
      </c>
      <c r="AF843" s="9">
        <v>0</v>
      </c>
      <c r="AG843" s="8">
        <v>0</v>
      </c>
      <c r="AH843" s="9">
        <v>1</v>
      </c>
      <c r="AI843" s="30">
        <v>0</v>
      </c>
      <c r="AJ843" s="9">
        <v>1</v>
      </c>
      <c r="AK843" s="30">
        <v>0</v>
      </c>
      <c r="AL843" s="21">
        <v>2017</v>
      </c>
      <c r="AM843" s="23">
        <f t="shared" si="267"/>
        <v>7.6093665379542115</v>
      </c>
      <c r="AN843" s="33">
        <v>0</v>
      </c>
      <c r="AO843" s="33">
        <v>0</v>
      </c>
      <c r="AP843" s="33">
        <v>1</v>
      </c>
      <c r="AQ843" s="43">
        <v>0</v>
      </c>
      <c r="AR843" s="33" t="s">
        <v>108</v>
      </c>
      <c r="AS843" s="43" t="s">
        <v>108</v>
      </c>
      <c r="AT843" s="42">
        <f t="shared" si="268"/>
        <v>0.48699999999999999</v>
      </c>
      <c r="AU843" s="18">
        <v>0.51300000000000001</v>
      </c>
      <c r="AV843">
        <v>0</v>
      </c>
      <c r="AW843" s="40">
        <f t="shared" si="269"/>
        <v>1</v>
      </c>
      <c r="AX843" t="s">
        <v>108</v>
      </c>
      <c r="AY843" s="40" t="s">
        <v>108</v>
      </c>
      <c r="AZ843">
        <v>0</v>
      </c>
      <c r="BA843" s="18">
        <v>1</v>
      </c>
      <c r="BB843">
        <f t="shared" si="270"/>
        <v>0.23850000000000005</v>
      </c>
      <c r="BC843" s="18">
        <v>0.76149999999999995</v>
      </c>
      <c r="BD843" s="18" t="s">
        <v>196</v>
      </c>
      <c r="BE843">
        <v>0</v>
      </c>
      <c r="BF843">
        <v>0</v>
      </c>
      <c r="BG843">
        <v>0</v>
      </c>
      <c r="BH843">
        <v>0</v>
      </c>
      <c r="BI843">
        <v>1</v>
      </c>
      <c r="BJ843">
        <v>0</v>
      </c>
      <c r="BK843" s="18">
        <v>0</v>
      </c>
      <c r="BL843">
        <v>0</v>
      </c>
      <c r="BM843">
        <v>1</v>
      </c>
      <c r="BN843" s="18">
        <v>0</v>
      </c>
      <c r="BQ843" s="25">
        <v>35.5</v>
      </c>
      <c r="BR843">
        <v>1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 s="18">
        <v>0</v>
      </c>
      <c r="BZ843">
        <v>0</v>
      </c>
      <c r="CA843">
        <v>0</v>
      </c>
      <c r="CB843">
        <v>0</v>
      </c>
      <c r="CC843" s="18">
        <v>1</v>
      </c>
      <c r="CD843">
        <v>0</v>
      </c>
      <c r="CE843">
        <v>0</v>
      </c>
      <c r="CF843">
        <v>0</v>
      </c>
      <c r="CG843">
        <v>0</v>
      </c>
      <c r="CH843" s="18">
        <v>0</v>
      </c>
      <c r="CI843">
        <v>1</v>
      </c>
      <c r="CJ843">
        <v>1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1</v>
      </c>
      <c r="CQ843">
        <v>1</v>
      </c>
      <c r="CR843">
        <v>1</v>
      </c>
      <c r="CS843" s="18">
        <v>1</v>
      </c>
      <c r="CU843">
        <v>2</v>
      </c>
      <c r="DD843" s="34" t="s">
        <v>110</v>
      </c>
    </row>
    <row r="844" spans="1:108" x14ac:dyDescent="0.25">
      <c r="A844">
        <v>843</v>
      </c>
      <c r="B844">
        <v>55</v>
      </c>
      <c r="C844" s="25" t="s">
        <v>195</v>
      </c>
      <c r="D844" s="12">
        <v>11.755057118863601</v>
      </c>
      <c r="E844" s="14">
        <v>1.8605565237433299</v>
      </c>
      <c r="F844" s="7">
        <v>6.3180327868852464</v>
      </c>
      <c r="G844" s="7">
        <f t="shared" si="259"/>
        <v>9.8945005951202702</v>
      </c>
      <c r="H844" s="16">
        <f t="shared" si="260"/>
        <v>13.615613642606931</v>
      </c>
      <c r="I844" s="11">
        <f t="shared" si="261"/>
        <v>5.7924814228773547E-2</v>
      </c>
      <c r="J844" s="33">
        <f t="shared" si="262"/>
        <v>9.1681724648551774E-3</v>
      </c>
      <c r="K844" s="33">
        <f t="shared" si="263"/>
        <v>109.07299179125948</v>
      </c>
      <c r="L844" s="33">
        <f t="shared" si="264"/>
        <v>4.8756641763918369E-2</v>
      </c>
      <c r="M844" s="33">
        <f t="shared" si="265"/>
        <v>6.7092986693628731E-2</v>
      </c>
      <c r="N844" s="8">
        <v>1</v>
      </c>
      <c r="O844" s="9">
        <v>0</v>
      </c>
      <c r="P844" s="8">
        <v>0</v>
      </c>
      <c r="Q844" s="9">
        <v>1</v>
      </c>
      <c r="R844" s="9">
        <v>0</v>
      </c>
      <c r="S844" s="9">
        <v>0</v>
      </c>
      <c r="T844" s="9">
        <v>0</v>
      </c>
      <c r="U844" s="8">
        <v>11878</v>
      </c>
      <c r="V844" s="9">
        <v>20</v>
      </c>
      <c r="W844" s="9">
        <f t="shared" si="258"/>
        <v>11857</v>
      </c>
      <c r="X844" s="9">
        <f t="shared" si="266"/>
        <v>12</v>
      </c>
      <c r="Y844" s="7">
        <v>14</v>
      </c>
      <c r="Z844" s="7">
        <f t="shared" si="256"/>
        <v>15.5</v>
      </c>
      <c r="AA844" s="9">
        <v>0</v>
      </c>
      <c r="AB844" s="9">
        <v>1</v>
      </c>
      <c r="AC844" s="9">
        <v>0</v>
      </c>
      <c r="AD844" s="9">
        <v>0</v>
      </c>
      <c r="AE844" s="9">
        <v>1</v>
      </c>
      <c r="AF844" s="9">
        <v>0</v>
      </c>
      <c r="AG844" s="8">
        <v>0</v>
      </c>
      <c r="AH844" s="9">
        <v>1</v>
      </c>
      <c r="AI844" s="30">
        <v>0</v>
      </c>
      <c r="AJ844" s="9">
        <v>1</v>
      </c>
      <c r="AK844" s="30">
        <v>0</v>
      </c>
      <c r="AL844" s="21">
        <v>2017</v>
      </c>
      <c r="AM844" s="23">
        <f t="shared" si="267"/>
        <v>7.6093665379542115</v>
      </c>
      <c r="AN844" s="33">
        <v>0</v>
      </c>
      <c r="AO844" s="33">
        <v>0</v>
      </c>
      <c r="AP844" s="33">
        <v>1</v>
      </c>
      <c r="AQ844" s="43">
        <v>0</v>
      </c>
      <c r="AR844" s="33" t="s">
        <v>108</v>
      </c>
      <c r="AS844" s="43" t="s">
        <v>108</v>
      </c>
      <c r="AT844" s="42">
        <f t="shared" si="268"/>
        <v>0.48699999999999999</v>
      </c>
      <c r="AU844" s="18">
        <v>0.51300000000000001</v>
      </c>
      <c r="AV844">
        <v>0</v>
      </c>
      <c r="AW844" s="40">
        <f t="shared" si="269"/>
        <v>1</v>
      </c>
      <c r="AX844" t="s">
        <v>108</v>
      </c>
      <c r="AY844" s="40" t="s">
        <v>108</v>
      </c>
      <c r="AZ844">
        <v>0</v>
      </c>
      <c r="BA844" s="18">
        <v>1</v>
      </c>
      <c r="BB844">
        <f t="shared" si="270"/>
        <v>0.23850000000000005</v>
      </c>
      <c r="BC844" s="18">
        <v>0.76149999999999995</v>
      </c>
      <c r="BD844" s="18" t="s">
        <v>196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0</v>
      </c>
      <c r="BK844" s="18">
        <v>0</v>
      </c>
      <c r="BL844">
        <v>0</v>
      </c>
      <c r="BM844">
        <v>1</v>
      </c>
      <c r="BN844" s="18">
        <v>0</v>
      </c>
      <c r="BQ844" s="25">
        <v>35.5</v>
      </c>
      <c r="BR844">
        <v>1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 s="18">
        <v>0</v>
      </c>
      <c r="BZ844">
        <v>0</v>
      </c>
      <c r="CA844">
        <v>0</v>
      </c>
      <c r="CB844">
        <v>0</v>
      </c>
      <c r="CC844" s="18">
        <v>1</v>
      </c>
      <c r="CD844">
        <v>0</v>
      </c>
      <c r="CE844">
        <v>0</v>
      </c>
      <c r="CF844">
        <v>0</v>
      </c>
      <c r="CG844">
        <v>0</v>
      </c>
      <c r="CH844" s="18">
        <v>0</v>
      </c>
      <c r="CI844">
        <v>1</v>
      </c>
      <c r="CJ844">
        <v>1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1</v>
      </c>
      <c r="CQ844">
        <v>1</v>
      </c>
      <c r="CR844">
        <v>1</v>
      </c>
      <c r="CS844" s="18">
        <v>1</v>
      </c>
      <c r="CU844">
        <v>2</v>
      </c>
      <c r="DD844" s="34" t="s">
        <v>110</v>
      </c>
    </row>
    <row r="845" spans="1:108" x14ac:dyDescent="0.25">
      <c r="A845">
        <v>844</v>
      </c>
      <c r="B845">
        <v>55</v>
      </c>
      <c r="C845" s="25" t="s">
        <v>195</v>
      </c>
      <c r="D845" s="12">
        <v>11.013349554110601</v>
      </c>
      <c r="E845" s="14">
        <v>1.237455006079843</v>
      </c>
      <c r="F845" s="7">
        <v>8.8999999999999986</v>
      </c>
      <c r="G845" s="7">
        <f t="shared" si="259"/>
        <v>9.7758945480307577</v>
      </c>
      <c r="H845" s="16">
        <f t="shared" si="260"/>
        <v>12.250804560190444</v>
      </c>
      <c r="I845" s="11">
        <f t="shared" si="261"/>
        <v>8.1462321271508209E-2</v>
      </c>
      <c r="J845" s="33">
        <f t="shared" si="262"/>
        <v>9.15306980578744E-3</v>
      </c>
      <c r="K845" s="33">
        <f t="shared" si="263"/>
        <v>109.25296334653812</v>
      </c>
      <c r="L845" s="33">
        <f t="shared" si="264"/>
        <v>7.2309251465720772E-2</v>
      </c>
      <c r="M845" s="33">
        <f t="shared" si="265"/>
        <v>9.0615391077295646E-2</v>
      </c>
      <c r="N845" s="8">
        <v>1</v>
      </c>
      <c r="O845" s="9">
        <v>0</v>
      </c>
      <c r="P845" s="8">
        <v>0</v>
      </c>
      <c r="Q845" s="9">
        <v>1</v>
      </c>
      <c r="R845" s="9">
        <v>0</v>
      </c>
      <c r="S845" s="9">
        <v>0</v>
      </c>
      <c r="T845" s="9">
        <v>0</v>
      </c>
      <c r="U845" s="8">
        <v>11878</v>
      </c>
      <c r="V845" s="9">
        <v>20</v>
      </c>
      <c r="W845" s="9">
        <f t="shared" si="258"/>
        <v>11857</v>
      </c>
      <c r="X845" s="9">
        <f t="shared" si="266"/>
        <v>12</v>
      </c>
      <c r="Y845" s="7">
        <v>16</v>
      </c>
      <c r="Z845" s="7">
        <f t="shared" si="256"/>
        <v>13.5</v>
      </c>
      <c r="AA845" s="9">
        <v>0</v>
      </c>
      <c r="AB845" s="9">
        <v>1</v>
      </c>
      <c r="AC845" s="9">
        <v>0</v>
      </c>
      <c r="AD845" s="9">
        <v>0</v>
      </c>
      <c r="AE845" s="9">
        <v>1</v>
      </c>
      <c r="AF845" s="9">
        <v>0</v>
      </c>
      <c r="AG845" s="8">
        <v>0</v>
      </c>
      <c r="AH845" s="9">
        <v>1</v>
      </c>
      <c r="AI845" s="30">
        <v>0</v>
      </c>
      <c r="AJ845" s="9">
        <v>1</v>
      </c>
      <c r="AK845" s="30">
        <v>0</v>
      </c>
      <c r="AL845" s="21">
        <v>2017</v>
      </c>
      <c r="AM845" s="23">
        <f t="shared" si="267"/>
        <v>7.6093665379542115</v>
      </c>
      <c r="AN845" s="33">
        <v>0</v>
      </c>
      <c r="AO845" s="33">
        <v>0</v>
      </c>
      <c r="AP845" s="33">
        <v>0</v>
      </c>
      <c r="AQ845" s="43">
        <v>1</v>
      </c>
      <c r="AR845" s="33" t="s">
        <v>108</v>
      </c>
      <c r="AS845" s="43" t="s">
        <v>108</v>
      </c>
      <c r="AT845" s="42">
        <f t="shared" si="268"/>
        <v>0.48699999999999999</v>
      </c>
      <c r="AU845" s="18">
        <v>0.51300000000000001</v>
      </c>
      <c r="AV845">
        <v>0</v>
      </c>
      <c r="AW845" s="40">
        <f t="shared" si="269"/>
        <v>1</v>
      </c>
      <c r="AX845" t="s">
        <v>108</v>
      </c>
      <c r="AY845" s="40" t="s">
        <v>108</v>
      </c>
      <c r="AZ845">
        <v>0</v>
      </c>
      <c r="BA845" s="18">
        <v>1</v>
      </c>
      <c r="BB845">
        <f t="shared" si="270"/>
        <v>0.23850000000000005</v>
      </c>
      <c r="BC845" s="18">
        <v>0.76149999999999995</v>
      </c>
      <c r="BD845" s="18" t="s">
        <v>196</v>
      </c>
      <c r="BE845">
        <v>0</v>
      </c>
      <c r="BF845">
        <v>0</v>
      </c>
      <c r="BG845">
        <v>0</v>
      </c>
      <c r="BH845">
        <v>0</v>
      </c>
      <c r="BI845">
        <v>1</v>
      </c>
      <c r="BJ845">
        <v>0</v>
      </c>
      <c r="BK845" s="18">
        <v>0</v>
      </c>
      <c r="BL845">
        <v>0</v>
      </c>
      <c r="BM845">
        <v>1</v>
      </c>
      <c r="BN845" s="18">
        <v>0</v>
      </c>
      <c r="BQ845" s="25">
        <v>35.5</v>
      </c>
      <c r="BR845">
        <v>1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 s="18">
        <v>0</v>
      </c>
      <c r="BZ845">
        <v>0</v>
      </c>
      <c r="CA845">
        <v>0</v>
      </c>
      <c r="CB845">
        <v>0</v>
      </c>
      <c r="CC845" s="18">
        <v>1</v>
      </c>
      <c r="CD845">
        <v>0</v>
      </c>
      <c r="CE845">
        <v>0</v>
      </c>
      <c r="CF845">
        <v>0</v>
      </c>
      <c r="CG845">
        <v>0</v>
      </c>
      <c r="CH845" s="18">
        <v>0</v>
      </c>
      <c r="CI845">
        <v>1</v>
      </c>
      <c r="CJ845">
        <v>1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1</v>
      </c>
      <c r="CQ845">
        <v>1</v>
      </c>
      <c r="CR845">
        <v>1</v>
      </c>
      <c r="CS845" s="18">
        <v>1</v>
      </c>
      <c r="CU845">
        <v>2</v>
      </c>
      <c r="DD845" s="34" t="s">
        <v>110</v>
      </c>
    </row>
    <row r="846" spans="1:108" x14ac:dyDescent="0.25">
      <c r="A846">
        <v>845</v>
      </c>
      <c r="B846">
        <v>55</v>
      </c>
      <c r="C846" s="25" t="s">
        <v>195</v>
      </c>
      <c r="D846" s="12">
        <v>13.86213352434218</v>
      </c>
      <c r="E846" s="14">
        <v>2.0248895124005601</v>
      </c>
      <c r="F846" s="7">
        <v>6.8458715596330277</v>
      </c>
      <c r="G846" s="7">
        <f t="shared" si="259"/>
        <v>11.837244011941621</v>
      </c>
      <c r="H846" s="16">
        <f t="shared" si="260"/>
        <v>15.88702303674274</v>
      </c>
      <c r="I846" s="11">
        <f t="shared" si="261"/>
        <v>6.2745810395942639E-2</v>
      </c>
      <c r="J846" s="33">
        <f t="shared" si="262"/>
        <v>9.1654962920902534E-3</v>
      </c>
      <c r="K846" s="33">
        <f t="shared" si="263"/>
        <v>109.10483929418984</v>
      </c>
      <c r="L846" s="33">
        <f t="shared" si="264"/>
        <v>5.3580314103852389E-2</v>
      </c>
      <c r="M846" s="33">
        <f t="shared" si="265"/>
        <v>7.1911306688032889E-2</v>
      </c>
      <c r="N846" s="8">
        <v>1</v>
      </c>
      <c r="O846" s="9">
        <v>0</v>
      </c>
      <c r="P846" s="8">
        <v>0</v>
      </c>
      <c r="Q846" s="9">
        <v>1</v>
      </c>
      <c r="R846" s="9">
        <v>0</v>
      </c>
      <c r="S846" s="9">
        <v>0</v>
      </c>
      <c r="T846" s="9">
        <v>0</v>
      </c>
      <c r="U846" s="8">
        <v>11878</v>
      </c>
      <c r="V846" s="9">
        <v>20</v>
      </c>
      <c r="W846" s="9">
        <f t="shared" si="258"/>
        <v>11857</v>
      </c>
      <c r="X846" s="9">
        <f t="shared" si="266"/>
        <v>12</v>
      </c>
      <c r="Y846" s="7">
        <v>18</v>
      </c>
      <c r="Z846" s="7">
        <f t="shared" si="256"/>
        <v>11.5</v>
      </c>
      <c r="AA846" s="9">
        <v>0</v>
      </c>
      <c r="AB846" s="9">
        <v>1</v>
      </c>
      <c r="AC846" s="9">
        <v>0</v>
      </c>
      <c r="AD846" s="9">
        <v>0</v>
      </c>
      <c r="AE846" s="9">
        <v>1</v>
      </c>
      <c r="AF846" s="9">
        <v>0</v>
      </c>
      <c r="AG846" s="8">
        <v>0</v>
      </c>
      <c r="AH846" s="9">
        <v>1</v>
      </c>
      <c r="AI846" s="30">
        <v>0</v>
      </c>
      <c r="AJ846" s="9">
        <v>1</v>
      </c>
      <c r="AK846" s="30">
        <v>0</v>
      </c>
      <c r="AL846" s="21">
        <v>2017</v>
      </c>
      <c r="AM846" s="23">
        <f t="shared" si="267"/>
        <v>7.6093665379542115</v>
      </c>
      <c r="AN846" s="33">
        <v>0</v>
      </c>
      <c r="AO846" s="33">
        <v>0</v>
      </c>
      <c r="AP846" s="33">
        <v>0</v>
      </c>
      <c r="AQ846" s="43">
        <v>1</v>
      </c>
      <c r="AR846" s="33" t="s">
        <v>108</v>
      </c>
      <c r="AS846" s="43" t="s">
        <v>108</v>
      </c>
      <c r="AT846" s="42">
        <f t="shared" si="268"/>
        <v>0.48699999999999999</v>
      </c>
      <c r="AU846" s="18">
        <v>0.51300000000000001</v>
      </c>
      <c r="AV846">
        <v>0</v>
      </c>
      <c r="AW846" s="40">
        <f t="shared" si="269"/>
        <v>1</v>
      </c>
      <c r="AX846" t="s">
        <v>108</v>
      </c>
      <c r="AY846" s="40" t="s">
        <v>108</v>
      </c>
      <c r="AZ846">
        <v>0</v>
      </c>
      <c r="BA846" s="18">
        <v>1</v>
      </c>
      <c r="BB846">
        <f t="shared" si="270"/>
        <v>0.23850000000000005</v>
      </c>
      <c r="BC846" s="18">
        <v>0.76149999999999995</v>
      </c>
      <c r="BD846" s="18" t="s">
        <v>196</v>
      </c>
      <c r="BE846">
        <v>0</v>
      </c>
      <c r="BF846">
        <v>0</v>
      </c>
      <c r="BG846">
        <v>0</v>
      </c>
      <c r="BH846">
        <v>0</v>
      </c>
      <c r="BI846">
        <v>1</v>
      </c>
      <c r="BJ846">
        <v>0</v>
      </c>
      <c r="BK846" s="18">
        <v>0</v>
      </c>
      <c r="BL846">
        <v>0</v>
      </c>
      <c r="BM846">
        <v>1</v>
      </c>
      <c r="BN846" s="18">
        <v>0</v>
      </c>
      <c r="BQ846" s="25">
        <v>35.5</v>
      </c>
      <c r="BR846">
        <v>1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 s="18">
        <v>0</v>
      </c>
      <c r="BZ846">
        <v>0</v>
      </c>
      <c r="CA846">
        <v>0</v>
      </c>
      <c r="CB846">
        <v>0</v>
      </c>
      <c r="CC846" s="18">
        <v>1</v>
      </c>
      <c r="CD846">
        <v>0</v>
      </c>
      <c r="CE846">
        <v>0</v>
      </c>
      <c r="CF846">
        <v>0</v>
      </c>
      <c r="CG846">
        <v>0</v>
      </c>
      <c r="CH846" s="18">
        <v>0</v>
      </c>
      <c r="CI846">
        <v>1</v>
      </c>
      <c r="CJ846">
        <v>1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1</v>
      </c>
      <c r="CQ846">
        <v>1</v>
      </c>
      <c r="CR846">
        <v>1</v>
      </c>
      <c r="CS846" s="18">
        <v>1</v>
      </c>
      <c r="CU846">
        <v>2</v>
      </c>
      <c r="DD846" s="34" t="s">
        <v>110</v>
      </c>
    </row>
    <row r="847" spans="1:108" x14ac:dyDescent="0.25">
      <c r="A847">
        <v>846</v>
      </c>
      <c r="B847">
        <v>55</v>
      </c>
      <c r="C847" s="25" t="s">
        <v>195</v>
      </c>
      <c r="D847" s="12">
        <v>16.977540792158969</v>
      </c>
      <c r="E847" s="14">
        <v>21.48760204234318</v>
      </c>
      <c r="F847" s="7">
        <v>0.79010867563087117</v>
      </c>
      <c r="G847" s="7">
        <f t="shared" si="259"/>
        <v>-4.5100612501842114</v>
      </c>
      <c r="H847" s="16">
        <f t="shared" si="260"/>
        <v>38.465142834502146</v>
      </c>
      <c r="I847" s="11">
        <f t="shared" si="261"/>
        <v>7.25584485540922E-3</v>
      </c>
      <c r="J847" s="33">
        <f t="shared" si="262"/>
        <v>9.1833504417803153E-3</v>
      </c>
      <c r="K847" s="33">
        <f t="shared" si="263"/>
        <v>108.89271909415848</v>
      </c>
      <c r="L847" s="33">
        <f t="shared" si="264"/>
        <v>-1.9275055863710953E-3</v>
      </c>
      <c r="M847" s="33">
        <f t="shared" si="265"/>
        <v>1.6439195297189534E-2</v>
      </c>
      <c r="N847" s="8">
        <v>1</v>
      </c>
      <c r="O847" s="9">
        <v>0</v>
      </c>
      <c r="P847" s="8">
        <v>0</v>
      </c>
      <c r="Q847" s="9">
        <v>1</v>
      </c>
      <c r="R847" s="9">
        <v>0</v>
      </c>
      <c r="S847" s="9">
        <v>0</v>
      </c>
      <c r="T847" s="9">
        <v>0</v>
      </c>
      <c r="U847" s="8">
        <v>11878</v>
      </c>
      <c r="V847" s="9">
        <v>20</v>
      </c>
      <c r="W847" s="9">
        <f t="shared" si="258"/>
        <v>11857</v>
      </c>
      <c r="X847" s="9">
        <f t="shared" si="266"/>
        <v>12</v>
      </c>
      <c r="Y847" s="7">
        <v>18</v>
      </c>
      <c r="Z847" s="7">
        <f t="shared" si="256"/>
        <v>11.5</v>
      </c>
      <c r="AA847" s="9">
        <v>0</v>
      </c>
      <c r="AB847" s="9">
        <v>1</v>
      </c>
      <c r="AC847" s="9">
        <v>0</v>
      </c>
      <c r="AD847" s="9">
        <v>0</v>
      </c>
      <c r="AE847" s="9">
        <v>1</v>
      </c>
      <c r="AF847" s="9">
        <v>0</v>
      </c>
      <c r="AG847" s="8">
        <v>0</v>
      </c>
      <c r="AH847" s="9">
        <v>1</v>
      </c>
      <c r="AI847" s="30">
        <v>0</v>
      </c>
      <c r="AJ847" s="9">
        <v>1</v>
      </c>
      <c r="AK847" s="30">
        <v>0</v>
      </c>
      <c r="AL847" s="21">
        <v>2017</v>
      </c>
      <c r="AM847" s="23">
        <f t="shared" si="267"/>
        <v>7.6093665379542115</v>
      </c>
      <c r="AN847" s="33">
        <v>0</v>
      </c>
      <c r="AO847" s="33">
        <v>0</v>
      </c>
      <c r="AP847" s="33">
        <v>0</v>
      </c>
      <c r="AQ847" s="43">
        <v>1</v>
      </c>
      <c r="AR847" s="33" t="s">
        <v>108</v>
      </c>
      <c r="AS847" s="43" t="s">
        <v>108</v>
      </c>
      <c r="AT847" s="42">
        <f t="shared" si="268"/>
        <v>0.48699999999999999</v>
      </c>
      <c r="AU847" s="18">
        <v>0.51300000000000001</v>
      </c>
      <c r="AV847">
        <v>0</v>
      </c>
      <c r="AW847" s="40">
        <f t="shared" si="269"/>
        <v>1</v>
      </c>
      <c r="AX847" t="s">
        <v>108</v>
      </c>
      <c r="AY847" s="40" t="s">
        <v>108</v>
      </c>
      <c r="AZ847">
        <v>0</v>
      </c>
      <c r="BA847" s="18">
        <v>1</v>
      </c>
      <c r="BB847">
        <f t="shared" si="270"/>
        <v>0.23850000000000005</v>
      </c>
      <c r="BC847" s="18">
        <v>0.76149999999999995</v>
      </c>
      <c r="BD847" s="18" t="s">
        <v>196</v>
      </c>
      <c r="BE847">
        <v>0</v>
      </c>
      <c r="BF847">
        <v>0</v>
      </c>
      <c r="BG847">
        <v>0</v>
      </c>
      <c r="BH847">
        <v>0</v>
      </c>
      <c r="BI847">
        <v>1</v>
      </c>
      <c r="BJ847">
        <v>0</v>
      </c>
      <c r="BK847" s="18">
        <v>0</v>
      </c>
      <c r="BL847">
        <v>0</v>
      </c>
      <c r="BM847">
        <v>1</v>
      </c>
      <c r="BN847" s="18">
        <v>0</v>
      </c>
      <c r="BQ847" s="25">
        <v>35.5</v>
      </c>
      <c r="BR847">
        <v>1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 s="18">
        <v>0</v>
      </c>
      <c r="BZ847">
        <v>0</v>
      </c>
      <c r="CA847">
        <v>0</v>
      </c>
      <c r="CB847">
        <v>0</v>
      </c>
      <c r="CC847" s="18">
        <v>1</v>
      </c>
      <c r="CD847">
        <v>0</v>
      </c>
      <c r="CE847">
        <v>0</v>
      </c>
      <c r="CF847">
        <v>0</v>
      </c>
      <c r="CG847">
        <v>0</v>
      </c>
      <c r="CH847" s="18">
        <v>0</v>
      </c>
      <c r="CI847">
        <v>1</v>
      </c>
      <c r="CJ847">
        <v>1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1</v>
      </c>
      <c r="CQ847">
        <v>1</v>
      </c>
      <c r="CR847">
        <v>1</v>
      </c>
      <c r="CS847" s="18">
        <v>1</v>
      </c>
      <c r="CU847">
        <v>2</v>
      </c>
      <c r="DD847" s="34" t="s">
        <v>110</v>
      </c>
    </row>
    <row r="848" spans="1:108" s="207" customFormat="1" x14ac:dyDescent="0.25">
      <c r="A848" s="207">
        <v>847</v>
      </c>
      <c r="B848" s="207">
        <v>55</v>
      </c>
      <c r="C848" s="208" t="s">
        <v>195</v>
      </c>
      <c r="D848" s="209">
        <v>16.34840264889846</v>
      </c>
      <c r="E848" s="210">
        <v>2.032634331922353</v>
      </c>
      <c r="F848" s="211">
        <v>8.0429629629629638</v>
      </c>
      <c r="G848" s="211">
        <f t="shared" si="259"/>
        <v>14.315768316976108</v>
      </c>
      <c r="H848" s="212">
        <f t="shared" si="260"/>
        <v>18.381036980820813</v>
      </c>
      <c r="I848" s="213">
        <f t="shared" si="261"/>
        <v>7.3662621441902193E-2</v>
      </c>
      <c r="J848" s="214">
        <f t="shared" si="262"/>
        <v>9.1586423785750548E-3</v>
      </c>
      <c r="K848" s="214">
        <f t="shared" si="263"/>
        <v>109.18648841877641</v>
      </c>
      <c r="L848" s="214">
        <f t="shared" si="264"/>
        <v>6.4503979063327138E-2</v>
      </c>
      <c r="M848" s="214">
        <f t="shared" si="265"/>
        <v>8.2821263820477248E-2</v>
      </c>
      <c r="N848" s="215">
        <v>1</v>
      </c>
      <c r="O848" s="216">
        <v>0</v>
      </c>
      <c r="P848" s="215">
        <v>0</v>
      </c>
      <c r="Q848" s="216">
        <v>1</v>
      </c>
      <c r="R848" s="216">
        <v>0</v>
      </c>
      <c r="S848" s="216">
        <v>0</v>
      </c>
      <c r="T848" s="216">
        <v>0</v>
      </c>
      <c r="U848" s="215">
        <v>11878</v>
      </c>
      <c r="V848" s="216">
        <v>20</v>
      </c>
      <c r="W848" s="216">
        <f t="shared" si="258"/>
        <v>11857</v>
      </c>
      <c r="X848" s="216">
        <f t="shared" si="266"/>
        <v>12</v>
      </c>
      <c r="Y848" s="211">
        <v>22</v>
      </c>
      <c r="Z848" s="211">
        <f t="shared" si="256"/>
        <v>7.5</v>
      </c>
      <c r="AA848" s="216">
        <v>0</v>
      </c>
      <c r="AB848" s="216">
        <v>1</v>
      </c>
      <c r="AC848" s="216">
        <v>0</v>
      </c>
      <c r="AD848" s="216">
        <v>0</v>
      </c>
      <c r="AE848" s="216">
        <v>1</v>
      </c>
      <c r="AF848" s="216">
        <v>0</v>
      </c>
      <c r="AG848" s="215">
        <v>0</v>
      </c>
      <c r="AH848" s="216">
        <v>1</v>
      </c>
      <c r="AI848" s="217">
        <v>0</v>
      </c>
      <c r="AJ848" s="216">
        <v>1</v>
      </c>
      <c r="AK848" s="217">
        <v>0</v>
      </c>
      <c r="AL848" s="218">
        <v>2017</v>
      </c>
      <c r="AM848" s="219">
        <f t="shared" si="267"/>
        <v>7.6093665379542115</v>
      </c>
      <c r="AN848" s="214">
        <v>0</v>
      </c>
      <c r="AO848" s="214">
        <v>0</v>
      </c>
      <c r="AP848" s="214">
        <v>0</v>
      </c>
      <c r="AQ848" s="220">
        <v>1</v>
      </c>
      <c r="AR848" s="214" t="s">
        <v>108</v>
      </c>
      <c r="AS848" s="220" t="s">
        <v>108</v>
      </c>
      <c r="AT848" s="221">
        <f t="shared" si="268"/>
        <v>0.48699999999999999</v>
      </c>
      <c r="AU848" s="222">
        <v>0.51300000000000001</v>
      </c>
      <c r="AV848" s="207">
        <v>0</v>
      </c>
      <c r="AW848" s="223">
        <f t="shared" si="269"/>
        <v>1</v>
      </c>
      <c r="AX848" s="207" t="s">
        <v>108</v>
      </c>
      <c r="AY848" s="223" t="s">
        <v>108</v>
      </c>
      <c r="AZ848">
        <v>0</v>
      </c>
      <c r="BA848" s="222">
        <v>1</v>
      </c>
      <c r="BB848" s="207">
        <f t="shared" si="270"/>
        <v>0.23850000000000005</v>
      </c>
      <c r="BC848" s="222">
        <v>0.76149999999999995</v>
      </c>
      <c r="BD848" s="222" t="s">
        <v>196</v>
      </c>
      <c r="BE848">
        <v>0</v>
      </c>
      <c r="BF848">
        <v>0</v>
      </c>
      <c r="BG848">
        <v>0</v>
      </c>
      <c r="BH848">
        <v>0</v>
      </c>
      <c r="BI848">
        <v>1</v>
      </c>
      <c r="BJ848">
        <v>0</v>
      </c>
      <c r="BK848" s="222">
        <v>0</v>
      </c>
      <c r="BL848">
        <v>0</v>
      </c>
      <c r="BM848">
        <v>1</v>
      </c>
      <c r="BN848" s="222">
        <v>0</v>
      </c>
      <c r="BQ848" s="208">
        <v>35.5</v>
      </c>
      <c r="BR848" s="207">
        <v>1</v>
      </c>
      <c r="BS848" s="207">
        <v>0</v>
      </c>
      <c r="BT848" s="207">
        <v>0</v>
      </c>
      <c r="BU848" s="207">
        <v>0</v>
      </c>
      <c r="BV848" s="207">
        <v>0</v>
      </c>
      <c r="BW848" s="207">
        <v>0</v>
      </c>
      <c r="BX848" s="207">
        <v>0</v>
      </c>
      <c r="BY848" s="222">
        <v>0</v>
      </c>
      <c r="BZ848" s="207">
        <v>0</v>
      </c>
      <c r="CA848" s="207">
        <v>0</v>
      </c>
      <c r="CB848" s="207">
        <v>0</v>
      </c>
      <c r="CC848" s="222">
        <v>1</v>
      </c>
      <c r="CD848" s="207">
        <v>0</v>
      </c>
      <c r="CE848" s="207">
        <v>0</v>
      </c>
      <c r="CF848" s="207">
        <v>0</v>
      </c>
      <c r="CG848" s="207">
        <v>0</v>
      </c>
      <c r="CH848" s="222">
        <v>0</v>
      </c>
      <c r="CI848" s="207">
        <v>1</v>
      </c>
      <c r="CJ848" s="207">
        <v>1</v>
      </c>
      <c r="CK848" s="207">
        <v>0</v>
      </c>
      <c r="CL848" s="207">
        <v>0</v>
      </c>
      <c r="CM848" s="207">
        <v>0</v>
      </c>
      <c r="CN848" s="207">
        <v>0</v>
      </c>
      <c r="CO848" s="207">
        <v>0</v>
      </c>
      <c r="CP848" s="207">
        <v>1</v>
      </c>
      <c r="CQ848" s="207">
        <v>1</v>
      </c>
      <c r="CR848" s="207">
        <v>1</v>
      </c>
      <c r="CS848" s="222">
        <v>1</v>
      </c>
      <c r="CU848">
        <v>2</v>
      </c>
      <c r="CY848" s="224"/>
      <c r="DD848" s="224" t="s">
        <v>110</v>
      </c>
    </row>
    <row r="849" spans="1:108" x14ac:dyDescent="0.25">
      <c r="A849">
        <v>848</v>
      </c>
      <c r="B849">
        <v>56</v>
      </c>
      <c r="D849" s="12"/>
      <c r="E849" s="14"/>
      <c r="H849" s="16"/>
      <c r="I849" s="11"/>
      <c r="J849" s="33"/>
      <c r="K849" s="33"/>
      <c r="L849" s="33"/>
      <c r="M849" s="33"/>
      <c r="N849" s="8"/>
      <c r="X849" s="9">
        <f t="shared" si="266"/>
        <v>2</v>
      </c>
      <c r="AG849" s="8"/>
      <c r="AI849" s="30"/>
      <c r="AK849" s="30"/>
      <c r="AL849" s="21"/>
      <c r="AM849" s="23" t="e">
        <f t="shared" si="267"/>
        <v>#NUM!</v>
      </c>
      <c r="AW849" s="40"/>
      <c r="AY849" s="40"/>
      <c r="BA849" s="18"/>
      <c r="BC849" s="18"/>
      <c r="BD849" s="18"/>
      <c r="BK849" s="18"/>
      <c r="BN849" s="18"/>
      <c r="BY849" s="18"/>
      <c r="CC849" s="18"/>
      <c r="CH849" s="18"/>
      <c r="CS849" s="18"/>
      <c r="DD849" s="34" t="s">
        <v>110</v>
      </c>
    </row>
    <row r="850" spans="1:108" x14ac:dyDescent="0.25">
      <c r="A850">
        <v>849</v>
      </c>
      <c r="B850">
        <v>56</v>
      </c>
      <c r="D850" s="12"/>
      <c r="E850" s="14"/>
      <c r="H850" s="16"/>
      <c r="I850" s="11"/>
      <c r="J850" s="33"/>
      <c r="K850" s="33"/>
      <c r="L850" s="33"/>
      <c r="M850" s="33"/>
      <c r="N850" s="8"/>
      <c r="X850" s="9">
        <f t="shared" si="266"/>
        <v>2</v>
      </c>
      <c r="AG850" s="8"/>
      <c r="AI850" s="30"/>
      <c r="AK850" s="30"/>
      <c r="AL850" s="21"/>
      <c r="AM850" s="23" t="e">
        <f t="shared" si="267"/>
        <v>#NUM!</v>
      </c>
      <c r="AW850" s="40"/>
      <c r="AY850" s="40"/>
      <c r="BA850" s="18"/>
      <c r="BC850" s="18"/>
      <c r="BD850" s="18"/>
      <c r="BK850" s="18"/>
      <c r="BN850" s="18"/>
      <c r="BY850" s="18"/>
      <c r="CC850" s="18"/>
      <c r="CH850" s="18"/>
      <c r="CS850" s="18"/>
      <c r="DD850" s="34" t="s">
        <v>110</v>
      </c>
    </row>
    <row r="851" spans="1:108" x14ac:dyDescent="0.25">
      <c r="A851">
        <v>850</v>
      </c>
      <c r="D851" s="12"/>
      <c r="E851" s="14"/>
      <c r="H851" s="16"/>
      <c r="I851" s="11"/>
      <c r="J851" s="33"/>
      <c r="K851" s="33"/>
      <c r="L851" s="33"/>
      <c r="M851" s="33"/>
      <c r="N851" s="8"/>
      <c r="X851" s="9">
        <f t="shared" si="266"/>
        <v>0</v>
      </c>
      <c r="AG851" s="8"/>
      <c r="AI851" s="30"/>
      <c r="AK851" s="30"/>
      <c r="AL851" s="21"/>
      <c r="AM851" s="23" t="e">
        <f t="shared" si="267"/>
        <v>#NUM!</v>
      </c>
      <c r="AW851" s="40"/>
      <c r="AY851" s="40"/>
      <c r="BA851" s="18"/>
      <c r="BC851" s="18"/>
      <c r="BD851" s="18"/>
      <c r="BK851" s="18"/>
      <c r="BN851" s="18"/>
      <c r="BY851" s="18"/>
      <c r="CC851" s="18"/>
      <c r="CH851" s="18"/>
      <c r="CS851" s="18"/>
      <c r="DD851" s="34" t="s">
        <v>110</v>
      </c>
    </row>
    <row r="852" spans="1:108" x14ac:dyDescent="0.25">
      <c r="A852">
        <v>851</v>
      </c>
      <c r="D852" s="12"/>
      <c r="E852" s="14"/>
      <c r="H852" s="16"/>
      <c r="I852" s="11"/>
      <c r="J852" s="33"/>
      <c r="K852" s="33"/>
      <c r="L852" s="33"/>
      <c r="M852" s="33"/>
      <c r="N852" s="8"/>
      <c r="X852" s="9">
        <f t="shared" si="266"/>
        <v>0</v>
      </c>
      <c r="AG852" s="8"/>
      <c r="AI852" s="30"/>
      <c r="AK852" s="30"/>
      <c r="AL852" s="21"/>
      <c r="AM852" s="23" t="e">
        <f t="shared" si="267"/>
        <v>#NUM!</v>
      </c>
      <c r="AW852" s="40"/>
      <c r="AY852" s="40"/>
      <c r="BA852" s="18"/>
      <c r="BC852" s="18"/>
      <c r="BD852" s="18"/>
      <c r="BK852" s="18"/>
      <c r="BN852" s="18"/>
      <c r="BY852" s="18"/>
      <c r="CC852" s="18"/>
      <c r="CH852" s="18"/>
      <c r="CS852" s="18"/>
      <c r="DD852" s="34" t="s">
        <v>110</v>
      </c>
    </row>
    <row r="853" spans="1:108" x14ac:dyDescent="0.25">
      <c r="A853">
        <v>852</v>
      </c>
      <c r="D853" s="12"/>
      <c r="E853" s="14"/>
      <c r="H853" s="16"/>
      <c r="I853" s="11"/>
      <c r="J853" s="33"/>
      <c r="K853" s="33"/>
      <c r="L853" s="33"/>
      <c r="M853" s="33"/>
      <c r="N853" s="8"/>
      <c r="X853" s="9">
        <f t="shared" si="266"/>
        <v>0</v>
      </c>
      <c r="AG853" s="8"/>
      <c r="AI853" s="30"/>
      <c r="AK853" s="30"/>
      <c r="AL853" s="21"/>
      <c r="AM853" s="23" t="e">
        <f t="shared" si="267"/>
        <v>#NUM!</v>
      </c>
      <c r="AW853" s="40"/>
      <c r="AY853" s="40"/>
      <c r="BA853" s="18"/>
      <c r="BC853" s="18"/>
      <c r="BD853" s="18"/>
      <c r="BK853" s="18"/>
      <c r="BN853" s="18"/>
      <c r="BY853" s="18"/>
      <c r="CC853" s="18"/>
      <c r="CH853" s="18"/>
      <c r="CS853" s="18"/>
      <c r="DD853" s="34" t="s">
        <v>110</v>
      </c>
    </row>
    <row r="854" spans="1:108" x14ac:dyDescent="0.25">
      <c r="A854">
        <v>853</v>
      </c>
      <c r="D854" s="12"/>
      <c r="E854" s="14"/>
      <c r="H854" s="16"/>
      <c r="I854" s="11"/>
      <c r="J854" s="33"/>
      <c r="K854" s="33"/>
      <c r="L854" s="33"/>
      <c r="M854" s="33"/>
      <c r="N854" s="8"/>
      <c r="X854" s="9">
        <f t="shared" si="266"/>
        <v>0</v>
      </c>
      <c r="AG854" s="8"/>
      <c r="AI854" s="30"/>
      <c r="AK854" s="30"/>
      <c r="AL854" s="21"/>
      <c r="AM854" s="23" t="e">
        <f t="shared" si="267"/>
        <v>#NUM!</v>
      </c>
      <c r="AW854" s="40"/>
      <c r="AY854" s="40"/>
      <c r="BA854" s="18"/>
      <c r="BC854" s="18"/>
      <c r="BD854" s="18"/>
      <c r="BK854" s="18"/>
      <c r="BN854" s="18"/>
      <c r="BY854" s="18"/>
      <c r="CC854" s="18"/>
      <c r="CH854" s="18"/>
      <c r="CS854" s="18"/>
      <c r="DD854" s="34" t="s">
        <v>110</v>
      </c>
    </row>
    <row r="855" spans="1:108" x14ac:dyDescent="0.25">
      <c r="A855">
        <v>854</v>
      </c>
      <c r="D855" s="12"/>
      <c r="E855" s="14"/>
      <c r="H855" s="16"/>
      <c r="I855" s="11"/>
      <c r="J855" s="33"/>
      <c r="K855" s="33"/>
      <c r="L855" s="33"/>
      <c r="M855" s="33"/>
      <c r="N855" s="8"/>
      <c r="X855" s="9">
        <f t="shared" si="266"/>
        <v>0</v>
      </c>
      <c r="AG855" s="8"/>
      <c r="AI855" s="30"/>
      <c r="AK855" s="30"/>
      <c r="AL855" s="21"/>
      <c r="AM855" s="23" t="e">
        <f t="shared" si="267"/>
        <v>#NUM!</v>
      </c>
      <c r="AW855" s="40"/>
      <c r="AY855" s="40"/>
      <c r="BA855" s="18"/>
      <c r="BC855" s="18"/>
      <c r="BD855" s="18"/>
      <c r="BK855" s="18"/>
      <c r="BN855" s="18"/>
      <c r="BY855" s="18"/>
      <c r="CC855" s="18"/>
      <c r="CH855" s="18"/>
      <c r="CS855" s="18"/>
      <c r="DD855" s="34" t="s">
        <v>110</v>
      </c>
    </row>
    <row r="856" spans="1:108" x14ac:dyDescent="0.25">
      <c r="A856">
        <v>855</v>
      </c>
      <c r="D856" s="12"/>
      <c r="E856" s="14"/>
      <c r="H856" s="16"/>
      <c r="I856" s="11"/>
      <c r="J856" s="33"/>
      <c r="K856" s="33"/>
      <c r="L856" s="33"/>
      <c r="M856" s="33"/>
      <c r="N856" s="8"/>
      <c r="X856" s="9">
        <f t="shared" si="266"/>
        <v>0</v>
      </c>
      <c r="AG856" s="8"/>
      <c r="AI856" s="30"/>
      <c r="AK856" s="30"/>
      <c r="AL856" s="21"/>
      <c r="AM856" s="23" t="e">
        <f t="shared" si="267"/>
        <v>#NUM!</v>
      </c>
      <c r="AW856" s="40"/>
      <c r="AY856" s="40"/>
      <c r="BA856" s="18"/>
      <c r="BC856" s="18"/>
      <c r="BD856" s="18"/>
      <c r="BK856" s="18"/>
      <c r="BN856" s="18"/>
      <c r="BY856" s="18"/>
      <c r="CC856" s="18"/>
      <c r="CH856" s="18"/>
      <c r="CS856" s="18"/>
      <c r="DD856" s="34" t="s">
        <v>110</v>
      </c>
    </row>
    <row r="857" spans="1:108" x14ac:dyDescent="0.25">
      <c r="A857">
        <v>856</v>
      </c>
      <c r="D857" s="12"/>
      <c r="E857" s="14"/>
      <c r="H857" s="16"/>
      <c r="I857" s="11"/>
      <c r="J857" s="33"/>
      <c r="K857" s="33"/>
      <c r="L857" s="33"/>
      <c r="M857" s="33"/>
      <c r="N857" s="8"/>
      <c r="X857" s="9">
        <f t="shared" si="266"/>
        <v>0</v>
      </c>
      <c r="AG857" s="8"/>
      <c r="AI857" s="30"/>
      <c r="AK857" s="30"/>
      <c r="AL857" s="21"/>
      <c r="AM857" s="23" t="e">
        <f t="shared" si="267"/>
        <v>#NUM!</v>
      </c>
      <c r="AW857" s="40"/>
      <c r="AY857" s="40"/>
      <c r="BA857" s="18"/>
      <c r="BC857" s="18"/>
      <c r="BD857" s="18"/>
      <c r="BK857" s="18"/>
      <c r="BN857" s="18"/>
      <c r="BY857" s="18"/>
      <c r="CC857" s="18"/>
      <c r="CH857" s="18"/>
      <c r="CS857" s="18"/>
      <c r="DD857" s="34" t="s">
        <v>110</v>
      </c>
    </row>
    <row r="858" spans="1:108" x14ac:dyDescent="0.25">
      <c r="A858">
        <v>857</v>
      </c>
      <c r="D858" s="12"/>
      <c r="E858" s="14"/>
      <c r="H858" s="16"/>
      <c r="I858" s="11"/>
      <c r="J858" s="33"/>
      <c r="K858" s="33"/>
      <c r="L858" s="33"/>
      <c r="M858" s="33"/>
      <c r="N858" s="8"/>
      <c r="X858" s="9">
        <f t="shared" si="266"/>
        <v>0</v>
      </c>
      <c r="AG858" s="8"/>
      <c r="AI858" s="30"/>
      <c r="AK858" s="30"/>
      <c r="AL858" s="21"/>
      <c r="AM858" s="23" t="e">
        <f t="shared" si="267"/>
        <v>#NUM!</v>
      </c>
      <c r="AW858" s="40"/>
      <c r="AY858" s="40"/>
      <c r="BA858" s="18"/>
      <c r="BC858" s="18"/>
      <c r="BD858" s="18"/>
      <c r="BK858" s="18"/>
      <c r="BN858" s="18"/>
      <c r="BY858" s="18"/>
      <c r="CC858" s="18"/>
      <c r="CH858" s="18"/>
      <c r="CS858" s="18"/>
      <c r="DD858" s="34" t="s">
        <v>110</v>
      </c>
    </row>
    <row r="859" spans="1:108" x14ac:dyDescent="0.25">
      <c r="A859">
        <v>858</v>
      </c>
      <c r="D859" s="12"/>
      <c r="E859" s="14"/>
      <c r="H859" s="16"/>
      <c r="I859" s="11"/>
      <c r="J859" s="33"/>
      <c r="K859" s="33"/>
      <c r="L859" s="33"/>
      <c r="M859" s="33"/>
      <c r="N859" s="8"/>
      <c r="X859" s="9">
        <f t="shared" si="266"/>
        <v>0</v>
      </c>
      <c r="AG859" s="8"/>
      <c r="AI859" s="30"/>
      <c r="AK859" s="30"/>
      <c r="AL859" s="21"/>
      <c r="AM859" s="23" t="e">
        <f t="shared" si="267"/>
        <v>#NUM!</v>
      </c>
      <c r="AW859" s="40"/>
      <c r="AY859" s="40"/>
      <c r="BA859" s="18"/>
      <c r="BC859" s="18"/>
      <c r="BD859" s="18"/>
      <c r="BK859" s="18"/>
      <c r="BN859" s="18"/>
      <c r="BY859" s="18"/>
      <c r="CC859" s="18"/>
      <c r="CH859" s="18"/>
      <c r="CS859" s="18"/>
      <c r="DD859" s="34" t="s">
        <v>110</v>
      </c>
    </row>
    <row r="860" spans="1:108" x14ac:dyDescent="0.25">
      <c r="A860">
        <v>859</v>
      </c>
      <c r="D860" s="12"/>
      <c r="E860" s="14"/>
      <c r="H860" s="16"/>
      <c r="I860" s="11"/>
      <c r="J860" s="33"/>
      <c r="K860" s="33"/>
      <c r="L860" s="33"/>
      <c r="M860" s="33"/>
      <c r="N860" s="8"/>
      <c r="X860" s="9">
        <f t="shared" si="266"/>
        <v>0</v>
      </c>
      <c r="AG860" s="8"/>
      <c r="AI860" s="30"/>
      <c r="AK860" s="30"/>
      <c r="AL860" s="21"/>
      <c r="AM860" s="23" t="e">
        <f t="shared" si="267"/>
        <v>#NUM!</v>
      </c>
      <c r="AW860" s="40"/>
      <c r="AY860" s="40"/>
      <c r="BA860" s="18"/>
      <c r="BC860" s="18"/>
      <c r="BD860" s="18"/>
      <c r="BK860" s="18"/>
      <c r="BN860" s="18"/>
      <c r="BY860" s="18"/>
      <c r="CC860" s="18"/>
      <c r="CH860" s="18"/>
      <c r="CS860" s="18"/>
      <c r="DD860" s="34" t="s">
        <v>110</v>
      </c>
    </row>
    <row r="861" spans="1:108" x14ac:dyDescent="0.25">
      <c r="A861">
        <v>860</v>
      </c>
      <c r="D861" s="12"/>
      <c r="E861" s="14"/>
      <c r="H861" s="16"/>
      <c r="I861" s="11"/>
      <c r="J861" s="33"/>
      <c r="K861" s="33"/>
      <c r="L861" s="33"/>
      <c r="M861" s="33"/>
      <c r="N861" s="8"/>
      <c r="X861" s="9">
        <f t="shared" si="266"/>
        <v>0</v>
      </c>
      <c r="AG861" s="8"/>
      <c r="AI861" s="30"/>
      <c r="AK861" s="30"/>
      <c r="AL861" s="21"/>
      <c r="AM861" s="23" t="e">
        <f t="shared" si="267"/>
        <v>#NUM!</v>
      </c>
      <c r="AW861" s="40"/>
      <c r="AY861" s="40"/>
      <c r="BA861" s="18"/>
      <c r="BC861" s="18"/>
      <c r="BD861" s="18"/>
      <c r="BK861" s="18"/>
      <c r="BN861" s="18"/>
      <c r="BY861" s="18"/>
      <c r="CC861" s="18"/>
      <c r="CH861" s="18"/>
      <c r="CS861" s="18"/>
      <c r="DD861" s="34" t="s">
        <v>110</v>
      </c>
    </row>
    <row r="862" spans="1:108" x14ac:dyDescent="0.25">
      <c r="A862">
        <v>861</v>
      </c>
      <c r="D862" s="12"/>
      <c r="E862" s="14"/>
      <c r="H862" s="16"/>
      <c r="I862" s="11"/>
      <c r="J862" s="33"/>
      <c r="K862" s="33"/>
      <c r="L862" s="33"/>
      <c r="M862" s="33"/>
      <c r="N862" s="8"/>
      <c r="X862" s="9">
        <f t="shared" si="266"/>
        <v>0</v>
      </c>
      <c r="AG862" s="8"/>
      <c r="AI862" s="30"/>
      <c r="AK862" s="30"/>
      <c r="AL862" s="21"/>
      <c r="AM862" s="23" t="e">
        <f t="shared" si="267"/>
        <v>#NUM!</v>
      </c>
      <c r="AW862" s="40"/>
      <c r="AY862" s="40"/>
      <c r="BA862" s="18"/>
      <c r="BC862" s="18"/>
      <c r="BD862" s="18"/>
      <c r="BK862" s="18"/>
      <c r="BN862" s="18"/>
      <c r="BY862" s="18"/>
      <c r="CC862" s="18"/>
      <c r="CH862" s="18"/>
      <c r="CS862" s="18"/>
      <c r="DD862" s="34" t="s">
        <v>110</v>
      </c>
    </row>
    <row r="863" spans="1:108" x14ac:dyDescent="0.25">
      <c r="A863">
        <v>862</v>
      </c>
      <c r="D863" s="12"/>
      <c r="E863" s="14"/>
      <c r="H863" s="16"/>
      <c r="I863" s="11"/>
      <c r="J863" s="33"/>
      <c r="K863" s="33"/>
      <c r="L863" s="33"/>
      <c r="M863" s="33"/>
      <c r="N863" s="8"/>
      <c r="X863" s="9">
        <f t="shared" si="266"/>
        <v>0</v>
      </c>
      <c r="AG863" s="8"/>
      <c r="AI863" s="30"/>
      <c r="AK863" s="30"/>
      <c r="AL863" s="21"/>
      <c r="AM863" s="23" t="e">
        <f t="shared" si="267"/>
        <v>#NUM!</v>
      </c>
      <c r="AW863" s="40"/>
      <c r="AY863" s="40"/>
      <c r="BA863" s="18"/>
      <c r="BC863" s="18"/>
      <c r="BD863" s="18"/>
      <c r="BK863" s="18"/>
      <c r="BN863" s="18"/>
      <c r="BY863" s="18"/>
      <c r="CC863" s="18"/>
      <c r="CH863" s="18"/>
      <c r="CS863" s="18"/>
      <c r="DD863" s="34" t="s">
        <v>110</v>
      </c>
    </row>
    <row r="864" spans="1:108" x14ac:dyDescent="0.25">
      <c r="A864">
        <v>863</v>
      </c>
      <c r="D864" s="12"/>
      <c r="E864" s="14"/>
      <c r="H864" s="16"/>
      <c r="I864" s="11"/>
      <c r="J864" s="33"/>
      <c r="K864" s="33"/>
      <c r="L864" s="33"/>
      <c r="M864" s="33"/>
      <c r="N864" s="8"/>
      <c r="X864" s="9">
        <f t="shared" si="266"/>
        <v>0</v>
      </c>
      <c r="AG864" s="8"/>
      <c r="AI864" s="30"/>
      <c r="AK864" s="30"/>
      <c r="AL864" s="21"/>
      <c r="AM864" s="23" t="e">
        <f t="shared" si="267"/>
        <v>#NUM!</v>
      </c>
      <c r="AW864" s="40"/>
      <c r="AY864" s="40"/>
      <c r="BA864" s="18"/>
      <c r="BC864" s="18"/>
      <c r="BD864" s="18"/>
      <c r="BK864" s="18"/>
      <c r="BN864" s="18"/>
      <c r="BY864" s="18"/>
      <c r="CC864" s="18"/>
      <c r="CH864" s="18"/>
      <c r="CS864" s="18"/>
      <c r="DD864" s="34" t="s">
        <v>110</v>
      </c>
    </row>
    <row r="865" spans="1:108" x14ac:dyDescent="0.25">
      <c r="A865">
        <v>864</v>
      </c>
      <c r="D865" s="12"/>
      <c r="E865" s="14"/>
      <c r="H865" s="16"/>
      <c r="I865" s="11"/>
      <c r="J865" s="33"/>
      <c r="K865" s="33"/>
      <c r="L865" s="33"/>
      <c r="M865" s="33"/>
      <c r="N865" s="8"/>
      <c r="X865" s="9">
        <f t="shared" si="266"/>
        <v>0</v>
      </c>
      <c r="AG865" s="8"/>
      <c r="AI865" s="30"/>
      <c r="AK865" s="30"/>
      <c r="AL865" s="21"/>
      <c r="AM865" s="23" t="e">
        <f t="shared" si="267"/>
        <v>#NUM!</v>
      </c>
      <c r="AW865" s="40"/>
      <c r="AY865" s="40"/>
      <c r="BA865" s="18"/>
      <c r="BC865" s="18"/>
      <c r="BD865" s="18"/>
      <c r="BK865" s="18"/>
      <c r="BN865" s="18"/>
      <c r="BY865" s="18"/>
      <c r="CC865" s="18"/>
      <c r="CH865" s="18"/>
      <c r="CS865" s="18"/>
      <c r="DD865" s="34" t="s">
        <v>110</v>
      </c>
    </row>
    <row r="866" spans="1:108" x14ac:dyDescent="0.25">
      <c r="A866">
        <v>865</v>
      </c>
      <c r="D866" s="12"/>
      <c r="E866" s="14"/>
      <c r="H866" s="16"/>
      <c r="I866" s="11"/>
      <c r="J866" s="33"/>
      <c r="K866" s="33"/>
      <c r="L866" s="33"/>
      <c r="M866" s="33"/>
      <c r="N866" s="8"/>
      <c r="X866" s="9">
        <f t="shared" si="266"/>
        <v>0</v>
      </c>
      <c r="AG866" s="8"/>
      <c r="AI866" s="30"/>
      <c r="AK866" s="30"/>
      <c r="AL866" s="21"/>
      <c r="AM866" s="23" t="e">
        <f t="shared" si="267"/>
        <v>#NUM!</v>
      </c>
      <c r="AW866" s="40"/>
      <c r="AY866" s="40"/>
      <c r="BA866" s="18"/>
      <c r="BC866" s="18"/>
      <c r="BD866" s="18"/>
      <c r="BK866" s="18"/>
      <c r="BN866" s="18"/>
      <c r="BY866" s="18"/>
      <c r="CC866" s="18"/>
      <c r="CH866" s="18"/>
      <c r="CS866" s="18"/>
      <c r="DD866" s="34" t="s">
        <v>110</v>
      </c>
    </row>
    <row r="867" spans="1:108" x14ac:dyDescent="0.25">
      <c r="A867">
        <v>866</v>
      </c>
      <c r="D867" s="12"/>
      <c r="E867" s="14"/>
      <c r="H867" s="16"/>
      <c r="I867" s="11"/>
      <c r="J867" s="33"/>
      <c r="K867" s="33"/>
      <c r="L867" s="33"/>
      <c r="M867" s="33"/>
      <c r="N867" s="8"/>
      <c r="X867" s="9">
        <f t="shared" si="266"/>
        <v>0</v>
      </c>
      <c r="AG867" s="8"/>
      <c r="AI867" s="30"/>
      <c r="AK867" s="30"/>
      <c r="AL867" s="21"/>
      <c r="AM867" s="23" t="e">
        <f t="shared" si="267"/>
        <v>#NUM!</v>
      </c>
      <c r="AW867" s="40"/>
      <c r="AY867" s="40"/>
      <c r="BA867" s="18"/>
      <c r="BC867" s="18"/>
      <c r="BD867" s="18"/>
      <c r="BK867" s="18"/>
      <c r="BN867" s="18"/>
      <c r="BY867" s="18"/>
      <c r="CC867" s="18"/>
      <c r="CH867" s="18"/>
      <c r="CS867" s="18"/>
      <c r="DD867" s="34" t="s">
        <v>110</v>
      </c>
    </row>
    <row r="868" spans="1:108" x14ac:dyDescent="0.25">
      <c r="A868">
        <v>867</v>
      </c>
      <c r="D868" s="12"/>
      <c r="E868" s="14"/>
      <c r="H868" s="16"/>
      <c r="I868" s="11"/>
      <c r="J868" s="33"/>
      <c r="K868" s="33"/>
      <c r="L868" s="33"/>
      <c r="M868" s="33"/>
      <c r="N868" s="8"/>
      <c r="X868" s="9">
        <f t="shared" si="266"/>
        <v>0</v>
      </c>
      <c r="AG868" s="8"/>
      <c r="AI868" s="30"/>
      <c r="AK868" s="30"/>
      <c r="AL868" s="21"/>
      <c r="AM868" s="23" t="e">
        <f t="shared" si="267"/>
        <v>#NUM!</v>
      </c>
      <c r="AW868" s="40"/>
      <c r="AY868" s="40"/>
      <c r="BA868" s="18"/>
      <c r="BC868" s="18"/>
      <c r="BD868" s="18"/>
      <c r="BK868" s="18"/>
      <c r="BN868" s="18"/>
      <c r="BY868" s="18"/>
      <c r="CC868" s="18"/>
      <c r="CH868" s="18"/>
      <c r="CS868" s="18"/>
      <c r="DD868" s="34" t="s">
        <v>110</v>
      </c>
    </row>
    <row r="869" spans="1:108" x14ac:dyDescent="0.25">
      <c r="A869">
        <v>868</v>
      </c>
      <c r="D869" s="12"/>
      <c r="E869" s="14"/>
      <c r="H869" s="16"/>
      <c r="I869" s="11"/>
      <c r="J869" s="33"/>
      <c r="K869" s="33"/>
      <c r="L869" s="33"/>
      <c r="M869" s="33"/>
      <c r="N869" s="8"/>
      <c r="X869" s="9">
        <f t="shared" si="266"/>
        <v>0</v>
      </c>
      <c r="AG869" s="8"/>
      <c r="AI869" s="30"/>
      <c r="AK869" s="30"/>
      <c r="AL869" s="21"/>
      <c r="AM869" s="23" t="e">
        <f t="shared" si="267"/>
        <v>#NUM!</v>
      </c>
      <c r="AW869" s="40"/>
      <c r="AY869" s="40"/>
      <c r="BA869" s="18"/>
      <c r="BC869" s="18"/>
      <c r="BD869" s="18"/>
      <c r="BK869" s="18"/>
      <c r="BN869" s="18"/>
      <c r="BY869" s="18"/>
      <c r="CC869" s="18"/>
      <c r="CH869" s="18"/>
      <c r="CS869" s="18"/>
      <c r="DD869" s="34" t="s">
        <v>110</v>
      </c>
    </row>
    <row r="870" spans="1:108" x14ac:dyDescent="0.25">
      <c r="A870">
        <v>869</v>
      </c>
      <c r="D870" s="12"/>
      <c r="E870" s="14"/>
      <c r="H870" s="16"/>
      <c r="I870" s="11"/>
      <c r="J870" s="33"/>
      <c r="K870" s="33"/>
      <c r="L870" s="33"/>
      <c r="M870" s="33"/>
      <c r="N870" s="8"/>
      <c r="X870" s="9">
        <f t="shared" si="266"/>
        <v>0</v>
      </c>
      <c r="AG870" s="8"/>
      <c r="AI870" s="30"/>
      <c r="AK870" s="30"/>
      <c r="AL870" s="21"/>
      <c r="AM870" s="23" t="e">
        <f t="shared" si="267"/>
        <v>#NUM!</v>
      </c>
      <c r="AW870" s="40"/>
      <c r="AY870" s="40"/>
      <c r="BA870" s="18"/>
      <c r="BC870" s="18"/>
      <c r="BD870" s="18"/>
      <c r="BK870" s="18"/>
      <c r="BN870" s="18"/>
      <c r="BY870" s="18"/>
      <c r="CC870" s="18"/>
      <c r="CH870" s="18"/>
      <c r="CS870" s="18"/>
      <c r="DD870" s="34" t="s">
        <v>110</v>
      </c>
    </row>
    <row r="871" spans="1:108" x14ac:dyDescent="0.25">
      <c r="A871">
        <v>870</v>
      </c>
      <c r="D871" s="12"/>
      <c r="E871" s="14"/>
      <c r="H871" s="16"/>
      <c r="I871" s="11"/>
      <c r="J871" s="33"/>
      <c r="K871" s="33"/>
      <c r="L871" s="33"/>
      <c r="M871" s="33"/>
      <c r="N871" s="8"/>
      <c r="X871" s="9">
        <f t="shared" si="266"/>
        <v>0</v>
      </c>
      <c r="AG871" s="8"/>
      <c r="AI871" s="30"/>
      <c r="AK871" s="30"/>
      <c r="AL871" s="21"/>
      <c r="AM871" s="23" t="e">
        <f t="shared" si="267"/>
        <v>#NUM!</v>
      </c>
      <c r="AW871" s="40"/>
      <c r="AY871" s="40"/>
      <c r="BA871" s="18"/>
      <c r="BC871" s="18"/>
      <c r="BD871" s="18"/>
      <c r="BK871" s="18"/>
      <c r="BN871" s="18"/>
      <c r="BY871" s="18"/>
      <c r="CC871" s="18"/>
      <c r="CH871" s="18"/>
      <c r="CS871" s="18"/>
      <c r="DD871" s="34" t="s">
        <v>110</v>
      </c>
    </row>
    <row r="872" spans="1:108" x14ac:dyDescent="0.25">
      <c r="A872">
        <v>871</v>
      </c>
      <c r="D872" s="12"/>
      <c r="E872" s="14"/>
      <c r="H872" s="16"/>
      <c r="I872" s="11"/>
      <c r="J872" s="33"/>
      <c r="K872" s="33"/>
      <c r="L872" s="33"/>
      <c r="M872" s="33"/>
      <c r="N872" s="8"/>
      <c r="X872" s="9">
        <f t="shared" si="266"/>
        <v>0</v>
      </c>
      <c r="AG872" s="8"/>
      <c r="AI872" s="30"/>
      <c r="AK872" s="30"/>
      <c r="AL872" s="21"/>
      <c r="AM872" s="23" t="e">
        <f t="shared" si="267"/>
        <v>#NUM!</v>
      </c>
      <c r="AW872" s="40"/>
      <c r="AY872" s="40"/>
      <c r="BA872" s="18"/>
      <c r="BC872" s="18"/>
      <c r="BD872" s="18"/>
      <c r="BK872" s="18"/>
      <c r="BN872" s="18"/>
      <c r="BY872" s="18"/>
      <c r="CC872" s="18"/>
      <c r="CH872" s="18"/>
      <c r="CS872" s="18"/>
      <c r="DD872" s="34" t="s">
        <v>110</v>
      </c>
    </row>
    <row r="873" spans="1:108" x14ac:dyDescent="0.25">
      <c r="A873">
        <v>872</v>
      </c>
      <c r="D873" s="12"/>
      <c r="E873" s="14"/>
      <c r="H873" s="16"/>
      <c r="I873" s="11"/>
      <c r="J873" s="33"/>
      <c r="K873" s="33"/>
      <c r="L873" s="33"/>
      <c r="M873" s="33"/>
      <c r="N873" s="8"/>
      <c r="X873" s="9">
        <f t="shared" si="266"/>
        <v>0</v>
      </c>
      <c r="AG873" s="8"/>
      <c r="AI873" s="30"/>
      <c r="AK873" s="30"/>
      <c r="AL873" s="21"/>
      <c r="AM873" s="23" t="e">
        <f t="shared" si="267"/>
        <v>#NUM!</v>
      </c>
      <c r="AW873" s="40"/>
      <c r="AY873" s="40"/>
      <c r="BA873" s="18"/>
      <c r="BC873" s="18"/>
      <c r="BD873" s="18"/>
      <c r="BK873" s="18"/>
      <c r="BN873" s="18"/>
      <c r="BY873" s="18"/>
      <c r="CC873" s="18"/>
      <c r="CH873" s="18"/>
      <c r="CS873" s="18"/>
      <c r="DD873" s="34" t="s">
        <v>110</v>
      </c>
    </row>
    <row r="874" spans="1:108" x14ac:dyDescent="0.25">
      <c r="A874">
        <v>873</v>
      </c>
      <c r="D874" s="12"/>
      <c r="E874" s="14"/>
      <c r="H874" s="16"/>
      <c r="I874" s="11"/>
      <c r="J874" s="33"/>
      <c r="K874" s="33"/>
      <c r="L874" s="33"/>
      <c r="M874" s="33"/>
      <c r="N874" s="8"/>
      <c r="X874" s="9">
        <f t="shared" si="266"/>
        <v>0</v>
      </c>
      <c r="AG874" s="8"/>
      <c r="AI874" s="30"/>
      <c r="AK874" s="30"/>
      <c r="AL874" s="21"/>
      <c r="AM874" s="23" t="e">
        <f t="shared" si="267"/>
        <v>#NUM!</v>
      </c>
      <c r="AW874" s="40"/>
      <c r="AY874" s="40"/>
      <c r="BA874" s="18"/>
      <c r="BC874" s="18"/>
      <c r="BD874" s="18"/>
      <c r="BK874" s="18"/>
      <c r="BN874" s="18"/>
      <c r="BY874" s="18"/>
      <c r="CC874" s="18"/>
      <c r="CH874" s="18"/>
      <c r="CS874" s="18"/>
      <c r="DD874" s="34" t="s">
        <v>110</v>
      </c>
    </row>
    <row r="875" spans="1:108" x14ac:dyDescent="0.25">
      <c r="A875">
        <v>874</v>
      </c>
      <c r="D875" s="12"/>
      <c r="E875" s="14"/>
      <c r="H875" s="16"/>
      <c r="I875" s="11"/>
      <c r="J875" s="33"/>
      <c r="K875" s="33"/>
      <c r="L875" s="33"/>
      <c r="M875" s="33"/>
      <c r="N875" s="8"/>
      <c r="X875" s="9">
        <f t="shared" si="266"/>
        <v>0</v>
      </c>
      <c r="AG875" s="8"/>
      <c r="AI875" s="30"/>
      <c r="AK875" s="30"/>
      <c r="AL875" s="21"/>
      <c r="AM875" s="23" t="e">
        <f t="shared" si="267"/>
        <v>#NUM!</v>
      </c>
      <c r="AW875" s="40"/>
      <c r="AY875" s="40"/>
      <c r="BA875" s="18"/>
      <c r="BC875" s="18"/>
      <c r="BD875" s="18"/>
      <c r="BK875" s="18"/>
      <c r="BN875" s="18"/>
      <c r="BY875" s="18"/>
      <c r="CC875" s="18"/>
      <c r="CH875" s="18"/>
      <c r="CS875" s="18"/>
      <c r="DD875" s="34" t="s">
        <v>110</v>
      </c>
    </row>
    <row r="876" spans="1:108" x14ac:dyDescent="0.25">
      <c r="A876">
        <v>875</v>
      </c>
      <c r="D876" s="12"/>
      <c r="E876" s="14"/>
      <c r="H876" s="16"/>
      <c r="I876" s="11"/>
      <c r="J876" s="33"/>
      <c r="K876" s="33"/>
      <c r="L876" s="33"/>
      <c r="M876" s="33"/>
      <c r="N876" s="8"/>
      <c r="X876" s="9">
        <f t="shared" si="266"/>
        <v>0</v>
      </c>
      <c r="AG876" s="8"/>
      <c r="AI876" s="30"/>
      <c r="AK876" s="30"/>
      <c r="AL876" s="21"/>
      <c r="AM876" s="23" t="e">
        <f t="shared" si="267"/>
        <v>#NUM!</v>
      </c>
      <c r="AW876" s="40"/>
      <c r="AY876" s="40"/>
      <c r="BA876" s="18"/>
      <c r="BC876" s="18"/>
      <c r="BD876" s="18"/>
      <c r="BK876" s="18"/>
      <c r="BN876" s="18"/>
      <c r="BY876" s="18"/>
      <c r="CC876" s="18"/>
      <c r="CH876" s="18"/>
      <c r="CS876" s="18"/>
      <c r="DD876" s="34" t="s">
        <v>110</v>
      </c>
    </row>
    <row r="877" spans="1:108" x14ac:dyDescent="0.25">
      <c r="A877">
        <v>876</v>
      </c>
      <c r="D877" s="12"/>
      <c r="E877" s="14"/>
      <c r="H877" s="16"/>
      <c r="I877" s="11"/>
      <c r="J877" s="33"/>
      <c r="K877" s="33"/>
      <c r="L877" s="33"/>
      <c r="M877" s="33"/>
      <c r="N877" s="8"/>
      <c r="X877" s="9">
        <f t="shared" si="266"/>
        <v>0</v>
      </c>
      <c r="AG877" s="8"/>
      <c r="AI877" s="30"/>
      <c r="AK877" s="30"/>
      <c r="AL877" s="21"/>
      <c r="AM877" s="23" t="e">
        <f t="shared" si="267"/>
        <v>#NUM!</v>
      </c>
      <c r="AW877" s="40"/>
      <c r="AY877" s="40"/>
      <c r="BA877" s="18"/>
      <c r="BC877" s="18"/>
      <c r="BD877" s="18"/>
      <c r="BK877" s="18"/>
      <c r="BN877" s="18"/>
      <c r="BY877" s="18"/>
      <c r="CC877" s="18"/>
      <c r="CH877" s="18"/>
      <c r="CS877" s="18"/>
      <c r="DD877" s="34" t="s">
        <v>110</v>
      </c>
    </row>
    <row r="878" spans="1:108" x14ac:dyDescent="0.25">
      <c r="A878">
        <v>877</v>
      </c>
      <c r="D878" s="12"/>
      <c r="E878" s="14"/>
      <c r="H878" s="16"/>
      <c r="I878" s="11"/>
      <c r="J878" s="33"/>
      <c r="K878" s="33"/>
      <c r="L878" s="33"/>
      <c r="M878" s="33"/>
      <c r="N878" s="8"/>
      <c r="X878" s="9">
        <f t="shared" si="266"/>
        <v>0</v>
      </c>
      <c r="AG878" s="8"/>
      <c r="AI878" s="30"/>
      <c r="AK878" s="30"/>
      <c r="AL878" s="21"/>
      <c r="AM878" s="23" t="e">
        <f t="shared" si="267"/>
        <v>#NUM!</v>
      </c>
      <c r="AW878" s="40"/>
      <c r="AY878" s="40"/>
      <c r="BA878" s="18"/>
      <c r="BC878" s="18"/>
      <c r="BD878" s="18"/>
      <c r="BK878" s="18"/>
      <c r="BN878" s="18"/>
      <c r="BY878" s="18"/>
      <c r="CC878" s="18"/>
      <c r="CH878" s="18"/>
      <c r="CS878" s="18"/>
      <c r="DD878" s="34" t="s">
        <v>110</v>
      </c>
    </row>
    <row r="879" spans="1:108" x14ac:dyDescent="0.25">
      <c r="A879">
        <v>878</v>
      </c>
      <c r="D879" s="12"/>
      <c r="E879" s="14"/>
      <c r="H879" s="16"/>
      <c r="I879" s="11"/>
      <c r="J879" s="33"/>
      <c r="K879" s="33"/>
      <c r="L879" s="33"/>
      <c r="M879" s="33"/>
      <c r="N879" s="8"/>
      <c r="X879" s="9">
        <f t="shared" si="266"/>
        <v>0</v>
      </c>
      <c r="AG879" s="8"/>
      <c r="AI879" s="30"/>
      <c r="AK879" s="30"/>
      <c r="AL879" s="21"/>
      <c r="AM879" s="23" t="e">
        <f t="shared" si="267"/>
        <v>#NUM!</v>
      </c>
      <c r="AW879" s="40"/>
      <c r="AY879" s="40"/>
      <c r="BA879" s="18"/>
      <c r="BC879" s="18"/>
      <c r="BD879" s="18"/>
      <c r="BK879" s="18"/>
      <c r="BN879" s="18"/>
      <c r="BY879" s="18"/>
      <c r="CC879" s="18"/>
      <c r="CH879" s="18"/>
      <c r="CS879" s="18"/>
      <c r="DD879" s="34" t="s">
        <v>110</v>
      </c>
    </row>
    <row r="880" spans="1:108" x14ac:dyDescent="0.25">
      <c r="A880">
        <v>879</v>
      </c>
      <c r="D880" s="12"/>
      <c r="E880" s="14"/>
      <c r="H880" s="16"/>
      <c r="I880" s="11"/>
      <c r="J880" s="33"/>
      <c r="K880" s="33"/>
      <c r="L880" s="33"/>
      <c r="M880" s="33"/>
      <c r="N880" s="8"/>
      <c r="X880" s="9">
        <f t="shared" si="266"/>
        <v>0</v>
      </c>
      <c r="AG880" s="8"/>
      <c r="AI880" s="30"/>
      <c r="AK880" s="30"/>
      <c r="AL880" s="21"/>
      <c r="AM880" s="23" t="e">
        <f t="shared" si="267"/>
        <v>#NUM!</v>
      </c>
      <c r="AW880" s="40"/>
      <c r="AY880" s="40"/>
      <c r="BA880" s="18"/>
      <c r="BC880" s="18"/>
      <c r="BD880" s="18"/>
      <c r="BK880" s="18"/>
      <c r="BN880" s="18"/>
      <c r="BY880" s="18"/>
      <c r="CC880" s="18"/>
      <c r="CH880" s="18"/>
      <c r="CS880" s="18"/>
      <c r="DD880" s="34" t="s">
        <v>110</v>
      </c>
    </row>
    <row r="881" spans="1:108" x14ac:dyDescent="0.25">
      <c r="A881">
        <v>880</v>
      </c>
      <c r="D881" s="12"/>
      <c r="E881" s="14"/>
      <c r="H881" s="16"/>
      <c r="I881" s="11"/>
      <c r="J881" s="33"/>
      <c r="K881" s="33"/>
      <c r="L881" s="33"/>
      <c r="M881" s="33"/>
      <c r="N881" s="8"/>
      <c r="X881" s="9">
        <f t="shared" si="266"/>
        <v>0</v>
      </c>
      <c r="AG881" s="8"/>
      <c r="AI881" s="30"/>
      <c r="AK881" s="30"/>
      <c r="AL881" s="21"/>
      <c r="AM881" s="23" t="e">
        <f t="shared" si="267"/>
        <v>#NUM!</v>
      </c>
      <c r="AW881" s="40"/>
      <c r="AY881" s="40"/>
      <c r="BA881" s="18"/>
      <c r="BC881" s="18"/>
      <c r="BD881" s="18"/>
      <c r="BK881" s="18"/>
      <c r="BN881" s="18"/>
      <c r="BY881" s="18"/>
      <c r="CC881" s="18"/>
      <c r="CH881" s="18"/>
      <c r="CS881" s="18"/>
      <c r="DD881" s="34" t="s">
        <v>110</v>
      </c>
    </row>
    <row r="882" spans="1:108" x14ac:dyDescent="0.25">
      <c r="A882">
        <v>881</v>
      </c>
      <c r="D882" s="12"/>
      <c r="E882" s="14"/>
      <c r="H882" s="16"/>
      <c r="I882" s="11"/>
      <c r="J882" s="33"/>
      <c r="K882" s="33"/>
      <c r="L882" s="33"/>
      <c r="M882" s="33"/>
      <c r="N882" s="8"/>
      <c r="X882" s="9">
        <f t="shared" si="266"/>
        <v>0</v>
      </c>
      <c r="AG882" s="8"/>
      <c r="AI882" s="30"/>
      <c r="AK882" s="30"/>
      <c r="AL882" s="21"/>
      <c r="AM882" s="23" t="e">
        <f t="shared" si="267"/>
        <v>#NUM!</v>
      </c>
      <c r="AW882" s="40"/>
      <c r="AY882" s="40"/>
      <c r="BA882" s="18"/>
      <c r="BC882" s="18"/>
      <c r="BD882" s="18"/>
      <c r="BK882" s="18"/>
      <c r="BN882" s="18"/>
      <c r="BY882" s="18"/>
      <c r="CC882" s="18"/>
      <c r="CH882" s="18"/>
      <c r="CS882" s="18"/>
      <c r="DD882" s="34" t="s">
        <v>110</v>
      </c>
    </row>
    <row r="883" spans="1:108" x14ac:dyDescent="0.25">
      <c r="A883">
        <v>882</v>
      </c>
      <c r="D883" s="12"/>
      <c r="E883" s="14"/>
      <c r="H883" s="16"/>
      <c r="I883" s="11"/>
      <c r="J883" s="33"/>
      <c r="K883" s="33"/>
      <c r="L883" s="33"/>
      <c r="M883" s="33"/>
      <c r="N883" s="8"/>
      <c r="X883" s="9">
        <f t="shared" si="266"/>
        <v>0</v>
      </c>
      <c r="AG883" s="8"/>
      <c r="AI883" s="30"/>
      <c r="AK883" s="30"/>
      <c r="AL883" s="21"/>
      <c r="AM883" s="23" t="e">
        <f t="shared" si="267"/>
        <v>#NUM!</v>
      </c>
      <c r="AW883" s="40"/>
      <c r="AY883" s="40"/>
      <c r="BA883" s="18"/>
      <c r="BC883" s="18"/>
      <c r="BD883" s="18"/>
      <c r="BK883" s="18"/>
      <c r="BN883" s="18"/>
      <c r="BY883" s="18"/>
      <c r="CC883" s="18"/>
      <c r="CH883" s="18"/>
      <c r="CS883" s="18"/>
      <c r="DD883" s="34" t="s">
        <v>110</v>
      </c>
    </row>
    <row r="884" spans="1:108" x14ac:dyDescent="0.25">
      <c r="A884">
        <v>883</v>
      </c>
      <c r="D884" s="12"/>
      <c r="E884" s="14"/>
      <c r="H884" s="16"/>
      <c r="I884" s="11"/>
      <c r="J884" s="33"/>
      <c r="K884" s="33"/>
      <c r="L884" s="33"/>
      <c r="M884" s="33"/>
      <c r="N884" s="8"/>
      <c r="X884" s="9">
        <f t="shared" si="266"/>
        <v>0</v>
      </c>
      <c r="AG884" s="8"/>
      <c r="AI884" s="30"/>
      <c r="AK884" s="30"/>
      <c r="AL884" s="21"/>
      <c r="AM884" s="23" t="e">
        <f t="shared" si="267"/>
        <v>#NUM!</v>
      </c>
      <c r="AW884" s="40"/>
      <c r="AY884" s="40"/>
      <c r="BA884" s="18"/>
      <c r="BC884" s="18"/>
      <c r="BD884" s="18"/>
      <c r="BK884" s="18"/>
      <c r="BN884" s="18"/>
      <c r="BY884" s="18"/>
      <c r="CC884" s="18"/>
      <c r="CH884" s="18"/>
      <c r="CS884" s="18"/>
      <c r="DD884" s="34" t="s">
        <v>110</v>
      </c>
    </row>
    <row r="885" spans="1:108" x14ac:dyDescent="0.25">
      <c r="A885">
        <v>884</v>
      </c>
      <c r="D885" s="12"/>
      <c r="E885" s="14"/>
      <c r="H885" s="16"/>
      <c r="I885" s="11"/>
      <c r="J885" s="33"/>
      <c r="K885" s="33"/>
      <c r="L885" s="33"/>
      <c r="M885" s="33"/>
      <c r="N885" s="8"/>
      <c r="X885" s="9">
        <f t="shared" si="266"/>
        <v>0</v>
      </c>
      <c r="AG885" s="8"/>
      <c r="AI885" s="30"/>
      <c r="AK885" s="30"/>
      <c r="AL885" s="21"/>
      <c r="AM885" s="23" t="e">
        <f t="shared" si="267"/>
        <v>#NUM!</v>
      </c>
      <c r="AW885" s="40"/>
      <c r="AY885" s="40"/>
      <c r="BA885" s="18"/>
      <c r="BC885" s="18"/>
      <c r="BD885" s="18"/>
      <c r="BK885" s="18"/>
      <c r="BN885" s="18"/>
      <c r="BY885" s="18"/>
      <c r="CC885" s="18"/>
      <c r="CH885" s="18"/>
      <c r="CS885" s="18"/>
      <c r="DD885" s="34" t="s">
        <v>110</v>
      </c>
    </row>
    <row r="886" spans="1:108" x14ac:dyDescent="0.25">
      <c r="A886">
        <v>885</v>
      </c>
      <c r="D886" s="12"/>
      <c r="E886" s="14"/>
      <c r="H886" s="16"/>
      <c r="I886" s="11"/>
      <c r="J886" s="33"/>
      <c r="K886" s="33"/>
      <c r="L886" s="33"/>
      <c r="M886" s="33"/>
      <c r="N886" s="8"/>
      <c r="X886" s="9">
        <f t="shared" si="266"/>
        <v>0</v>
      </c>
      <c r="AG886" s="8"/>
      <c r="AI886" s="30"/>
      <c r="AK886" s="30"/>
      <c r="AL886" s="21"/>
      <c r="AM886" s="23" t="e">
        <f t="shared" si="267"/>
        <v>#NUM!</v>
      </c>
      <c r="AW886" s="40"/>
      <c r="AY886" s="40"/>
      <c r="BA886" s="18"/>
      <c r="BC886" s="18"/>
      <c r="BD886" s="18"/>
      <c r="BK886" s="18"/>
      <c r="BN886" s="18"/>
      <c r="BY886" s="18"/>
      <c r="CC886" s="18"/>
      <c r="CH886" s="18"/>
      <c r="CS886" s="18"/>
      <c r="DD886" s="34" t="s">
        <v>110</v>
      </c>
    </row>
    <row r="887" spans="1:108" x14ac:dyDescent="0.25">
      <c r="A887">
        <v>886</v>
      </c>
      <c r="D887" s="12"/>
      <c r="E887" s="14"/>
      <c r="H887" s="16"/>
      <c r="I887" s="11"/>
      <c r="J887" s="33"/>
      <c r="K887" s="33"/>
      <c r="L887" s="33"/>
      <c r="M887" s="33"/>
      <c r="N887" s="8"/>
      <c r="X887" s="9">
        <f t="shared" si="266"/>
        <v>0</v>
      </c>
      <c r="AG887" s="8"/>
      <c r="AI887" s="30"/>
      <c r="AK887" s="30"/>
      <c r="AL887" s="21"/>
      <c r="AM887" s="23" t="e">
        <f t="shared" si="267"/>
        <v>#NUM!</v>
      </c>
      <c r="AW887" s="40"/>
      <c r="AY887" s="40"/>
      <c r="BA887" s="18"/>
      <c r="BC887" s="18"/>
      <c r="BD887" s="18"/>
      <c r="BK887" s="18"/>
      <c r="BN887" s="18"/>
      <c r="BY887" s="18"/>
      <c r="CC887" s="18"/>
      <c r="CH887" s="18"/>
      <c r="CS887" s="18"/>
      <c r="DD887" s="34" t="s">
        <v>110</v>
      </c>
    </row>
    <row r="888" spans="1:108" x14ac:dyDescent="0.25">
      <c r="A888">
        <v>887</v>
      </c>
      <c r="D888" s="12"/>
      <c r="E888" s="14"/>
      <c r="H888" s="16"/>
      <c r="I888" s="11"/>
      <c r="J888" s="33"/>
      <c r="K888" s="33"/>
      <c r="L888" s="33"/>
      <c r="M888" s="33"/>
      <c r="N888" s="8"/>
      <c r="X888" s="9">
        <f t="shared" si="266"/>
        <v>0</v>
      </c>
      <c r="AG888" s="8"/>
      <c r="AI888" s="30"/>
      <c r="AK888" s="30"/>
      <c r="AL888" s="21"/>
      <c r="AM888" s="23" t="e">
        <f t="shared" si="267"/>
        <v>#NUM!</v>
      </c>
      <c r="AW888" s="40"/>
      <c r="AY888" s="40"/>
      <c r="BA888" s="18"/>
      <c r="BC888" s="18"/>
      <c r="BD888" s="18"/>
      <c r="BK888" s="18"/>
      <c r="BN888" s="18"/>
      <c r="BY888" s="18"/>
      <c r="CC888" s="18"/>
      <c r="CH888" s="18"/>
      <c r="CS888" s="18"/>
      <c r="DD888" s="34" t="s">
        <v>110</v>
      </c>
    </row>
    <row r="889" spans="1:108" x14ac:dyDescent="0.25">
      <c r="A889">
        <v>888</v>
      </c>
      <c r="D889" s="12"/>
      <c r="E889" s="14"/>
      <c r="H889" s="16"/>
      <c r="I889" s="11"/>
      <c r="J889" s="33"/>
      <c r="K889" s="33"/>
      <c r="L889" s="33"/>
      <c r="M889" s="33"/>
      <c r="N889" s="8"/>
      <c r="X889" s="9">
        <f t="shared" si="266"/>
        <v>0</v>
      </c>
      <c r="AG889" s="8"/>
      <c r="AI889" s="30"/>
      <c r="AK889" s="30"/>
      <c r="AL889" s="21"/>
      <c r="AM889" s="23" t="e">
        <f t="shared" si="267"/>
        <v>#NUM!</v>
      </c>
      <c r="AW889" s="40"/>
      <c r="AY889" s="40"/>
      <c r="BA889" s="18"/>
      <c r="BC889" s="18"/>
      <c r="BD889" s="18"/>
      <c r="BK889" s="18"/>
      <c r="BN889" s="18"/>
      <c r="BY889" s="18"/>
      <c r="CC889" s="18"/>
      <c r="CH889" s="18"/>
      <c r="CS889" s="18"/>
      <c r="DD889" s="34" t="s">
        <v>110</v>
      </c>
    </row>
    <row r="890" spans="1:108" x14ac:dyDescent="0.25">
      <c r="A890">
        <v>889</v>
      </c>
      <c r="D890" s="12"/>
      <c r="E890" s="14"/>
      <c r="H890" s="16"/>
      <c r="I890" s="11"/>
      <c r="J890" s="33"/>
      <c r="K890" s="33"/>
      <c r="L890" s="33"/>
      <c r="M890" s="33"/>
      <c r="N890" s="8"/>
      <c r="X890" s="9">
        <f t="shared" si="266"/>
        <v>0</v>
      </c>
      <c r="AG890" s="8"/>
      <c r="AI890" s="30"/>
      <c r="AK890" s="30"/>
      <c r="AL890" s="21"/>
      <c r="AM890" s="23" t="e">
        <f t="shared" si="267"/>
        <v>#NUM!</v>
      </c>
      <c r="AW890" s="40"/>
      <c r="AY890" s="40"/>
      <c r="BA890" s="18"/>
      <c r="BC890" s="18"/>
      <c r="BD890" s="18"/>
      <c r="BK890" s="18"/>
      <c r="BN890" s="18"/>
      <c r="BY890" s="18"/>
      <c r="CC890" s="18"/>
      <c r="CH890" s="18"/>
      <c r="CS890" s="18"/>
      <c r="DD890" s="34" t="s">
        <v>110</v>
      </c>
    </row>
    <row r="891" spans="1:108" x14ac:dyDescent="0.25">
      <c r="A891">
        <v>890</v>
      </c>
      <c r="D891" s="12"/>
      <c r="E891" s="14"/>
      <c r="H891" s="16"/>
      <c r="I891" s="11"/>
      <c r="J891" s="33"/>
      <c r="K891" s="33"/>
      <c r="L891" s="33"/>
      <c r="M891" s="33"/>
      <c r="N891" s="8"/>
      <c r="X891" s="9">
        <f t="shared" si="266"/>
        <v>0</v>
      </c>
      <c r="AG891" s="8"/>
      <c r="AI891" s="30"/>
      <c r="AK891" s="30"/>
      <c r="AL891" s="21"/>
      <c r="AM891" s="23" t="e">
        <f t="shared" si="267"/>
        <v>#NUM!</v>
      </c>
      <c r="AW891" s="40"/>
      <c r="AY891" s="40"/>
      <c r="BA891" s="18"/>
      <c r="BC891" s="18"/>
      <c r="BD891" s="18"/>
      <c r="BK891" s="18"/>
      <c r="BN891" s="18"/>
      <c r="BY891" s="18"/>
      <c r="CC891" s="18"/>
      <c r="CH891" s="18"/>
      <c r="CS891" s="18"/>
      <c r="DD891" s="34" t="s">
        <v>110</v>
      </c>
    </row>
    <row r="892" spans="1:108" x14ac:dyDescent="0.25">
      <c r="A892">
        <v>891</v>
      </c>
      <c r="D892" s="12"/>
      <c r="E892" s="14"/>
      <c r="H892" s="16"/>
      <c r="I892" s="11"/>
      <c r="J892" s="33"/>
      <c r="K892" s="33"/>
      <c r="L892" s="33"/>
      <c r="M892" s="33"/>
      <c r="N892" s="8"/>
      <c r="X892" s="9">
        <f t="shared" si="266"/>
        <v>0</v>
      </c>
      <c r="AG892" s="8"/>
      <c r="AI892" s="30"/>
      <c r="AK892" s="30"/>
      <c r="AL892" s="21"/>
      <c r="AM892" s="23" t="e">
        <f t="shared" si="267"/>
        <v>#NUM!</v>
      </c>
      <c r="AW892" s="40"/>
      <c r="AY892" s="40"/>
      <c r="BA892" s="18"/>
      <c r="BC892" s="18"/>
      <c r="BD892" s="18"/>
      <c r="BK892" s="18"/>
      <c r="BN892" s="18"/>
      <c r="BY892" s="18"/>
      <c r="CC892" s="18"/>
      <c r="CH892" s="18"/>
      <c r="CS892" s="18"/>
      <c r="DD892" s="34" t="s">
        <v>110</v>
      </c>
    </row>
    <row r="893" spans="1:108" x14ac:dyDescent="0.25">
      <c r="A893">
        <v>892</v>
      </c>
      <c r="D893" s="12"/>
      <c r="E893" s="14"/>
      <c r="H893" s="16"/>
      <c r="I893" s="11"/>
      <c r="J893" s="33"/>
      <c r="K893" s="33"/>
      <c r="L893" s="33"/>
      <c r="M893" s="33"/>
      <c r="N893" s="8"/>
      <c r="X893" s="9">
        <f t="shared" si="266"/>
        <v>0</v>
      </c>
      <c r="AG893" s="8"/>
      <c r="AI893" s="30"/>
      <c r="AK893" s="30"/>
      <c r="AL893" s="21"/>
      <c r="AM893" s="23" t="e">
        <f t="shared" si="267"/>
        <v>#NUM!</v>
      </c>
      <c r="AW893" s="40"/>
      <c r="AY893" s="40"/>
      <c r="BA893" s="18"/>
      <c r="BC893" s="18"/>
      <c r="BD893" s="18"/>
      <c r="BK893" s="18"/>
      <c r="BN893" s="18"/>
      <c r="BY893" s="18"/>
      <c r="CC893" s="18"/>
      <c r="CH893" s="18"/>
      <c r="CS893" s="18"/>
      <c r="DD893" s="34" t="s">
        <v>110</v>
      </c>
    </row>
    <row r="894" spans="1:108" x14ac:dyDescent="0.25">
      <c r="A894">
        <v>893</v>
      </c>
      <c r="D894" s="12"/>
      <c r="E894" s="14"/>
      <c r="H894" s="16"/>
      <c r="I894" s="11"/>
      <c r="J894" s="33"/>
      <c r="K894" s="33"/>
      <c r="L894" s="33"/>
      <c r="M894" s="33"/>
      <c r="N894" s="8"/>
      <c r="X894" s="9">
        <f t="shared" si="266"/>
        <v>0</v>
      </c>
      <c r="AG894" s="8"/>
      <c r="AI894" s="30"/>
      <c r="AK894" s="30"/>
      <c r="AL894" s="21"/>
      <c r="AM894" s="23" t="e">
        <f t="shared" si="267"/>
        <v>#NUM!</v>
      </c>
      <c r="AW894" s="40"/>
      <c r="AY894" s="40"/>
      <c r="BA894" s="18"/>
      <c r="BC894" s="18"/>
      <c r="BD894" s="18"/>
      <c r="BK894" s="18"/>
      <c r="BN894" s="18"/>
      <c r="BY894" s="18"/>
      <c r="CC894" s="18"/>
      <c r="CH894" s="18"/>
      <c r="CS894" s="18"/>
      <c r="DD894" s="34" t="s">
        <v>110</v>
      </c>
    </row>
    <row r="895" spans="1:108" x14ac:dyDescent="0.25">
      <c r="A895">
        <v>894</v>
      </c>
      <c r="D895" s="12"/>
      <c r="E895" s="14"/>
      <c r="H895" s="16"/>
      <c r="I895" s="11"/>
      <c r="J895" s="33"/>
      <c r="K895" s="33"/>
      <c r="L895" s="33"/>
      <c r="M895" s="33"/>
      <c r="N895" s="8"/>
      <c r="X895" s="9">
        <f t="shared" si="266"/>
        <v>0</v>
      </c>
      <c r="AG895" s="8"/>
      <c r="AI895" s="30"/>
      <c r="AK895" s="30"/>
      <c r="AL895" s="21"/>
      <c r="AM895" s="23" t="e">
        <f t="shared" si="267"/>
        <v>#NUM!</v>
      </c>
      <c r="AW895" s="40"/>
      <c r="AY895" s="40"/>
      <c r="BA895" s="18"/>
      <c r="BC895" s="18"/>
      <c r="BD895" s="18"/>
      <c r="BK895" s="18"/>
      <c r="BN895" s="18"/>
      <c r="BY895" s="18"/>
      <c r="CC895" s="18"/>
      <c r="CH895" s="18"/>
      <c r="CS895" s="18"/>
      <c r="DD895" s="34" t="s">
        <v>110</v>
      </c>
    </row>
    <row r="896" spans="1:108" x14ac:dyDescent="0.25">
      <c r="A896">
        <v>895</v>
      </c>
      <c r="D896" s="12"/>
      <c r="E896" s="14"/>
      <c r="H896" s="16"/>
      <c r="I896" s="11"/>
      <c r="J896" s="33"/>
      <c r="K896" s="33"/>
      <c r="L896" s="33"/>
      <c r="M896" s="33"/>
      <c r="N896" s="8"/>
      <c r="X896" s="9">
        <f t="shared" si="266"/>
        <v>0</v>
      </c>
      <c r="AG896" s="8"/>
      <c r="AI896" s="30"/>
      <c r="AK896" s="30"/>
      <c r="AL896" s="21"/>
      <c r="AM896" s="23" t="e">
        <f t="shared" si="267"/>
        <v>#NUM!</v>
      </c>
      <c r="AW896" s="40"/>
      <c r="AY896" s="40"/>
      <c r="BA896" s="18"/>
      <c r="BC896" s="18"/>
      <c r="BD896" s="18"/>
      <c r="BK896" s="18"/>
      <c r="BN896" s="18"/>
      <c r="BY896" s="18"/>
      <c r="CC896" s="18"/>
      <c r="CH896" s="18"/>
      <c r="CS896" s="18"/>
      <c r="DD896" s="34" t="s">
        <v>110</v>
      </c>
    </row>
    <row r="897" spans="1:108" x14ac:dyDescent="0.25">
      <c r="A897">
        <v>896</v>
      </c>
      <c r="D897" s="12"/>
      <c r="E897" s="14"/>
      <c r="H897" s="16"/>
      <c r="I897" s="11"/>
      <c r="J897" s="33"/>
      <c r="K897" s="33"/>
      <c r="L897" s="33"/>
      <c r="M897" s="33"/>
      <c r="N897" s="8"/>
      <c r="X897" s="9">
        <f t="shared" si="266"/>
        <v>0</v>
      </c>
      <c r="AG897" s="8"/>
      <c r="AI897" s="30"/>
      <c r="AK897" s="30"/>
      <c r="AL897" s="21"/>
      <c r="AM897" s="23" t="e">
        <f t="shared" si="267"/>
        <v>#NUM!</v>
      </c>
      <c r="AW897" s="40"/>
      <c r="AY897" s="40"/>
      <c r="BA897" s="18"/>
      <c r="BC897" s="18"/>
      <c r="BD897" s="18"/>
      <c r="BK897" s="18"/>
      <c r="BN897" s="18"/>
      <c r="BY897" s="18"/>
      <c r="CC897" s="18"/>
      <c r="CH897" s="18"/>
      <c r="CS897" s="18"/>
      <c r="DD897" s="34" t="s">
        <v>110</v>
      </c>
    </row>
    <row r="898" spans="1:108" x14ac:dyDescent="0.25">
      <c r="A898">
        <v>897</v>
      </c>
      <c r="D898" s="12"/>
      <c r="E898" s="14"/>
      <c r="H898" s="16"/>
      <c r="I898" s="11"/>
      <c r="J898" s="33"/>
      <c r="K898" s="33"/>
      <c r="L898" s="33"/>
      <c r="M898" s="33"/>
      <c r="N898" s="8"/>
      <c r="X898" s="9">
        <f t="shared" ref="X898:X961" si="271">COUNTIF(B:B,B898)</f>
        <v>0</v>
      </c>
      <c r="AG898" s="8"/>
      <c r="AI898" s="30"/>
      <c r="AK898" s="30"/>
      <c r="AL898" s="21"/>
      <c r="AM898" s="23" t="e">
        <f t="shared" ref="AM898:AM961" si="272">LN(AL898)</f>
        <v>#NUM!</v>
      </c>
      <c r="AW898" s="40"/>
      <c r="AY898" s="40"/>
      <c r="BA898" s="18"/>
      <c r="BC898" s="18"/>
      <c r="BD898" s="18"/>
      <c r="BK898" s="18"/>
      <c r="BN898" s="18"/>
      <c r="BY898" s="18"/>
      <c r="CC898" s="18"/>
      <c r="CH898" s="18"/>
      <c r="CS898" s="18"/>
      <c r="DD898" s="34" t="s">
        <v>110</v>
      </c>
    </row>
    <row r="899" spans="1:108" x14ac:dyDescent="0.25">
      <c r="A899">
        <v>898</v>
      </c>
      <c r="D899" s="12"/>
      <c r="E899" s="14"/>
      <c r="H899" s="16"/>
      <c r="I899" s="11"/>
      <c r="J899" s="33"/>
      <c r="K899" s="33"/>
      <c r="L899" s="33"/>
      <c r="M899" s="33"/>
      <c r="N899" s="8"/>
      <c r="X899" s="9">
        <f t="shared" si="271"/>
        <v>0</v>
      </c>
      <c r="AG899" s="8"/>
      <c r="AI899" s="30"/>
      <c r="AK899" s="30"/>
      <c r="AL899" s="21"/>
      <c r="AM899" s="23" t="e">
        <f t="shared" si="272"/>
        <v>#NUM!</v>
      </c>
      <c r="AW899" s="40"/>
      <c r="AY899" s="40"/>
      <c r="BA899" s="18"/>
      <c r="BC899" s="18"/>
      <c r="BD899" s="18"/>
      <c r="BK899" s="18"/>
      <c r="BN899" s="18"/>
      <c r="BY899" s="18"/>
      <c r="CC899" s="18"/>
      <c r="CH899" s="18"/>
      <c r="CS899" s="18"/>
      <c r="DD899" s="34" t="s">
        <v>110</v>
      </c>
    </row>
    <row r="900" spans="1:108" x14ac:dyDescent="0.25">
      <c r="A900">
        <v>899</v>
      </c>
      <c r="D900" s="12"/>
      <c r="E900" s="14"/>
      <c r="H900" s="16"/>
      <c r="I900" s="11"/>
      <c r="J900" s="33"/>
      <c r="K900" s="33"/>
      <c r="L900" s="33"/>
      <c r="M900" s="33"/>
      <c r="N900" s="8"/>
      <c r="X900" s="9">
        <f t="shared" si="271"/>
        <v>0</v>
      </c>
      <c r="AG900" s="8"/>
      <c r="AI900" s="30"/>
      <c r="AK900" s="30"/>
      <c r="AL900" s="21"/>
      <c r="AM900" s="23" t="e">
        <f t="shared" si="272"/>
        <v>#NUM!</v>
      </c>
      <c r="AW900" s="40"/>
      <c r="AY900" s="40"/>
      <c r="BA900" s="18"/>
      <c r="BC900" s="18"/>
      <c r="BD900" s="18"/>
      <c r="BK900" s="18"/>
      <c r="BN900" s="18"/>
      <c r="BY900" s="18"/>
      <c r="CC900" s="18"/>
      <c r="CH900" s="18"/>
      <c r="CS900" s="18"/>
      <c r="DD900" s="34" t="s">
        <v>110</v>
      </c>
    </row>
    <row r="901" spans="1:108" x14ac:dyDescent="0.25">
      <c r="A901">
        <v>900</v>
      </c>
      <c r="D901" s="12"/>
      <c r="E901" s="14"/>
      <c r="H901" s="16"/>
      <c r="I901" s="11"/>
      <c r="J901" s="33"/>
      <c r="K901" s="33"/>
      <c r="L901" s="33"/>
      <c r="M901" s="33"/>
      <c r="N901" s="8"/>
      <c r="X901" s="9">
        <f t="shared" si="271"/>
        <v>0</v>
      </c>
      <c r="AG901" s="8"/>
      <c r="AI901" s="30"/>
      <c r="AK901" s="30"/>
      <c r="AL901" s="21"/>
      <c r="AM901" s="23" t="e">
        <f t="shared" si="272"/>
        <v>#NUM!</v>
      </c>
      <c r="AW901" s="40"/>
      <c r="AY901" s="40"/>
      <c r="BA901" s="18"/>
      <c r="BC901" s="18"/>
      <c r="BD901" s="18"/>
      <c r="BK901" s="18"/>
      <c r="BN901" s="18"/>
      <c r="BY901" s="18"/>
      <c r="CC901" s="18"/>
      <c r="CH901" s="18"/>
      <c r="CS901" s="18"/>
      <c r="DD901" s="34" t="s">
        <v>110</v>
      </c>
    </row>
    <row r="902" spans="1:108" x14ac:dyDescent="0.25">
      <c r="A902">
        <v>901</v>
      </c>
      <c r="D902" s="12"/>
      <c r="E902" s="14"/>
      <c r="H902" s="16"/>
      <c r="I902" s="11"/>
      <c r="J902" s="33"/>
      <c r="K902" s="33"/>
      <c r="L902" s="33"/>
      <c r="M902" s="33"/>
      <c r="N902" s="8"/>
      <c r="X902" s="9">
        <f t="shared" si="271"/>
        <v>0</v>
      </c>
      <c r="AG902" s="8"/>
      <c r="AI902" s="30"/>
      <c r="AK902" s="30"/>
      <c r="AL902" s="21"/>
      <c r="AM902" s="23" t="e">
        <f t="shared" si="272"/>
        <v>#NUM!</v>
      </c>
      <c r="AW902" s="40"/>
      <c r="AY902" s="40"/>
      <c r="BA902" s="18"/>
      <c r="BC902" s="18"/>
      <c r="BD902" s="18"/>
      <c r="BK902" s="18"/>
      <c r="BN902" s="18"/>
      <c r="BY902" s="18"/>
      <c r="CC902" s="18"/>
      <c r="CH902" s="18"/>
      <c r="CS902" s="18"/>
      <c r="DD902" s="34" t="s">
        <v>110</v>
      </c>
    </row>
    <row r="903" spans="1:108" x14ac:dyDescent="0.25">
      <c r="A903">
        <v>902</v>
      </c>
      <c r="D903" s="12"/>
      <c r="E903" s="14"/>
      <c r="H903" s="16"/>
      <c r="I903" s="11"/>
      <c r="J903" s="33"/>
      <c r="K903" s="33"/>
      <c r="L903" s="33"/>
      <c r="M903" s="33"/>
      <c r="N903" s="8"/>
      <c r="X903" s="9">
        <f t="shared" si="271"/>
        <v>0</v>
      </c>
      <c r="AG903" s="8"/>
      <c r="AI903" s="30"/>
      <c r="AK903" s="30"/>
      <c r="AL903" s="21"/>
      <c r="AM903" s="23" t="e">
        <f t="shared" si="272"/>
        <v>#NUM!</v>
      </c>
      <c r="AW903" s="40"/>
      <c r="AY903" s="40"/>
      <c r="BA903" s="18"/>
      <c r="BC903" s="18"/>
      <c r="BD903" s="18"/>
      <c r="BK903" s="18"/>
      <c r="BN903" s="18"/>
      <c r="BY903" s="18"/>
      <c r="CC903" s="18"/>
      <c r="CH903" s="18"/>
      <c r="CS903" s="18"/>
      <c r="DD903" s="34" t="s">
        <v>110</v>
      </c>
    </row>
    <row r="904" spans="1:108" x14ac:dyDescent="0.25">
      <c r="A904">
        <v>903</v>
      </c>
      <c r="D904" s="12"/>
      <c r="E904" s="14"/>
      <c r="H904" s="16"/>
      <c r="I904" s="11"/>
      <c r="J904" s="33"/>
      <c r="K904" s="33"/>
      <c r="L904" s="33"/>
      <c r="M904" s="33"/>
      <c r="N904" s="8"/>
      <c r="X904" s="9">
        <f t="shared" si="271"/>
        <v>0</v>
      </c>
      <c r="AG904" s="8"/>
      <c r="AI904" s="30"/>
      <c r="AK904" s="30"/>
      <c r="AL904" s="21"/>
      <c r="AM904" s="23" t="e">
        <f t="shared" si="272"/>
        <v>#NUM!</v>
      </c>
      <c r="AW904" s="40"/>
      <c r="AY904" s="40"/>
      <c r="BA904" s="18"/>
      <c r="BC904" s="18"/>
      <c r="BD904" s="18"/>
      <c r="BK904" s="18"/>
      <c r="BN904" s="18"/>
      <c r="BY904" s="18"/>
      <c r="CC904" s="18"/>
      <c r="CH904" s="18"/>
      <c r="CS904" s="18"/>
      <c r="DD904" s="34" t="s">
        <v>110</v>
      </c>
    </row>
    <row r="905" spans="1:108" x14ac:dyDescent="0.25">
      <c r="A905">
        <v>904</v>
      </c>
      <c r="D905" s="12"/>
      <c r="E905" s="14"/>
      <c r="H905" s="16"/>
      <c r="I905" s="11"/>
      <c r="J905" s="33"/>
      <c r="K905" s="33"/>
      <c r="L905" s="33"/>
      <c r="M905" s="33"/>
      <c r="N905" s="8"/>
      <c r="X905" s="9">
        <f t="shared" si="271"/>
        <v>0</v>
      </c>
      <c r="AG905" s="8"/>
      <c r="AI905" s="30"/>
      <c r="AK905" s="30"/>
      <c r="AL905" s="21"/>
      <c r="AM905" s="23" t="e">
        <f t="shared" si="272"/>
        <v>#NUM!</v>
      </c>
      <c r="AW905" s="40"/>
      <c r="AY905" s="40"/>
      <c r="BA905" s="18"/>
      <c r="BC905" s="18"/>
      <c r="BD905" s="18"/>
      <c r="BK905" s="18"/>
      <c r="BN905" s="18"/>
      <c r="BY905" s="18"/>
      <c r="CC905" s="18"/>
      <c r="CH905" s="18"/>
      <c r="CS905" s="18"/>
      <c r="DD905" s="34" t="s">
        <v>110</v>
      </c>
    </row>
    <row r="906" spans="1:108" x14ac:dyDescent="0.25">
      <c r="A906">
        <v>905</v>
      </c>
      <c r="D906" s="12"/>
      <c r="E906" s="14"/>
      <c r="H906" s="16"/>
      <c r="I906" s="11"/>
      <c r="J906" s="33"/>
      <c r="K906" s="33"/>
      <c r="L906" s="33"/>
      <c r="M906" s="33"/>
      <c r="N906" s="8"/>
      <c r="X906" s="9">
        <f t="shared" si="271"/>
        <v>0</v>
      </c>
      <c r="AG906" s="8"/>
      <c r="AI906" s="30"/>
      <c r="AK906" s="30"/>
      <c r="AL906" s="21"/>
      <c r="AM906" s="23" t="e">
        <f t="shared" si="272"/>
        <v>#NUM!</v>
      </c>
      <c r="AW906" s="40"/>
      <c r="AY906" s="40"/>
      <c r="BA906" s="18"/>
      <c r="BC906" s="18"/>
      <c r="BD906" s="18"/>
      <c r="BK906" s="18"/>
      <c r="BN906" s="18"/>
      <c r="BY906" s="18"/>
      <c r="CC906" s="18"/>
      <c r="CH906" s="18"/>
      <c r="CS906" s="18"/>
      <c r="DD906" s="34" t="s">
        <v>110</v>
      </c>
    </row>
    <row r="907" spans="1:108" x14ac:dyDescent="0.25">
      <c r="A907">
        <v>906</v>
      </c>
      <c r="D907" s="12"/>
      <c r="E907" s="14"/>
      <c r="H907" s="16"/>
      <c r="I907" s="11"/>
      <c r="J907" s="33"/>
      <c r="K907" s="33"/>
      <c r="L907" s="33"/>
      <c r="M907" s="33"/>
      <c r="N907" s="8"/>
      <c r="X907" s="9">
        <f t="shared" si="271"/>
        <v>0</v>
      </c>
      <c r="AG907" s="8"/>
      <c r="AI907" s="30"/>
      <c r="AK907" s="30"/>
      <c r="AL907" s="21"/>
      <c r="AM907" s="23" t="e">
        <f t="shared" si="272"/>
        <v>#NUM!</v>
      </c>
      <c r="AW907" s="40"/>
      <c r="AY907" s="40"/>
      <c r="BA907" s="18"/>
      <c r="BC907" s="18"/>
      <c r="BD907" s="18"/>
      <c r="BK907" s="18"/>
      <c r="BN907" s="18"/>
      <c r="BY907" s="18"/>
      <c r="CC907" s="18"/>
      <c r="CH907" s="18"/>
      <c r="CS907" s="18"/>
      <c r="DD907" s="34" t="s">
        <v>110</v>
      </c>
    </row>
    <row r="908" spans="1:108" x14ac:dyDescent="0.25">
      <c r="A908">
        <v>907</v>
      </c>
      <c r="D908" s="12"/>
      <c r="E908" s="14"/>
      <c r="H908" s="16"/>
      <c r="I908" s="11"/>
      <c r="J908" s="33"/>
      <c r="K908" s="33"/>
      <c r="L908" s="33"/>
      <c r="M908" s="33"/>
      <c r="N908" s="8"/>
      <c r="X908" s="9">
        <f t="shared" si="271"/>
        <v>0</v>
      </c>
      <c r="AG908" s="8"/>
      <c r="AI908" s="30"/>
      <c r="AK908" s="30"/>
      <c r="AL908" s="21"/>
      <c r="AM908" s="23" t="e">
        <f t="shared" si="272"/>
        <v>#NUM!</v>
      </c>
      <c r="AW908" s="40"/>
      <c r="AY908" s="40"/>
      <c r="BA908" s="18"/>
      <c r="BC908" s="18"/>
      <c r="BD908" s="18"/>
      <c r="BK908" s="18"/>
      <c r="BN908" s="18"/>
      <c r="BY908" s="18"/>
      <c r="CC908" s="18"/>
      <c r="CH908" s="18"/>
      <c r="CS908" s="18"/>
      <c r="DD908" s="34" t="s">
        <v>110</v>
      </c>
    </row>
    <row r="909" spans="1:108" x14ac:dyDescent="0.25">
      <c r="A909">
        <v>908</v>
      </c>
      <c r="D909" s="12"/>
      <c r="E909" s="14"/>
      <c r="H909" s="16"/>
      <c r="I909" s="11"/>
      <c r="J909" s="33"/>
      <c r="K909" s="33"/>
      <c r="L909" s="33"/>
      <c r="M909" s="33"/>
      <c r="N909" s="8"/>
      <c r="X909" s="9">
        <f t="shared" si="271"/>
        <v>0</v>
      </c>
      <c r="AG909" s="8"/>
      <c r="AI909" s="30"/>
      <c r="AK909" s="30"/>
      <c r="AL909" s="21"/>
      <c r="AM909" s="23" t="e">
        <f t="shared" si="272"/>
        <v>#NUM!</v>
      </c>
      <c r="AW909" s="40"/>
      <c r="AY909" s="40"/>
      <c r="BA909" s="18"/>
      <c r="BC909" s="18"/>
      <c r="BD909" s="18"/>
      <c r="BK909" s="18"/>
      <c r="BN909" s="18"/>
      <c r="BY909" s="18"/>
      <c r="CC909" s="18"/>
      <c r="CH909" s="18"/>
      <c r="CS909" s="18"/>
      <c r="DD909" s="34" t="s">
        <v>110</v>
      </c>
    </row>
    <row r="910" spans="1:108" x14ac:dyDescent="0.25">
      <c r="A910">
        <v>909</v>
      </c>
      <c r="D910" s="12"/>
      <c r="E910" s="14"/>
      <c r="H910" s="16"/>
      <c r="I910" s="11"/>
      <c r="J910" s="33"/>
      <c r="K910" s="33"/>
      <c r="L910" s="33"/>
      <c r="M910" s="33"/>
      <c r="N910" s="8"/>
      <c r="X910" s="9">
        <f t="shared" si="271"/>
        <v>0</v>
      </c>
      <c r="AG910" s="8"/>
      <c r="AI910" s="30"/>
      <c r="AK910" s="30"/>
      <c r="AL910" s="21"/>
      <c r="AM910" s="23" t="e">
        <f t="shared" si="272"/>
        <v>#NUM!</v>
      </c>
      <c r="AW910" s="40"/>
      <c r="AY910" s="40"/>
      <c r="BA910" s="18"/>
      <c r="BC910" s="18"/>
      <c r="BD910" s="18"/>
      <c r="BK910" s="18"/>
      <c r="BN910" s="18"/>
      <c r="BY910" s="18"/>
      <c r="CC910" s="18"/>
      <c r="CH910" s="18"/>
      <c r="CS910" s="18"/>
      <c r="DD910" s="34" t="s">
        <v>110</v>
      </c>
    </row>
    <row r="911" spans="1:108" x14ac:dyDescent="0.25">
      <c r="A911">
        <v>910</v>
      </c>
      <c r="D911" s="12"/>
      <c r="E911" s="14"/>
      <c r="H911" s="16"/>
      <c r="I911" s="11"/>
      <c r="J911" s="33"/>
      <c r="K911" s="33"/>
      <c r="L911" s="33"/>
      <c r="M911" s="33"/>
      <c r="N911" s="8"/>
      <c r="X911" s="9">
        <f t="shared" si="271"/>
        <v>0</v>
      </c>
      <c r="AG911" s="8"/>
      <c r="AI911" s="30"/>
      <c r="AK911" s="30"/>
      <c r="AL911" s="21"/>
      <c r="AM911" s="23" t="e">
        <f t="shared" si="272"/>
        <v>#NUM!</v>
      </c>
      <c r="AW911" s="40"/>
      <c r="AY911" s="40"/>
      <c r="BA911" s="18"/>
      <c r="BC911" s="18"/>
      <c r="BD911" s="18"/>
      <c r="BK911" s="18"/>
      <c r="BN911" s="18"/>
      <c r="BY911" s="18"/>
      <c r="CC911" s="18"/>
      <c r="CH911" s="18"/>
      <c r="CS911" s="18"/>
      <c r="DD911" s="34" t="s">
        <v>110</v>
      </c>
    </row>
    <row r="912" spans="1:108" x14ac:dyDescent="0.25">
      <c r="A912">
        <v>911</v>
      </c>
      <c r="D912" s="12"/>
      <c r="E912" s="14"/>
      <c r="H912" s="16"/>
      <c r="I912" s="11"/>
      <c r="J912" s="33"/>
      <c r="K912" s="33"/>
      <c r="L912" s="33"/>
      <c r="M912" s="33"/>
      <c r="N912" s="8"/>
      <c r="X912" s="9">
        <f t="shared" si="271"/>
        <v>0</v>
      </c>
      <c r="AG912" s="8"/>
      <c r="AI912" s="30"/>
      <c r="AK912" s="30"/>
      <c r="AL912" s="21"/>
      <c r="AM912" s="23" t="e">
        <f t="shared" si="272"/>
        <v>#NUM!</v>
      </c>
      <c r="AW912" s="40"/>
      <c r="AY912" s="40"/>
      <c r="BA912" s="18"/>
      <c r="BC912" s="18"/>
      <c r="BD912" s="18"/>
      <c r="BK912" s="18"/>
      <c r="BN912" s="18"/>
      <c r="BY912" s="18"/>
      <c r="CC912" s="18"/>
      <c r="CH912" s="18"/>
      <c r="CS912" s="18"/>
      <c r="DD912" s="34" t="s">
        <v>110</v>
      </c>
    </row>
    <row r="913" spans="1:108" x14ac:dyDescent="0.25">
      <c r="A913">
        <v>912</v>
      </c>
      <c r="D913" s="12"/>
      <c r="E913" s="14"/>
      <c r="H913" s="16"/>
      <c r="I913" s="11"/>
      <c r="J913" s="33"/>
      <c r="K913" s="33"/>
      <c r="L913" s="33"/>
      <c r="M913" s="33"/>
      <c r="N913" s="8"/>
      <c r="X913" s="9">
        <f t="shared" si="271"/>
        <v>0</v>
      </c>
      <c r="AG913" s="8"/>
      <c r="AI913" s="30"/>
      <c r="AK913" s="30"/>
      <c r="AL913" s="21"/>
      <c r="AM913" s="23" t="e">
        <f t="shared" si="272"/>
        <v>#NUM!</v>
      </c>
      <c r="AW913" s="40"/>
      <c r="AY913" s="40"/>
      <c r="BA913" s="18"/>
      <c r="BC913" s="18"/>
      <c r="BD913" s="18"/>
      <c r="BK913" s="18"/>
      <c r="BN913" s="18"/>
      <c r="BY913" s="18"/>
      <c r="CC913" s="18"/>
      <c r="CH913" s="18"/>
      <c r="CS913" s="18"/>
      <c r="DD913" s="34" t="s">
        <v>110</v>
      </c>
    </row>
    <row r="914" spans="1:108" x14ac:dyDescent="0.25">
      <c r="A914">
        <v>913</v>
      </c>
      <c r="D914" s="12"/>
      <c r="E914" s="14"/>
      <c r="H914" s="16"/>
      <c r="I914" s="11"/>
      <c r="J914" s="33"/>
      <c r="K914" s="33"/>
      <c r="L914" s="33"/>
      <c r="M914" s="33"/>
      <c r="N914" s="8"/>
      <c r="X914" s="9">
        <f t="shared" si="271"/>
        <v>0</v>
      </c>
      <c r="AG914" s="8"/>
      <c r="AI914" s="30"/>
      <c r="AK914" s="30"/>
      <c r="AL914" s="21"/>
      <c r="AM914" s="23" t="e">
        <f t="shared" si="272"/>
        <v>#NUM!</v>
      </c>
      <c r="AW914" s="40"/>
      <c r="AY914" s="40"/>
      <c r="BA914" s="18"/>
      <c r="BC914" s="18"/>
      <c r="BD914" s="18"/>
      <c r="BK914" s="18"/>
      <c r="BN914" s="18"/>
      <c r="BY914" s="18"/>
      <c r="CC914" s="18"/>
      <c r="CH914" s="18"/>
      <c r="CS914" s="18"/>
      <c r="DD914" s="34" t="s">
        <v>110</v>
      </c>
    </row>
    <row r="915" spans="1:108" x14ac:dyDescent="0.25">
      <c r="A915">
        <v>914</v>
      </c>
      <c r="D915" s="12"/>
      <c r="E915" s="14"/>
      <c r="H915" s="16"/>
      <c r="I915" s="11"/>
      <c r="J915" s="33"/>
      <c r="K915" s="33"/>
      <c r="L915" s="33"/>
      <c r="M915" s="33"/>
      <c r="N915" s="8"/>
      <c r="X915" s="9">
        <f t="shared" si="271"/>
        <v>0</v>
      </c>
      <c r="AG915" s="8"/>
      <c r="AI915" s="30"/>
      <c r="AK915" s="30"/>
      <c r="AL915" s="21"/>
      <c r="AM915" s="23" t="e">
        <f t="shared" si="272"/>
        <v>#NUM!</v>
      </c>
      <c r="AW915" s="40"/>
      <c r="AY915" s="40"/>
      <c r="BA915" s="18"/>
      <c r="BC915" s="18"/>
      <c r="BD915" s="18"/>
      <c r="BK915" s="18"/>
      <c r="BN915" s="18"/>
      <c r="BY915" s="18"/>
      <c r="CC915" s="18"/>
      <c r="CH915" s="18"/>
      <c r="CS915" s="18"/>
      <c r="DD915" s="34" t="s">
        <v>110</v>
      </c>
    </row>
    <row r="916" spans="1:108" x14ac:dyDescent="0.25">
      <c r="A916">
        <v>915</v>
      </c>
      <c r="D916" s="12"/>
      <c r="E916" s="14"/>
      <c r="H916" s="16"/>
      <c r="I916" s="11"/>
      <c r="J916" s="33"/>
      <c r="K916" s="33"/>
      <c r="L916" s="33"/>
      <c r="M916" s="33"/>
      <c r="N916" s="8"/>
      <c r="X916" s="9">
        <f t="shared" si="271"/>
        <v>0</v>
      </c>
      <c r="AG916" s="8"/>
      <c r="AI916" s="30"/>
      <c r="AK916" s="30"/>
      <c r="AL916" s="21"/>
      <c r="AM916" s="23" t="e">
        <f t="shared" si="272"/>
        <v>#NUM!</v>
      </c>
      <c r="AW916" s="40"/>
      <c r="AY916" s="40"/>
      <c r="BA916" s="18"/>
      <c r="BC916" s="18"/>
      <c r="BD916" s="18"/>
      <c r="BK916" s="18"/>
      <c r="BN916" s="18"/>
      <c r="BY916" s="18"/>
      <c r="CC916" s="18"/>
      <c r="CH916" s="18"/>
      <c r="CS916" s="18"/>
      <c r="DD916" s="34" t="s">
        <v>110</v>
      </c>
    </row>
    <row r="917" spans="1:108" x14ac:dyDescent="0.25">
      <c r="A917">
        <v>916</v>
      </c>
      <c r="D917" s="12"/>
      <c r="E917" s="14"/>
      <c r="H917" s="16"/>
      <c r="I917" s="11"/>
      <c r="J917" s="33"/>
      <c r="K917" s="33"/>
      <c r="L917" s="33"/>
      <c r="M917" s="33"/>
      <c r="N917" s="8"/>
      <c r="X917" s="9">
        <f t="shared" si="271"/>
        <v>0</v>
      </c>
      <c r="AG917" s="8"/>
      <c r="AI917" s="30"/>
      <c r="AK917" s="30"/>
      <c r="AL917" s="21"/>
      <c r="AM917" s="23" t="e">
        <f t="shared" si="272"/>
        <v>#NUM!</v>
      </c>
      <c r="AW917" s="40"/>
      <c r="AY917" s="40"/>
      <c r="BA917" s="18"/>
      <c r="BC917" s="18"/>
      <c r="BD917" s="18"/>
      <c r="BK917" s="18"/>
      <c r="BN917" s="18"/>
      <c r="BY917" s="18"/>
      <c r="CC917" s="18"/>
      <c r="CH917" s="18"/>
      <c r="CS917" s="18"/>
      <c r="DD917" s="34" t="s">
        <v>110</v>
      </c>
    </row>
    <row r="918" spans="1:108" x14ac:dyDescent="0.25">
      <c r="A918">
        <v>917</v>
      </c>
      <c r="D918" s="12"/>
      <c r="E918" s="14"/>
      <c r="H918" s="16"/>
      <c r="I918" s="11"/>
      <c r="J918" s="33"/>
      <c r="K918" s="33"/>
      <c r="L918" s="33"/>
      <c r="M918" s="33"/>
      <c r="N918" s="8"/>
      <c r="X918" s="9">
        <f t="shared" si="271"/>
        <v>0</v>
      </c>
      <c r="AG918" s="8"/>
      <c r="AI918" s="30"/>
      <c r="AK918" s="30"/>
      <c r="AL918" s="21"/>
      <c r="AM918" s="23" t="e">
        <f t="shared" si="272"/>
        <v>#NUM!</v>
      </c>
      <c r="AW918" s="40"/>
      <c r="AY918" s="40"/>
      <c r="BA918" s="18"/>
      <c r="BC918" s="18"/>
      <c r="BD918" s="18"/>
      <c r="BK918" s="18"/>
      <c r="BN918" s="18"/>
      <c r="BY918" s="18"/>
      <c r="CC918" s="18"/>
      <c r="CH918" s="18"/>
      <c r="CS918" s="18"/>
      <c r="DD918" s="34" t="s">
        <v>110</v>
      </c>
    </row>
    <row r="919" spans="1:108" x14ac:dyDescent="0.25">
      <c r="A919">
        <v>918</v>
      </c>
      <c r="D919" s="12"/>
      <c r="E919" s="14"/>
      <c r="H919" s="16"/>
      <c r="I919" s="11"/>
      <c r="J919" s="33"/>
      <c r="K919" s="33"/>
      <c r="L919" s="33"/>
      <c r="M919" s="33"/>
      <c r="N919" s="8"/>
      <c r="X919" s="9">
        <f t="shared" si="271"/>
        <v>0</v>
      </c>
      <c r="AG919" s="8"/>
      <c r="AI919" s="30"/>
      <c r="AK919" s="30"/>
      <c r="AL919" s="21"/>
      <c r="AM919" s="23" t="e">
        <f t="shared" si="272"/>
        <v>#NUM!</v>
      </c>
      <c r="AW919" s="40"/>
      <c r="AY919" s="40"/>
      <c r="BA919" s="18"/>
      <c r="BC919" s="18"/>
      <c r="BD919" s="18"/>
      <c r="BK919" s="18"/>
      <c r="BN919" s="18"/>
      <c r="BY919" s="18"/>
      <c r="CC919" s="18"/>
      <c r="CH919" s="18"/>
      <c r="CS919" s="18"/>
      <c r="DD919" s="34" t="s">
        <v>110</v>
      </c>
    </row>
    <row r="920" spans="1:108" x14ac:dyDescent="0.25">
      <c r="A920">
        <v>919</v>
      </c>
      <c r="D920" s="12"/>
      <c r="E920" s="14"/>
      <c r="H920" s="16"/>
      <c r="I920" s="11"/>
      <c r="J920" s="33"/>
      <c r="K920" s="33"/>
      <c r="L920" s="33"/>
      <c r="M920" s="33"/>
      <c r="N920" s="8"/>
      <c r="X920" s="9">
        <f t="shared" si="271"/>
        <v>0</v>
      </c>
      <c r="AG920" s="8"/>
      <c r="AI920" s="30"/>
      <c r="AK920" s="30"/>
      <c r="AL920" s="21"/>
      <c r="AM920" s="23" t="e">
        <f t="shared" si="272"/>
        <v>#NUM!</v>
      </c>
      <c r="AW920" s="40"/>
      <c r="AY920" s="40"/>
      <c r="BA920" s="18"/>
      <c r="BC920" s="18"/>
      <c r="BD920" s="18"/>
      <c r="BK920" s="18"/>
      <c r="BN920" s="18"/>
      <c r="BY920" s="18"/>
      <c r="CC920" s="18"/>
      <c r="CH920" s="18"/>
      <c r="CS920" s="18"/>
      <c r="DD920" s="34" t="s">
        <v>110</v>
      </c>
    </row>
    <row r="921" spans="1:108" x14ac:dyDescent="0.25">
      <c r="A921">
        <v>920</v>
      </c>
      <c r="D921" s="12"/>
      <c r="E921" s="14"/>
      <c r="H921" s="16"/>
      <c r="I921" s="11"/>
      <c r="J921" s="33"/>
      <c r="K921" s="33"/>
      <c r="L921" s="33"/>
      <c r="M921" s="33"/>
      <c r="N921" s="8"/>
      <c r="X921" s="9">
        <f t="shared" si="271"/>
        <v>0</v>
      </c>
      <c r="AG921" s="8"/>
      <c r="AI921" s="30"/>
      <c r="AK921" s="30"/>
      <c r="AL921" s="21"/>
      <c r="AM921" s="23" t="e">
        <f t="shared" si="272"/>
        <v>#NUM!</v>
      </c>
      <c r="AW921" s="40"/>
      <c r="AY921" s="40"/>
      <c r="BA921" s="18"/>
      <c r="BC921" s="18"/>
      <c r="BD921" s="18"/>
      <c r="BK921" s="18"/>
      <c r="BN921" s="18"/>
      <c r="BY921" s="18"/>
      <c r="CC921" s="18"/>
      <c r="CH921" s="18"/>
      <c r="CS921" s="18"/>
      <c r="DD921" s="34" t="s">
        <v>110</v>
      </c>
    </row>
    <row r="922" spans="1:108" x14ac:dyDescent="0.25">
      <c r="A922">
        <v>921</v>
      </c>
      <c r="D922" s="12"/>
      <c r="E922" s="14"/>
      <c r="H922" s="16"/>
      <c r="I922" s="11"/>
      <c r="J922" s="33"/>
      <c r="K922" s="33"/>
      <c r="L922" s="33"/>
      <c r="M922" s="33"/>
      <c r="N922" s="8"/>
      <c r="X922" s="9">
        <f t="shared" si="271"/>
        <v>0</v>
      </c>
      <c r="AG922" s="8"/>
      <c r="AI922" s="30"/>
      <c r="AK922" s="30"/>
      <c r="AL922" s="21"/>
      <c r="AM922" s="23" t="e">
        <f t="shared" si="272"/>
        <v>#NUM!</v>
      </c>
      <c r="AW922" s="40"/>
      <c r="AY922" s="40"/>
      <c r="BA922" s="18"/>
      <c r="BC922" s="18"/>
      <c r="BD922" s="18"/>
      <c r="BK922" s="18"/>
      <c r="BN922" s="18"/>
      <c r="BY922" s="18"/>
      <c r="CC922" s="18"/>
      <c r="CH922" s="18"/>
      <c r="CS922" s="18"/>
      <c r="DD922" s="34" t="s">
        <v>110</v>
      </c>
    </row>
    <row r="923" spans="1:108" x14ac:dyDescent="0.25">
      <c r="A923">
        <v>922</v>
      </c>
      <c r="D923" s="12"/>
      <c r="E923" s="14"/>
      <c r="H923" s="16"/>
      <c r="I923" s="11"/>
      <c r="J923" s="33"/>
      <c r="K923" s="33"/>
      <c r="L923" s="33"/>
      <c r="M923" s="33"/>
      <c r="N923" s="8"/>
      <c r="X923" s="9">
        <f t="shared" si="271"/>
        <v>0</v>
      </c>
      <c r="AG923" s="8"/>
      <c r="AI923" s="30"/>
      <c r="AK923" s="30"/>
      <c r="AL923" s="21"/>
      <c r="AM923" s="23" t="e">
        <f t="shared" si="272"/>
        <v>#NUM!</v>
      </c>
      <c r="AW923" s="40"/>
      <c r="AY923" s="40"/>
      <c r="BA923" s="18"/>
      <c r="BC923" s="18"/>
      <c r="BD923" s="18"/>
      <c r="BK923" s="18"/>
      <c r="BN923" s="18"/>
      <c r="BY923" s="18"/>
      <c r="CC923" s="18"/>
      <c r="CH923" s="18"/>
      <c r="CS923" s="18"/>
      <c r="DD923" s="34" t="s">
        <v>110</v>
      </c>
    </row>
    <row r="924" spans="1:108" x14ac:dyDescent="0.25">
      <c r="A924">
        <v>923</v>
      </c>
      <c r="D924" s="12"/>
      <c r="E924" s="14"/>
      <c r="H924" s="16"/>
      <c r="I924" s="11"/>
      <c r="J924" s="33"/>
      <c r="K924" s="33"/>
      <c r="L924" s="33"/>
      <c r="M924" s="33"/>
      <c r="N924" s="8"/>
      <c r="X924" s="9">
        <f t="shared" si="271"/>
        <v>0</v>
      </c>
      <c r="AG924" s="8"/>
      <c r="AI924" s="30"/>
      <c r="AK924" s="30"/>
      <c r="AL924" s="21"/>
      <c r="AM924" s="23" t="e">
        <f t="shared" si="272"/>
        <v>#NUM!</v>
      </c>
      <c r="AW924" s="40"/>
      <c r="AY924" s="40"/>
      <c r="BA924" s="18"/>
      <c r="BC924" s="18"/>
      <c r="BD924" s="18"/>
      <c r="BK924" s="18"/>
      <c r="BN924" s="18"/>
      <c r="BY924" s="18"/>
      <c r="CC924" s="18"/>
      <c r="CH924" s="18"/>
      <c r="CS924" s="18"/>
      <c r="DD924" s="34" t="s">
        <v>110</v>
      </c>
    </row>
    <row r="925" spans="1:108" x14ac:dyDescent="0.25">
      <c r="A925">
        <v>924</v>
      </c>
      <c r="D925" s="12"/>
      <c r="E925" s="14"/>
      <c r="H925" s="16"/>
      <c r="I925" s="11"/>
      <c r="J925" s="33"/>
      <c r="K925" s="33"/>
      <c r="L925" s="33"/>
      <c r="M925" s="33"/>
      <c r="N925" s="8"/>
      <c r="X925" s="9">
        <f t="shared" si="271"/>
        <v>0</v>
      </c>
      <c r="AG925" s="8"/>
      <c r="AI925" s="30"/>
      <c r="AK925" s="30"/>
      <c r="AL925" s="21"/>
      <c r="AM925" s="23" t="e">
        <f t="shared" si="272"/>
        <v>#NUM!</v>
      </c>
      <c r="AW925" s="40"/>
      <c r="AY925" s="40"/>
      <c r="BA925" s="18"/>
      <c r="BC925" s="18"/>
      <c r="BD925" s="18"/>
      <c r="BK925" s="18"/>
      <c r="BN925" s="18"/>
      <c r="BY925" s="18"/>
      <c r="CC925" s="18"/>
      <c r="CH925" s="18"/>
      <c r="CS925" s="18"/>
      <c r="DD925" s="34" t="s">
        <v>110</v>
      </c>
    </row>
    <row r="926" spans="1:108" x14ac:dyDescent="0.25">
      <c r="A926">
        <v>925</v>
      </c>
      <c r="D926" s="12"/>
      <c r="E926" s="14"/>
      <c r="H926" s="16"/>
      <c r="I926" s="11"/>
      <c r="J926" s="33"/>
      <c r="K926" s="33"/>
      <c r="L926" s="33"/>
      <c r="M926" s="33"/>
      <c r="N926" s="8"/>
      <c r="X926" s="9">
        <f t="shared" si="271"/>
        <v>0</v>
      </c>
      <c r="AG926" s="8"/>
      <c r="AI926" s="30"/>
      <c r="AK926" s="30"/>
      <c r="AL926" s="21"/>
      <c r="AM926" s="23" t="e">
        <f t="shared" si="272"/>
        <v>#NUM!</v>
      </c>
      <c r="AW926" s="40"/>
      <c r="AY926" s="40"/>
      <c r="BA926" s="18"/>
      <c r="BC926" s="18"/>
      <c r="BD926" s="18"/>
      <c r="BK926" s="18"/>
      <c r="BN926" s="18"/>
      <c r="BY926" s="18"/>
      <c r="CC926" s="18"/>
      <c r="CH926" s="18"/>
      <c r="CS926" s="18"/>
      <c r="DD926" s="34" t="s">
        <v>110</v>
      </c>
    </row>
    <row r="927" spans="1:108" x14ac:dyDescent="0.25">
      <c r="A927">
        <v>926</v>
      </c>
      <c r="D927" s="12"/>
      <c r="E927" s="14"/>
      <c r="H927" s="16"/>
      <c r="I927" s="11"/>
      <c r="J927" s="33"/>
      <c r="K927" s="33"/>
      <c r="L927" s="33"/>
      <c r="M927" s="33"/>
      <c r="N927" s="8"/>
      <c r="X927" s="9">
        <f t="shared" si="271"/>
        <v>0</v>
      </c>
      <c r="AG927" s="8"/>
      <c r="AI927" s="30"/>
      <c r="AK927" s="30"/>
      <c r="AL927" s="21"/>
      <c r="AM927" s="23" t="e">
        <f t="shared" si="272"/>
        <v>#NUM!</v>
      </c>
      <c r="AW927" s="40"/>
      <c r="AY927" s="40"/>
      <c r="BA927" s="18"/>
      <c r="BC927" s="18"/>
      <c r="BD927" s="18"/>
      <c r="BK927" s="18"/>
      <c r="BN927" s="18"/>
      <c r="BY927" s="18"/>
      <c r="CC927" s="18"/>
      <c r="CH927" s="18"/>
      <c r="CS927" s="18"/>
      <c r="DD927" s="34" t="s">
        <v>110</v>
      </c>
    </row>
    <row r="928" spans="1:108" x14ac:dyDescent="0.25">
      <c r="A928">
        <v>927</v>
      </c>
      <c r="D928" s="12"/>
      <c r="E928" s="14"/>
      <c r="H928" s="16"/>
      <c r="I928" s="11"/>
      <c r="J928" s="33"/>
      <c r="K928" s="33"/>
      <c r="L928" s="33"/>
      <c r="M928" s="33"/>
      <c r="N928" s="8"/>
      <c r="X928" s="9">
        <f t="shared" si="271"/>
        <v>0</v>
      </c>
      <c r="AG928" s="8"/>
      <c r="AI928" s="30"/>
      <c r="AK928" s="30"/>
      <c r="AL928" s="21"/>
      <c r="AM928" s="23" t="e">
        <f t="shared" si="272"/>
        <v>#NUM!</v>
      </c>
      <c r="AW928" s="40"/>
      <c r="AY928" s="40"/>
      <c r="BA928" s="18"/>
      <c r="BC928" s="18"/>
      <c r="BD928" s="18"/>
      <c r="BK928" s="18"/>
      <c r="BN928" s="18"/>
      <c r="BY928" s="18"/>
      <c r="CC928" s="18"/>
      <c r="CH928" s="18"/>
      <c r="CS928" s="18"/>
      <c r="DD928" s="34" t="s">
        <v>110</v>
      </c>
    </row>
    <row r="929" spans="1:108" x14ac:dyDescent="0.25">
      <c r="A929">
        <v>928</v>
      </c>
      <c r="D929" s="12"/>
      <c r="E929" s="14"/>
      <c r="H929" s="16"/>
      <c r="I929" s="11"/>
      <c r="J929" s="33"/>
      <c r="K929" s="33"/>
      <c r="L929" s="33"/>
      <c r="M929" s="33"/>
      <c r="N929" s="8"/>
      <c r="X929" s="9">
        <f t="shared" si="271"/>
        <v>0</v>
      </c>
      <c r="AG929" s="8"/>
      <c r="AI929" s="30"/>
      <c r="AK929" s="30"/>
      <c r="AL929" s="21"/>
      <c r="AM929" s="23" t="e">
        <f t="shared" si="272"/>
        <v>#NUM!</v>
      </c>
      <c r="AW929" s="40"/>
      <c r="AY929" s="40"/>
      <c r="BA929" s="18"/>
      <c r="BC929" s="18"/>
      <c r="BD929" s="18"/>
      <c r="BK929" s="18"/>
      <c r="BN929" s="18"/>
      <c r="BY929" s="18"/>
      <c r="CC929" s="18"/>
      <c r="CH929" s="18"/>
      <c r="CS929" s="18"/>
      <c r="DD929" s="34" t="s">
        <v>110</v>
      </c>
    </row>
    <row r="930" spans="1:108" x14ac:dyDescent="0.25">
      <c r="A930">
        <v>929</v>
      </c>
      <c r="D930" s="12"/>
      <c r="E930" s="14"/>
      <c r="H930" s="16"/>
      <c r="I930" s="11"/>
      <c r="J930" s="33"/>
      <c r="K930" s="33"/>
      <c r="L930" s="33"/>
      <c r="M930" s="33"/>
      <c r="N930" s="8"/>
      <c r="X930" s="9">
        <f t="shared" si="271"/>
        <v>0</v>
      </c>
      <c r="AG930" s="8"/>
      <c r="AI930" s="30"/>
      <c r="AK930" s="30"/>
      <c r="AL930" s="21"/>
      <c r="AM930" s="23" t="e">
        <f t="shared" si="272"/>
        <v>#NUM!</v>
      </c>
      <c r="AW930" s="40"/>
      <c r="AY930" s="40"/>
      <c r="BA930" s="18"/>
      <c r="BC930" s="18"/>
      <c r="BD930" s="18"/>
      <c r="BK930" s="18"/>
      <c r="BN930" s="18"/>
      <c r="BY930" s="18"/>
      <c r="CC930" s="18"/>
      <c r="CH930" s="18"/>
      <c r="CS930" s="18"/>
      <c r="DD930" s="34" t="s">
        <v>110</v>
      </c>
    </row>
    <row r="931" spans="1:108" x14ac:dyDescent="0.25">
      <c r="A931">
        <v>930</v>
      </c>
      <c r="D931" s="12"/>
      <c r="E931" s="14"/>
      <c r="H931" s="16"/>
      <c r="I931" s="11"/>
      <c r="J931" s="33"/>
      <c r="K931" s="33"/>
      <c r="L931" s="33"/>
      <c r="M931" s="33"/>
      <c r="N931" s="8"/>
      <c r="X931" s="9">
        <f t="shared" si="271"/>
        <v>0</v>
      </c>
      <c r="AG931" s="8"/>
      <c r="AI931" s="30"/>
      <c r="AK931" s="30"/>
      <c r="AL931" s="21"/>
      <c r="AM931" s="23" t="e">
        <f t="shared" si="272"/>
        <v>#NUM!</v>
      </c>
      <c r="AW931" s="40"/>
      <c r="AY931" s="40"/>
      <c r="BA931" s="18"/>
      <c r="BC931" s="18"/>
      <c r="BD931" s="18"/>
      <c r="BK931" s="18"/>
      <c r="BN931" s="18"/>
      <c r="BY931" s="18"/>
      <c r="CC931" s="18"/>
      <c r="CH931" s="18"/>
      <c r="CS931" s="18"/>
      <c r="DD931" s="34" t="s">
        <v>110</v>
      </c>
    </row>
    <row r="932" spans="1:108" x14ac:dyDescent="0.25">
      <c r="A932">
        <v>931</v>
      </c>
      <c r="D932" s="12"/>
      <c r="E932" s="14"/>
      <c r="H932" s="16"/>
      <c r="I932" s="11"/>
      <c r="J932" s="33"/>
      <c r="K932" s="33"/>
      <c r="L932" s="33"/>
      <c r="M932" s="33"/>
      <c r="N932" s="8"/>
      <c r="X932" s="9">
        <f t="shared" si="271"/>
        <v>0</v>
      </c>
      <c r="AG932" s="8"/>
      <c r="AI932" s="30"/>
      <c r="AK932" s="30"/>
      <c r="AL932" s="21"/>
      <c r="AM932" s="23" t="e">
        <f t="shared" si="272"/>
        <v>#NUM!</v>
      </c>
      <c r="AW932" s="40"/>
      <c r="AY932" s="40"/>
      <c r="BA932" s="18"/>
      <c r="BC932" s="18"/>
      <c r="BD932" s="18"/>
      <c r="BK932" s="18"/>
      <c r="BN932" s="18"/>
      <c r="BY932" s="18"/>
      <c r="CC932" s="18"/>
      <c r="CH932" s="18"/>
      <c r="CS932" s="18"/>
      <c r="DD932" s="34" t="s">
        <v>110</v>
      </c>
    </row>
    <row r="933" spans="1:108" x14ac:dyDescent="0.25">
      <c r="A933">
        <v>932</v>
      </c>
      <c r="D933" s="12"/>
      <c r="E933" s="14"/>
      <c r="H933" s="16"/>
      <c r="I933" s="11"/>
      <c r="J933" s="33"/>
      <c r="K933" s="33"/>
      <c r="L933" s="33"/>
      <c r="M933" s="33"/>
      <c r="N933" s="8"/>
      <c r="X933" s="9">
        <f t="shared" si="271"/>
        <v>0</v>
      </c>
      <c r="AG933" s="8"/>
      <c r="AI933" s="30"/>
      <c r="AK933" s="30"/>
      <c r="AL933" s="21"/>
      <c r="AM933" s="23" t="e">
        <f t="shared" si="272"/>
        <v>#NUM!</v>
      </c>
      <c r="AW933" s="40"/>
      <c r="AY933" s="40"/>
      <c r="BA933" s="18"/>
      <c r="BC933" s="18"/>
      <c r="BD933" s="18"/>
      <c r="BK933" s="18"/>
      <c r="BN933" s="18"/>
      <c r="BY933" s="18"/>
      <c r="CC933" s="18"/>
      <c r="CH933" s="18"/>
      <c r="CS933" s="18"/>
      <c r="DD933" s="34" t="s">
        <v>110</v>
      </c>
    </row>
    <row r="934" spans="1:108" x14ac:dyDescent="0.25">
      <c r="A934">
        <v>933</v>
      </c>
      <c r="D934" s="12"/>
      <c r="E934" s="14"/>
      <c r="H934" s="16"/>
      <c r="I934" s="11"/>
      <c r="J934" s="33"/>
      <c r="K934" s="33"/>
      <c r="L934" s="33"/>
      <c r="M934" s="33"/>
      <c r="N934" s="8"/>
      <c r="X934" s="9">
        <f t="shared" si="271"/>
        <v>0</v>
      </c>
      <c r="AG934" s="8"/>
      <c r="AI934" s="30"/>
      <c r="AK934" s="30"/>
      <c r="AL934" s="21"/>
      <c r="AM934" s="23" t="e">
        <f t="shared" si="272"/>
        <v>#NUM!</v>
      </c>
      <c r="AW934" s="40"/>
      <c r="AY934" s="40"/>
      <c r="BA934" s="18"/>
      <c r="BC934" s="18"/>
      <c r="BD934" s="18"/>
      <c r="BK934" s="18"/>
      <c r="BN934" s="18"/>
      <c r="BY934" s="18"/>
      <c r="CC934" s="18"/>
      <c r="CH934" s="18"/>
      <c r="CS934" s="18"/>
      <c r="DD934" s="34" t="s">
        <v>110</v>
      </c>
    </row>
    <row r="935" spans="1:108" x14ac:dyDescent="0.25">
      <c r="A935">
        <v>934</v>
      </c>
      <c r="D935" s="12"/>
      <c r="E935" s="14"/>
      <c r="H935" s="16"/>
      <c r="I935" s="11"/>
      <c r="J935" s="33"/>
      <c r="K935" s="33"/>
      <c r="L935" s="33"/>
      <c r="M935" s="33"/>
      <c r="N935" s="8"/>
      <c r="X935" s="9">
        <f t="shared" si="271"/>
        <v>0</v>
      </c>
      <c r="AG935" s="8"/>
      <c r="AI935" s="30"/>
      <c r="AK935" s="30"/>
      <c r="AL935" s="21"/>
      <c r="AM935" s="23" t="e">
        <f t="shared" si="272"/>
        <v>#NUM!</v>
      </c>
      <c r="AW935" s="40"/>
      <c r="AY935" s="40"/>
      <c r="BA935" s="18"/>
      <c r="BC935" s="18"/>
      <c r="BD935" s="18"/>
      <c r="BK935" s="18"/>
      <c r="BN935" s="18"/>
      <c r="BY935" s="18"/>
      <c r="CC935" s="18"/>
      <c r="CH935" s="18"/>
      <c r="CS935" s="18"/>
      <c r="DD935" s="34" t="s">
        <v>110</v>
      </c>
    </row>
    <row r="936" spans="1:108" x14ac:dyDescent="0.25">
      <c r="A936">
        <v>935</v>
      </c>
      <c r="D936" s="12"/>
      <c r="E936" s="14"/>
      <c r="H936" s="16"/>
      <c r="I936" s="11"/>
      <c r="J936" s="33"/>
      <c r="K936" s="33"/>
      <c r="L936" s="33"/>
      <c r="M936" s="33"/>
      <c r="N936" s="8"/>
      <c r="X936" s="9">
        <f t="shared" si="271"/>
        <v>0</v>
      </c>
      <c r="AG936" s="8"/>
      <c r="AI936" s="30"/>
      <c r="AK936" s="30"/>
      <c r="AL936" s="21"/>
      <c r="AM936" s="23" t="e">
        <f t="shared" si="272"/>
        <v>#NUM!</v>
      </c>
      <c r="AW936" s="40"/>
      <c r="AY936" s="40"/>
      <c r="BA936" s="18"/>
      <c r="BC936" s="18"/>
      <c r="BD936" s="18"/>
      <c r="BK936" s="18"/>
      <c r="BN936" s="18"/>
      <c r="BY936" s="18"/>
      <c r="CC936" s="18"/>
      <c r="CH936" s="18"/>
      <c r="CS936" s="18"/>
      <c r="DD936" s="34" t="s">
        <v>110</v>
      </c>
    </row>
    <row r="937" spans="1:108" x14ac:dyDescent="0.25">
      <c r="A937">
        <v>936</v>
      </c>
      <c r="D937" s="12"/>
      <c r="E937" s="14"/>
      <c r="H937" s="16"/>
      <c r="I937" s="11"/>
      <c r="J937" s="33"/>
      <c r="K937" s="33"/>
      <c r="L937" s="33"/>
      <c r="M937" s="33"/>
      <c r="N937" s="8"/>
      <c r="X937" s="9">
        <f t="shared" si="271"/>
        <v>0</v>
      </c>
      <c r="AG937" s="8"/>
      <c r="AI937" s="30"/>
      <c r="AK937" s="30"/>
      <c r="AL937" s="21"/>
      <c r="AM937" s="23" t="e">
        <f t="shared" si="272"/>
        <v>#NUM!</v>
      </c>
      <c r="AW937" s="40"/>
      <c r="AY937" s="40"/>
      <c r="BA937" s="18"/>
      <c r="BC937" s="18"/>
      <c r="BD937" s="18"/>
      <c r="BK937" s="18"/>
      <c r="BN937" s="18"/>
      <c r="BY937" s="18"/>
      <c r="CC937" s="18"/>
      <c r="CH937" s="18"/>
      <c r="CS937" s="18"/>
      <c r="DD937" s="34" t="s">
        <v>110</v>
      </c>
    </row>
    <row r="938" spans="1:108" x14ac:dyDescent="0.25">
      <c r="A938">
        <v>937</v>
      </c>
      <c r="D938" s="12"/>
      <c r="E938" s="14"/>
      <c r="H938" s="16"/>
      <c r="I938" s="11"/>
      <c r="J938" s="33"/>
      <c r="K938" s="33"/>
      <c r="L938" s="33"/>
      <c r="M938" s="33"/>
      <c r="N938" s="8"/>
      <c r="X938" s="9">
        <f t="shared" si="271"/>
        <v>0</v>
      </c>
      <c r="AG938" s="8"/>
      <c r="AI938" s="30"/>
      <c r="AK938" s="30"/>
      <c r="AL938" s="21"/>
      <c r="AM938" s="23" t="e">
        <f t="shared" si="272"/>
        <v>#NUM!</v>
      </c>
      <c r="AW938" s="40"/>
      <c r="AY938" s="40"/>
      <c r="BA938" s="18"/>
      <c r="BC938" s="18"/>
      <c r="BD938" s="18"/>
      <c r="BK938" s="18"/>
      <c r="BN938" s="18"/>
      <c r="BY938" s="18"/>
      <c r="CC938" s="18"/>
      <c r="CH938" s="18"/>
      <c r="CS938" s="18"/>
      <c r="DD938" s="34" t="s">
        <v>110</v>
      </c>
    </row>
    <row r="939" spans="1:108" x14ac:dyDescent="0.25">
      <c r="A939">
        <v>938</v>
      </c>
      <c r="D939" s="12"/>
      <c r="E939" s="14"/>
      <c r="H939" s="16"/>
      <c r="I939" s="11"/>
      <c r="J939" s="33"/>
      <c r="K939" s="33"/>
      <c r="L939" s="33"/>
      <c r="M939" s="33"/>
      <c r="N939" s="8"/>
      <c r="X939" s="9">
        <f t="shared" si="271"/>
        <v>0</v>
      </c>
      <c r="AG939" s="8"/>
      <c r="AI939" s="30"/>
      <c r="AK939" s="30"/>
      <c r="AL939" s="21"/>
      <c r="AM939" s="23" t="e">
        <f t="shared" si="272"/>
        <v>#NUM!</v>
      </c>
      <c r="AW939" s="40"/>
      <c r="AY939" s="40"/>
      <c r="BA939" s="18"/>
      <c r="BC939" s="18"/>
      <c r="BD939" s="18"/>
      <c r="BK939" s="18"/>
      <c r="BN939" s="18"/>
      <c r="BY939" s="18"/>
      <c r="CC939" s="18"/>
      <c r="CH939" s="18"/>
      <c r="CS939" s="18"/>
      <c r="DD939" s="34" t="s">
        <v>110</v>
      </c>
    </row>
    <row r="940" spans="1:108" x14ac:dyDescent="0.25">
      <c r="A940">
        <v>939</v>
      </c>
      <c r="D940" s="12"/>
      <c r="E940" s="14"/>
      <c r="H940" s="16"/>
      <c r="I940" s="11"/>
      <c r="J940" s="33"/>
      <c r="K940" s="33"/>
      <c r="L940" s="33"/>
      <c r="M940" s="33"/>
      <c r="N940" s="8"/>
      <c r="X940" s="9">
        <f t="shared" si="271"/>
        <v>0</v>
      </c>
      <c r="AG940" s="8"/>
      <c r="AI940" s="30"/>
      <c r="AK940" s="30"/>
      <c r="AL940" s="21"/>
      <c r="AM940" s="23" t="e">
        <f t="shared" si="272"/>
        <v>#NUM!</v>
      </c>
      <c r="AW940" s="40"/>
      <c r="AY940" s="40"/>
      <c r="BA940" s="18"/>
      <c r="BC940" s="18"/>
      <c r="BD940" s="18"/>
      <c r="BK940" s="18"/>
      <c r="BN940" s="18"/>
      <c r="BY940" s="18"/>
      <c r="CC940" s="18"/>
      <c r="CH940" s="18"/>
      <c r="CS940" s="18"/>
      <c r="DD940" s="34" t="s">
        <v>110</v>
      </c>
    </row>
    <row r="941" spans="1:108" x14ac:dyDescent="0.25">
      <c r="A941">
        <v>940</v>
      </c>
      <c r="D941" s="12"/>
      <c r="E941" s="14"/>
      <c r="H941" s="16"/>
      <c r="I941" s="11"/>
      <c r="J941" s="33"/>
      <c r="K941" s="33"/>
      <c r="L941" s="33"/>
      <c r="M941" s="33"/>
      <c r="N941" s="8"/>
      <c r="X941" s="9">
        <f t="shared" si="271"/>
        <v>0</v>
      </c>
      <c r="AG941" s="8"/>
      <c r="AI941" s="30"/>
      <c r="AK941" s="30"/>
      <c r="AL941" s="21"/>
      <c r="AM941" s="23" t="e">
        <f t="shared" si="272"/>
        <v>#NUM!</v>
      </c>
      <c r="AW941" s="40"/>
      <c r="AY941" s="40"/>
      <c r="BA941" s="18"/>
      <c r="BC941" s="18"/>
      <c r="BD941" s="18"/>
      <c r="BK941" s="18"/>
      <c r="BN941" s="18"/>
      <c r="BY941" s="18"/>
      <c r="CC941" s="18"/>
      <c r="CH941" s="18"/>
      <c r="CS941" s="18"/>
      <c r="DD941" s="34" t="s">
        <v>110</v>
      </c>
    </row>
    <row r="942" spans="1:108" x14ac:dyDescent="0.25">
      <c r="A942">
        <v>941</v>
      </c>
      <c r="D942" s="12"/>
      <c r="E942" s="14"/>
      <c r="H942" s="16"/>
      <c r="I942" s="11"/>
      <c r="J942" s="33"/>
      <c r="K942" s="33"/>
      <c r="L942" s="33"/>
      <c r="M942" s="33"/>
      <c r="N942" s="8"/>
      <c r="X942" s="9">
        <f t="shared" si="271"/>
        <v>0</v>
      </c>
      <c r="AG942" s="8"/>
      <c r="AI942" s="30"/>
      <c r="AK942" s="30"/>
      <c r="AL942" s="21"/>
      <c r="AM942" s="23" t="e">
        <f t="shared" si="272"/>
        <v>#NUM!</v>
      </c>
      <c r="AW942" s="40"/>
      <c r="AY942" s="40"/>
      <c r="BA942" s="18"/>
      <c r="BC942" s="18"/>
      <c r="BD942" s="18"/>
      <c r="BK942" s="18"/>
      <c r="BN942" s="18"/>
      <c r="BY942" s="18"/>
      <c r="CC942" s="18"/>
      <c r="CH942" s="18"/>
      <c r="CS942" s="18"/>
      <c r="DD942" s="34" t="s">
        <v>110</v>
      </c>
    </row>
    <row r="943" spans="1:108" x14ac:dyDescent="0.25">
      <c r="A943">
        <v>942</v>
      </c>
      <c r="D943" s="12"/>
      <c r="E943" s="14"/>
      <c r="H943" s="16"/>
      <c r="I943" s="11"/>
      <c r="J943" s="33"/>
      <c r="K943" s="33"/>
      <c r="L943" s="33"/>
      <c r="M943" s="33"/>
      <c r="N943" s="8"/>
      <c r="X943" s="9">
        <f t="shared" si="271"/>
        <v>0</v>
      </c>
      <c r="AG943" s="8"/>
      <c r="AI943" s="30"/>
      <c r="AK943" s="30"/>
      <c r="AL943" s="21"/>
      <c r="AM943" s="23" t="e">
        <f t="shared" si="272"/>
        <v>#NUM!</v>
      </c>
      <c r="AW943" s="40"/>
      <c r="AY943" s="40"/>
      <c r="BA943" s="18"/>
      <c r="BC943" s="18"/>
      <c r="BD943" s="18"/>
      <c r="BK943" s="18"/>
      <c r="BN943" s="18"/>
      <c r="BY943" s="18"/>
      <c r="CC943" s="18"/>
      <c r="CH943" s="18"/>
      <c r="CS943" s="18"/>
      <c r="DD943" s="34" t="s">
        <v>110</v>
      </c>
    </row>
    <row r="944" spans="1:108" x14ac:dyDescent="0.25">
      <c r="A944">
        <v>943</v>
      </c>
      <c r="D944" s="12"/>
      <c r="E944" s="14"/>
      <c r="H944" s="16"/>
      <c r="I944" s="11"/>
      <c r="J944" s="33"/>
      <c r="K944" s="33"/>
      <c r="L944" s="33"/>
      <c r="M944" s="33"/>
      <c r="N944" s="8"/>
      <c r="X944" s="9">
        <f t="shared" si="271"/>
        <v>0</v>
      </c>
      <c r="AG944" s="8"/>
      <c r="AI944" s="30"/>
      <c r="AK944" s="30"/>
      <c r="AL944" s="21"/>
      <c r="AM944" s="23" t="e">
        <f t="shared" si="272"/>
        <v>#NUM!</v>
      </c>
      <c r="AW944" s="40"/>
      <c r="AY944" s="40"/>
      <c r="BA944" s="18"/>
      <c r="BC944" s="18"/>
      <c r="BD944" s="18"/>
      <c r="BK944" s="18"/>
      <c r="BN944" s="18"/>
      <c r="BY944" s="18"/>
      <c r="CC944" s="18"/>
      <c r="CH944" s="18"/>
      <c r="CS944" s="18"/>
      <c r="DD944" s="34" t="s">
        <v>110</v>
      </c>
    </row>
    <row r="945" spans="1:108" x14ac:dyDescent="0.25">
      <c r="A945">
        <v>944</v>
      </c>
      <c r="D945" s="12"/>
      <c r="E945" s="14"/>
      <c r="H945" s="16"/>
      <c r="I945" s="11"/>
      <c r="J945" s="33"/>
      <c r="K945" s="33"/>
      <c r="L945" s="33"/>
      <c r="M945" s="33"/>
      <c r="N945" s="8"/>
      <c r="X945" s="9">
        <f t="shared" si="271"/>
        <v>0</v>
      </c>
      <c r="AG945" s="8"/>
      <c r="AI945" s="30"/>
      <c r="AK945" s="30"/>
      <c r="AL945" s="21"/>
      <c r="AM945" s="23" t="e">
        <f t="shared" si="272"/>
        <v>#NUM!</v>
      </c>
      <c r="AW945" s="40"/>
      <c r="AY945" s="40"/>
      <c r="BA945" s="18"/>
      <c r="BC945" s="18"/>
      <c r="BD945" s="18"/>
      <c r="BK945" s="18"/>
      <c r="BN945" s="18"/>
      <c r="BY945" s="18"/>
      <c r="CC945" s="18"/>
      <c r="CH945" s="18"/>
      <c r="CS945" s="18"/>
      <c r="DD945" s="34" t="s">
        <v>110</v>
      </c>
    </row>
    <row r="946" spans="1:108" x14ac:dyDescent="0.25">
      <c r="A946">
        <v>945</v>
      </c>
      <c r="D946" s="12"/>
      <c r="E946" s="14"/>
      <c r="H946" s="16"/>
      <c r="I946" s="11"/>
      <c r="J946" s="33"/>
      <c r="K946" s="33"/>
      <c r="L946" s="33"/>
      <c r="M946" s="33"/>
      <c r="N946" s="8"/>
      <c r="X946" s="9">
        <f t="shared" si="271"/>
        <v>0</v>
      </c>
      <c r="AG946" s="8"/>
      <c r="AI946" s="30"/>
      <c r="AK946" s="30"/>
      <c r="AL946" s="21"/>
      <c r="AM946" s="23" t="e">
        <f t="shared" si="272"/>
        <v>#NUM!</v>
      </c>
      <c r="AW946" s="40"/>
      <c r="AY946" s="40"/>
      <c r="BA946" s="18"/>
      <c r="BC946" s="18"/>
      <c r="BD946" s="18"/>
      <c r="BK946" s="18"/>
      <c r="BN946" s="18"/>
      <c r="BY946" s="18"/>
      <c r="CC946" s="18"/>
      <c r="CH946" s="18"/>
      <c r="CS946" s="18"/>
      <c r="DD946" s="34" t="s">
        <v>110</v>
      </c>
    </row>
    <row r="947" spans="1:108" x14ac:dyDescent="0.25">
      <c r="A947">
        <v>946</v>
      </c>
      <c r="D947" s="12"/>
      <c r="E947" s="14"/>
      <c r="H947" s="16"/>
      <c r="I947" s="11"/>
      <c r="J947" s="33"/>
      <c r="K947" s="33"/>
      <c r="L947" s="33"/>
      <c r="M947" s="33"/>
      <c r="N947" s="8"/>
      <c r="X947" s="9">
        <f t="shared" si="271"/>
        <v>0</v>
      </c>
      <c r="AG947" s="8"/>
      <c r="AI947" s="30"/>
      <c r="AK947" s="30"/>
      <c r="AL947" s="21"/>
      <c r="AM947" s="23" t="e">
        <f t="shared" si="272"/>
        <v>#NUM!</v>
      </c>
      <c r="AW947" s="40"/>
      <c r="AY947" s="40"/>
      <c r="BA947" s="18"/>
      <c r="BC947" s="18"/>
      <c r="BD947" s="18"/>
      <c r="BK947" s="18"/>
      <c r="BN947" s="18"/>
      <c r="BY947" s="18"/>
      <c r="CC947" s="18"/>
      <c r="CH947" s="18"/>
      <c r="CS947" s="18"/>
      <c r="DD947" s="34" t="s">
        <v>110</v>
      </c>
    </row>
    <row r="948" spans="1:108" x14ac:dyDescent="0.25">
      <c r="A948">
        <v>947</v>
      </c>
      <c r="D948" s="12"/>
      <c r="E948" s="14"/>
      <c r="H948" s="16"/>
      <c r="I948" s="11"/>
      <c r="J948" s="33"/>
      <c r="K948" s="33"/>
      <c r="L948" s="33"/>
      <c r="M948" s="33"/>
      <c r="N948" s="8"/>
      <c r="X948" s="9">
        <f t="shared" si="271"/>
        <v>0</v>
      </c>
      <c r="AG948" s="8"/>
      <c r="AI948" s="30"/>
      <c r="AK948" s="30"/>
      <c r="AL948" s="21"/>
      <c r="AM948" s="23" t="e">
        <f t="shared" si="272"/>
        <v>#NUM!</v>
      </c>
      <c r="AW948" s="40"/>
      <c r="AY948" s="40"/>
      <c r="BA948" s="18"/>
      <c r="BC948" s="18"/>
      <c r="BD948" s="18"/>
      <c r="BK948" s="18"/>
      <c r="BN948" s="18"/>
      <c r="BY948" s="18"/>
      <c r="CC948" s="18"/>
      <c r="CH948" s="18"/>
      <c r="CS948" s="18"/>
      <c r="DD948" s="34" t="s">
        <v>110</v>
      </c>
    </row>
    <row r="949" spans="1:108" x14ac:dyDescent="0.25">
      <c r="A949">
        <v>948</v>
      </c>
      <c r="D949" s="12"/>
      <c r="E949" s="14"/>
      <c r="H949" s="16"/>
      <c r="I949" s="11"/>
      <c r="J949" s="33"/>
      <c r="K949" s="33"/>
      <c r="L949" s="33"/>
      <c r="M949" s="33"/>
      <c r="N949" s="8"/>
      <c r="X949" s="9">
        <f t="shared" si="271"/>
        <v>0</v>
      </c>
      <c r="AG949" s="8"/>
      <c r="AI949" s="30"/>
      <c r="AK949" s="30"/>
      <c r="AL949" s="21"/>
      <c r="AM949" s="23" t="e">
        <f t="shared" si="272"/>
        <v>#NUM!</v>
      </c>
      <c r="AW949" s="40"/>
      <c r="AY949" s="40"/>
      <c r="BA949" s="18"/>
      <c r="BC949" s="18"/>
      <c r="BD949" s="18"/>
      <c r="BK949" s="18"/>
      <c r="BN949" s="18"/>
      <c r="BY949" s="18"/>
      <c r="CC949" s="18"/>
      <c r="CH949" s="18"/>
      <c r="CS949" s="18"/>
      <c r="DD949" s="34" t="s">
        <v>110</v>
      </c>
    </row>
    <row r="950" spans="1:108" x14ac:dyDescent="0.25">
      <c r="A950">
        <v>949</v>
      </c>
      <c r="D950" s="12"/>
      <c r="E950" s="14"/>
      <c r="H950" s="16"/>
      <c r="I950" s="11"/>
      <c r="J950" s="33"/>
      <c r="K950" s="33"/>
      <c r="L950" s="33"/>
      <c r="M950" s="33"/>
      <c r="N950" s="8"/>
      <c r="X950" s="9">
        <f t="shared" si="271"/>
        <v>0</v>
      </c>
      <c r="AG950" s="8"/>
      <c r="AI950" s="30"/>
      <c r="AK950" s="30"/>
      <c r="AL950" s="21"/>
      <c r="AM950" s="23" t="e">
        <f t="shared" si="272"/>
        <v>#NUM!</v>
      </c>
      <c r="AW950" s="40"/>
      <c r="AY950" s="40"/>
      <c r="BA950" s="18"/>
      <c r="BC950" s="18"/>
      <c r="BD950" s="18"/>
      <c r="BK950" s="18"/>
      <c r="BN950" s="18"/>
      <c r="BY950" s="18"/>
      <c r="CC950" s="18"/>
      <c r="CH950" s="18"/>
      <c r="CS950" s="18"/>
      <c r="DD950" s="34" t="s">
        <v>110</v>
      </c>
    </row>
    <row r="951" spans="1:108" x14ac:dyDescent="0.25">
      <c r="A951">
        <v>950</v>
      </c>
      <c r="D951" s="12"/>
      <c r="E951" s="14"/>
      <c r="H951" s="16"/>
      <c r="I951" s="11"/>
      <c r="J951" s="33"/>
      <c r="K951" s="33"/>
      <c r="L951" s="33"/>
      <c r="M951" s="33"/>
      <c r="N951" s="8"/>
      <c r="X951" s="9">
        <f t="shared" si="271"/>
        <v>0</v>
      </c>
      <c r="AG951" s="8"/>
      <c r="AI951" s="30"/>
      <c r="AK951" s="30"/>
      <c r="AL951" s="21"/>
      <c r="AM951" s="23" t="e">
        <f t="shared" si="272"/>
        <v>#NUM!</v>
      </c>
      <c r="AW951" s="40"/>
      <c r="AY951" s="40"/>
      <c r="BA951" s="18"/>
      <c r="BC951" s="18"/>
      <c r="BD951" s="18"/>
      <c r="BK951" s="18"/>
      <c r="BN951" s="18"/>
      <c r="BY951" s="18"/>
      <c r="CC951" s="18"/>
      <c r="CH951" s="18"/>
      <c r="CS951" s="18"/>
      <c r="DD951" s="34" t="s">
        <v>110</v>
      </c>
    </row>
    <row r="952" spans="1:108" x14ac:dyDescent="0.25">
      <c r="A952">
        <v>951</v>
      </c>
      <c r="D952" s="12"/>
      <c r="E952" s="14"/>
      <c r="H952" s="16"/>
      <c r="I952" s="11"/>
      <c r="J952" s="33"/>
      <c r="K952" s="33"/>
      <c r="L952" s="33"/>
      <c r="M952" s="33"/>
      <c r="N952" s="8"/>
      <c r="X952" s="9">
        <f t="shared" si="271"/>
        <v>0</v>
      </c>
      <c r="AG952" s="8"/>
      <c r="AI952" s="30"/>
      <c r="AK952" s="30"/>
      <c r="AL952" s="21"/>
      <c r="AM952" s="23" t="e">
        <f t="shared" si="272"/>
        <v>#NUM!</v>
      </c>
      <c r="AW952" s="40"/>
      <c r="AY952" s="40"/>
      <c r="BA952" s="18"/>
      <c r="BC952" s="18"/>
      <c r="BD952" s="18"/>
      <c r="BK952" s="18"/>
      <c r="BN952" s="18"/>
      <c r="BY952" s="18"/>
      <c r="CC952" s="18"/>
      <c r="CH952" s="18"/>
      <c r="CS952" s="18"/>
      <c r="DD952" s="34" t="s">
        <v>110</v>
      </c>
    </row>
    <row r="953" spans="1:108" x14ac:dyDescent="0.25">
      <c r="A953">
        <v>952</v>
      </c>
      <c r="D953" s="12"/>
      <c r="E953" s="14"/>
      <c r="H953" s="16"/>
      <c r="I953" s="11"/>
      <c r="J953" s="33"/>
      <c r="K953" s="33"/>
      <c r="L953" s="33"/>
      <c r="M953" s="33"/>
      <c r="N953" s="8"/>
      <c r="X953" s="9">
        <f t="shared" si="271"/>
        <v>0</v>
      </c>
      <c r="AG953" s="8"/>
      <c r="AI953" s="30"/>
      <c r="AK953" s="30"/>
      <c r="AL953" s="21"/>
      <c r="AM953" s="23" t="e">
        <f t="shared" si="272"/>
        <v>#NUM!</v>
      </c>
      <c r="AW953" s="40"/>
      <c r="AY953" s="40"/>
      <c r="BA953" s="18"/>
      <c r="BC953" s="18"/>
      <c r="BD953" s="18"/>
      <c r="BK953" s="18"/>
      <c r="BN953" s="18"/>
      <c r="BY953" s="18"/>
      <c r="CC953" s="18"/>
      <c r="CH953" s="18"/>
      <c r="CS953" s="18"/>
      <c r="DD953" s="34" t="s">
        <v>110</v>
      </c>
    </row>
    <row r="954" spans="1:108" x14ac:dyDescent="0.25">
      <c r="A954">
        <v>953</v>
      </c>
      <c r="D954" s="12"/>
      <c r="E954" s="14"/>
      <c r="H954" s="16"/>
      <c r="I954" s="11"/>
      <c r="J954" s="33"/>
      <c r="K954" s="33"/>
      <c r="L954" s="33"/>
      <c r="M954" s="33"/>
      <c r="N954" s="8"/>
      <c r="X954" s="9">
        <f t="shared" si="271"/>
        <v>0</v>
      </c>
      <c r="AG954" s="8"/>
      <c r="AI954" s="30"/>
      <c r="AK954" s="30"/>
      <c r="AL954" s="21"/>
      <c r="AM954" s="23" t="e">
        <f t="shared" si="272"/>
        <v>#NUM!</v>
      </c>
      <c r="AW954" s="40"/>
      <c r="AY954" s="40"/>
      <c r="BA954" s="18"/>
      <c r="BC954" s="18"/>
      <c r="BD954" s="18"/>
      <c r="BK954" s="18"/>
      <c r="BN954" s="18"/>
      <c r="BY954" s="18"/>
      <c r="CC954" s="18"/>
      <c r="CH954" s="18"/>
      <c r="CS954" s="18"/>
      <c r="DD954" s="34" t="s">
        <v>110</v>
      </c>
    </row>
    <row r="955" spans="1:108" x14ac:dyDescent="0.25">
      <c r="A955">
        <v>954</v>
      </c>
      <c r="D955" s="12"/>
      <c r="E955" s="14"/>
      <c r="H955" s="16"/>
      <c r="I955" s="11"/>
      <c r="J955" s="33"/>
      <c r="K955" s="33"/>
      <c r="L955" s="33"/>
      <c r="M955" s="33"/>
      <c r="N955" s="8"/>
      <c r="X955" s="9">
        <f t="shared" si="271"/>
        <v>0</v>
      </c>
      <c r="AG955" s="8"/>
      <c r="AI955" s="30"/>
      <c r="AK955" s="30"/>
      <c r="AL955" s="21"/>
      <c r="AM955" s="23" t="e">
        <f t="shared" si="272"/>
        <v>#NUM!</v>
      </c>
      <c r="AW955" s="40"/>
      <c r="AY955" s="40"/>
      <c r="BA955" s="18"/>
      <c r="BC955" s="18"/>
      <c r="BD955" s="18"/>
      <c r="BK955" s="18"/>
      <c r="BN955" s="18"/>
      <c r="BY955" s="18"/>
      <c r="CC955" s="18"/>
      <c r="CH955" s="18"/>
      <c r="CS955" s="18"/>
      <c r="DD955" s="34" t="s">
        <v>110</v>
      </c>
    </row>
    <row r="956" spans="1:108" x14ac:dyDescent="0.25">
      <c r="A956">
        <v>955</v>
      </c>
      <c r="D956" s="12"/>
      <c r="E956" s="14"/>
      <c r="H956" s="16"/>
      <c r="I956" s="11"/>
      <c r="J956" s="33"/>
      <c r="K956" s="33"/>
      <c r="L956" s="33"/>
      <c r="M956" s="33"/>
      <c r="N956" s="8"/>
      <c r="X956" s="9">
        <f t="shared" si="271"/>
        <v>0</v>
      </c>
      <c r="AG956" s="8"/>
      <c r="AI956" s="30"/>
      <c r="AK956" s="30"/>
      <c r="AL956" s="21"/>
      <c r="AM956" s="23" t="e">
        <f t="shared" si="272"/>
        <v>#NUM!</v>
      </c>
      <c r="AW956" s="40"/>
      <c r="AY956" s="40"/>
      <c r="BA956" s="18"/>
      <c r="BC956" s="18"/>
      <c r="BD956" s="18"/>
      <c r="BK956" s="18"/>
      <c r="BN956" s="18"/>
      <c r="BY956" s="18"/>
      <c r="CC956" s="18"/>
      <c r="CH956" s="18"/>
      <c r="CS956" s="18"/>
      <c r="DD956" s="34" t="s">
        <v>110</v>
      </c>
    </row>
    <row r="957" spans="1:108" x14ac:dyDescent="0.25">
      <c r="A957">
        <v>956</v>
      </c>
      <c r="D957" s="12"/>
      <c r="E957" s="14"/>
      <c r="H957" s="16"/>
      <c r="I957" s="11"/>
      <c r="J957" s="33"/>
      <c r="K957" s="33"/>
      <c r="L957" s="33"/>
      <c r="M957" s="33"/>
      <c r="N957" s="8"/>
      <c r="X957" s="9">
        <f t="shared" si="271"/>
        <v>0</v>
      </c>
      <c r="AG957" s="8"/>
      <c r="AI957" s="30"/>
      <c r="AK957" s="30"/>
      <c r="AL957" s="21"/>
      <c r="AM957" s="23" t="e">
        <f t="shared" si="272"/>
        <v>#NUM!</v>
      </c>
      <c r="AW957" s="40"/>
      <c r="AY957" s="40"/>
      <c r="BA957" s="18"/>
      <c r="BC957" s="18"/>
      <c r="BD957" s="18"/>
      <c r="BK957" s="18"/>
      <c r="BN957" s="18"/>
      <c r="BY957" s="18"/>
      <c r="CC957" s="18"/>
      <c r="CH957" s="18"/>
      <c r="CS957" s="18"/>
      <c r="DD957" s="34" t="s">
        <v>110</v>
      </c>
    </row>
    <row r="958" spans="1:108" x14ac:dyDescent="0.25">
      <c r="A958">
        <v>957</v>
      </c>
      <c r="D958" s="12"/>
      <c r="E958" s="14"/>
      <c r="H958" s="16"/>
      <c r="I958" s="11"/>
      <c r="J958" s="33"/>
      <c r="K958" s="33"/>
      <c r="L958" s="33"/>
      <c r="M958" s="33"/>
      <c r="N958" s="8"/>
      <c r="X958" s="9">
        <f t="shared" si="271"/>
        <v>0</v>
      </c>
      <c r="AG958" s="8"/>
      <c r="AI958" s="30"/>
      <c r="AK958" s="30"/>
      <c r="AL958" s="21"/>
      <c r="AM958" s="23" t="e">
        <f t="shared" si="272"/>
        <v>#NUM!</v>
      </c>
      <c r="AW958" s="40"/>
      <c r="AY958" s="40"/>
      <c r="BA958" s="18"/>
      <c r="BC958" s="18"/>
      <c r="BD958" s="18"/>
      <c r="BK958" s="18"/>
      <c r="BN958" s="18"/>
      <c r="BY958" s="18"/>
      <c r="CC958" s="18"/>
      <c r="CH958" s="18"/>
      <c r="CS958" s="18"/>
      <c r="DD958" s="34" t="s">
        <v>110</v>
      </c>
    </row>
    <row r="959" spans="1:108" x14ac:dyDescent="0.25">
      <c r="A959">
        <v>958</v>
      </c>
      <c r="D959" s="12"/>
      <c r="E959" s="14"/>
      <c r="H959" s="16"/>
      <c r="I959" s="11"/>
      <c r="J959" s="33"/>
      <c r="K959" s="33"/>
      <c r="L959" s="33"/>
      <c r="M959" s="33"/>
      <c r="N959" s="8"/>
      <c r="X959" s="9">
        <f t="shared" si="271"/>
        <v>0</v>
      </c>
      <c r="AG959" s="8"/>
      <c r="AI959" s="30"/>
      <c r="AK959" s="30"/>
      <c r="AL959" s="21"/>
      <c r="AM959" s="23" t="e">
        <f t="shared" si="272"/>
        <v>#NUM!</v>
      </c>
      <c r="AW959" s="40"/>
      <c r="AY959" s="40"/>
      <c r="BA959" s="18"/>
      <c r="BC959" s="18"/>
      <c r="BD959" s="18"/>
      <c r="BK959" s="18"/>
      <c r="BN959" s="18"/>
      <c r="BY959" s="18"/>
      <c r="CC959" s="18"/>
      <c r="CH959" s="18"/>
      <c r="CS959" s="18"/>
      <c r="DD959" s="34" t="s">
        <v>110</v>
      </c>
    </row>
    <row r="960" spans="1:108" x14ac:dyDescent="0.25">
      <c r="A960">
        <v>959</v>
      </c>
      <c r="D960" s="12"/>
      <c r="E960" s="14"/>
      <c r="H960" s="16"/>
      <c r="I960" s="11"/>
      <c r="J960" s="33"/>
      <c r="K960" s="33"/>
      <c r="L960" s="33"/>
      <c r="M960" s="33"/>
      <c r="N960" s="8"/>
      <c r="X960" s="9">
        <f t="shared" si="271"/>
        <v>0</v>
      </c>
      <c r="AG960" s="8"/>
      <c r="AI960" s="30"/>
      <c r="AK960" s="30"/>
      <c r="AL960" s="21"/>
      <c r="AM960" s="23" t="e">
        <f t="shared" si="272"/>
        <v>#NUM!</v>
      </c>
      <c r="AW960" s="40"/>
      <c r="AY960" s="40"/>
      <c r="BA960" s="18"/>
      <c r="BC960" s="18"/>
      <c r="BD960" s="18"/>
      <c r="BK960" s="18"/>
      <c r="BN960" s="18"/>
      <c r="BY960" s="18"/>
      <c r="CC960" s="18"/>
      <c r="CH960" s="18"/>
      <c r="CS960" s="18"/>
      <c r="DD960" s="34" t="s">
        <v>110</v>
      </c>
    </row>
    <row r="961" spans="1:108" x14ac:dyDescent="0.25">
      <c r="A961">
        <v>960</v>
      </c>
      <c r="D961" s="12"/>
      <c r="E961" s="14"/>
      <c r="H961" s="16"/>
      <c r="I961" s="11"/>
      <c r="J961" s="33"/>
      <c r="K961" s="33"/>
      <c r="L961" s="33"/>
      <c r="M961" s="33"/>
      <c r="N961" s="8"/>
      <c r="X961" s="9">
        <f t="shared" si="271"/>
        <v>0</v>
      </c>
      <c r="AG961" s="8"/>
      <c r="AI961" s="30"/>
      <c r="AK961" s="30"/>
      <c r="AL961" s="21"/>
      <c r="AM961" s="23" t="e">
        <f t="shared" si="272"/>
        <v>#NUM!</v>
      </c>
      <c r="AW961" s="40"/>
      <c r="AY961" s="40"/>
      <c r="BA961" s="18"/>
      <c r="BC961" s="18"/>
      <c r="BD961" s="18"/>
      <c r="BK961" s="18"/>
      <c r="BN961" s="18"/>
      <c r="BY961" s="18"/>
      <c r="CC961" s="18"/>
      <c r="CH961" s="18"/>
      <c r="CS961" s="18"/>
      <c r="DD961" s="34" t="s">
        <v>110</v>
      </c>
    </row>
    <row r="962" spans="1:108" x14ac:dyDescent="0.25">
      <c r="A962">
        <v>961</v>
      </c>
      <c r="D962" s="12"/>
      <c r="E962" s="14"/>
      <c r="H962" s="16"/>
      <c r="I962" s="11"/>
      <c r="J962" s="33"/>
      <c r="K962" s="33"/>
      <c r="L962" s="33"/>
      <c r="M962" s="33"/>
      <c r="N962" s="8"/>
      <c r="X962" s="9">
        <f t="shared" ref="X962:X1025" si="273">COUNTIF(B:B,B962)</f>
        <v>0</v>
      </c>
      <c r="AG962" s="8"/>
      <c r="AI962" s="30"/>
      <c r="AK962" s="30"/>
      <c r="AL962" s="21"/>
      <c r="AM962" s="23" t="e">
        <f t="shared" ref="AM962:AM1025" si="274">LN(AL962)</f>
        <v>#NUM!</v>
      </c>
      <c r="AW962" s="40"/>
      <c r="AY962" s="40"/>
      <c r="BA962" s="18"/>
      <c r="BC962" s="18"/>
      <c r="BD962" s="18"/>
      <c r="BK962" s="18"/>
      <c r="BN962" s="18"/>
      <c r="BY962" s="18"/>
      <c r="CC962" s="18"/>
      <c r="CH962" s="18"/>
      <c r="CS962" s="18"/>
      <c r="DD962" s="34" t="s">
        <v>110</v>
      </c>
    </row>
    <row r="963" spans="1:108" x14ac:dyDescent="0.25">
      <c r="A963">
        <v>962</v>
      </c>
      <c r="D963" s="12"/>
      <c r="E963" s="14"/>
      <c r="H963" s="16"/>
      <c r="I963" s="11"/>
      <c r="J963" s="33"/>
      <c r="K963" s="33"/>
      <c r="L963" s="33"/>
      <c r="M963" s="33"/>
      <c r="N963" s="8"/>
      <c r="X963" s="9">
        <f t="shared" si="273"/>
        <v>0</v>
      </c>
      <c r="AG963" s="8"/>
      <c r="AI963" s="30"/>
      <c r="AK963" s="30"/>
      <c r="AL963" s="21"/>
      <c r="AM963" s="23" t="e">
        <f t="shared" si="274"/>
        <v>#NUM!</v>
      </c>
      <c r="AW963" s="40"/>
      <c r="AY963" s="40"/>
      <c r="BA963" s="18"/>
      <c r="BC963" s="18"/>
      <c r="BD963" s="18"/>
      <c r="BK963" s="18"/>
      <c r="BN963" s="18"/>
      <c r="BY963" s="18"/>
      <c r="CC963" s="18"/>
      <c r="CH963" s="18"/>
      <c r="CS963" s="18"/>
      <c r="DD963" s="34" t="s">
        <v>110</v>
      </c>
    </row>
    <row r="964" spans="1:108" x14ac:dyDescent="0.25">
      <c r="A964">
        <v>963</v>
      </c>
      <c r="D964" s="12"/>
      <c r="E964" s="14"/>
      <c r="H964" s="16"/>
      <c r="I964" s="11"/>
      <c r="J964" s="33"/>
      <c r="K964" s="33"/>
      <c r="L964" s="33"/>
      <c r="M964" s="33"/>
      <c r="N964" s="8"/>
      <c r="X964" s="9">
        <f t="shared" si="273"/>
        <v>0</v>
      </c>
      <c r="AG964" s="8"/>
      <c r="AI964" s="30"/>
      <c r="AK964" s="30"/>
      <c r="AL964" s="21"/>
      <c r="AM964" s="23" t="e">
        <f t="shared" si="274"/>
        <v>#NUM!</v>
      </c>
      <c r="AW964" s="40"/>
      <c r="AY964" s="40"/>
      <c r="BA964" s="18"/>
      <c r="BC964" s="18"/>
      <c r="BD964" s="18"/>
      <c r="BK964" s="18"/>
      <c r="BN964" s="18"/>
      <c r="BY964" s="18"/>
      <c r="CC964" s="18"/>
      <c r="CH964" s="18"/>
      <c r="CS964" s="18"/>
      <c r="DD964" s="34" t="s">
        <v>110</v>
      </c>
    </row>
    <row r="965" spans="1:108" x14ac:dyDescent="0.25">
      <c r="A965">
        <v>964</v>
      </c>
      <c r="D965" s="12"/>
      <c r="E965" s="14"/>
      <c r="H965" s="16"/>
      <c r="I965" s="11"/>
      <c r="J965" s="33"/>
      <c r="K965" s="33"/>
      <c r="L965" s="33"/>
      <c r="M965" s="33"/>
      <c r="N965" s="8"/>
      <c r="X965" s="9">
        <f t="shared" si="273"/>
        <v>0</v>
      </c>
      <c r="AG965" s="8"/>
      <c r="AI965" s="30"/>
      <c r="AK965" s="30"/>
      <c r="AL965" s="21"/>
      <c r="AM965" s="23" t="e">
        <f t="shared" si="274"/>
        <v>#NUM!</v>
      </c>
      <c r="AW965" s="40"/>
      <c r="AY965" s="40"/>
      <c r="BA965" s="18"/>
      <c r="BC965" s="18"/>
      <c r="BD965" s="18"/>
      <c r="BK965" s="18"/>
      <c r="BN965" s="18"/>
      <c r="BY965" s="18"/>
      <c r="CC965" s="18"/>
      <c r="CH965" s="18"/>
      <c r="CS965" s="18"/>
      <c r="DD965" s="34" t="s">
        <v>110</v>
      </c>
    </row>
    <row r="966" spans="1:108" x14ac:dyDescent="0.25">
      <c r="A966">
        <v>965</v>
      </c>
      <c r="D966" s="12"/>
      <c r="E966" s="14"/>
      <c r="H966" s="16"/>
      <c r="I966" s="11"/>
      <c r="J966" s="33"/>
      <c r="K966" s="33"/>
      <c r="L966" s="33"/>
      <c r="M966" s="33"/>
      <c r="N966" s="8"/>
      <c r="X966" s="9">
        <f t="shared" si="273"/>
        <v>0</v>
      </c>
      <c r="AG966" s="8"/>
      <c r="AI966" s="30"/>
      <c r="AK966" s="30"/>
      <c r="AL966" s="21"/>
      <c r="AM966" s="23" t="e">
        <f t="shared" si="274"/>
        <v>#NUM!</v>
      </c>
      <c r="AW966" s="40"/>
      <c r="AY966" s="40"/>
      <c r="BA966" s="18"/>
      <c r="BC966" s="18"/>
      <c r="BD966" s="18"/>
      <c r="BK966" s="18"/>
      <c r="BN966" s="18"/>
      <c r="BY966" s="18"/>
      <c r="CC966" s="18"/>
      <c r="CH966" s="18"/>
      <c r="CS966" s="18"/>
      <c r="DD966" s="34" t="s">
        <v>110</v>
      </c>
    </row>
    <row r="967" spans="1:108" x14ac:dyDescent="0.25">
      <c r="A967">
        <v>966</v>
      </c>
      <c r="D967" s="12"/>
      <c r="E967" s="14"/>
      <c r="H967" s="16"/>
      <c r="I967" s="11"/>
      <c r="J967" s="33"/>
      <c r="K967" s="33"/>
      <c r="L967" s="33"/>
      <c r="M967" s="33"/>
      <c r="N967" s="8"/>
      <c r="X967" s="9">
        <f t="shared" si="273"/>
        <v>0</v>
      </c>
      <c r="AG967" s="8"/>
      <c r="AI967" s="30"/>
      <c r="AK967" s="30"/>
      <c r="AL967" s="21"/>
      <c r="AM967" s="23" t="e">
        <f t="shared" si="274"/>
        <v>#NUM!</v>
      </c>
      <c r="AW967" s="40"/>
      <c r="AY967" s="40"/>
      <c r="BA967" s="18"/>
      <c r="BC967" s="18"/>
      <c r="BD967" s="18"/>
      <c r="BK967" s="18"/>
      <c r="BN967" s="18"/>
      <c r="BY967" s="18"/>
      <c r="CC967" s="18"/>
      <c r="CH967" s="18"/>
      <c r="CS967" s="18"/>
      <c r="DD967" s="34" t="s">
        <v>110</v>
      </c>
    </row>
    <row r="968" spans="1:108" x14ac:dyDescent="0.25">
      <c r="A968">
        <v>967</v>
      </c>
      <c r="D968" s="12"/>
      <c r="E968" s="14"/>
      <c r="H968" s="16"/>
      <c r="I968" s="11"/>
      <c r="J968" s="33"/>
      <c r="K968" s="33"/>
      <c r="L968" s="33"/>
      <c r="M968" s="33"/>
      <c r="N968" s="8"/>
      <c r="X968" s="9">
        <f t="shared" si="273"/>
        <v>0</v>
      </c>
      <c r="AG968" s="8"/>
      <c r="AI968" s="30"/>
      <c r="AK968" s="30"/>
      <c r="AL968" s="21"/>
      <c r="AM968" s="23" t="e">
        <f t="shared" si="274"/>
        <v>#NUM!</v>
      </c>
      <c r="AW968" s="40"/>
      <c r="AY968" s="40"/>
      <c r="BA968" s="18"/>
      <c r="BC968" s="18"/>
      <c r="BD968" s="18"/>
      <c r="BK968" s="18"/>
      <c r="BN968" s="18"/>
      <c r="BY968" s="18"/>
      <c r="CC968" s="18"/>
      <c r="CH968" s="18"/>
      <c r="CS968" s="18"/>
      <c r="DD968" s="34" t="s">
        <v>110</v>
      </c>
    </row>
    <row r="969" spans="1:108" x14ac:dyDescent="0.25">
      <c r="A969">
        <v>968</v>
      </c>
      <c r="D969" s="12"/>
      <c r="E969" s="14"/>
      <c r="H969" s="16"/>
      <c r="I969" s="11"/>
      <c r="J969" s="33"/>
      <c r="K969" s="33"/>
      <c r="L969" s="33"/>
      <c r="M969" s="33"/>
      <c r="N969" s="8"/>
      <c r="X969" s="9">
        <f t="shared" si="273"/>
        <v>0</v>
      </c>
      <c r="AG969" s="8"/>
      <c r="AI969" s="30"/>
      <c r="AK969" s="30"/>
      <c r="AL969" s="21"/>
      <c r="AM969" s="23" t="e">
        <f t="shared" si="274"/>
        <v>#NUM!</v>
      </c>
      <c r="AW969" s="40"/>
      <c r="AY969" s="40"/>
      <c r="BA969" s="18"/>
      <c r="BC969" s="18"/>
      <c r="BD969" s="18"/>
      <c r="BK969" s="18"/>
      <c r="BN969" s="18"/>
      <c r="BY969" s="18"/>
      <c r="CC969" s="18"/>
      <c r="CH969" s="18"/>
      <c r="CS969" s="18"/>
      <c r="DD969" s="34" t="s">
        <v>110</v>
      </c>
    </row>
    <row r="970" spans="1:108" x14ac:dyDescent="0.25">
      <c r="A970">
        <v>969</v>
      </c>
      <c r="D970" s="12"/>
      <c r="E970" s="14"/>
      <c r="H970" s="16"/>
      <c r="I970" s="11"/>
      <c r="J970" s="33"/>
      <c r="K970" s="33"/>
      <c r="L970" s="33"/>
      <c r="M970" s="33"/>
      <c r="N970" s="8"/>
      <c r="X970" s="9">
        <f t="shared" si="273"/>
        <v>0</v>
      </c>
      <c r="AG970" s="8"/>
      <c r="AI970" s="30"/>
      <c r="AK970" s="30"/>
      <c r="AL970" s="21"/>
      <c r="AM970" s="23" t="e">
        <f t="shared" si="274"/>
        <v>#NUM!</v>
      </c>
      <c r="AW970" s="40"/>
      <c r="AY970" s="40"/>
      <c r="BA970" s="18"/>
      <c r="BC970" s="18"/>
      <c r="BD970" s="18"/>
      <c r="BK970" s="18"/>
      <c r="BN970" s="18"/>
      <c r="BY970" s="18"/>
      <c r="CC970" s="18"/>
      <c r="CH970" s="18"/>
      <c r="CS970" s="18"/>
      <c r="DD970" s="34" t="s">
        <v>110</v>
      </c>
    </row>
    <row r="971" spans="1:108" x14ac:dyDescent="0.25">
      <c r="A971">
        <v>970</v>
      </c>
      <c r="D971" s="12"/>
      <c r="E971" s="14"/>
      <c r="H971" s="16"/>
      <c r="I971" s="11"/>
      <c r="J971" s="33"/>
      <c r="K971" s="33"/>
      <c r="L971" s="33"/>
      <c r="M971" s="33"/>
      <c r="N971" s="8"/>
      <c r="X971" s="9">
        <f t="shared" si="273"/>
        <v>0</v>
      </c>
      <c r="AG971" s="8"/>
      <c r="AI971" s="30"/>
      <c r="AK971" s="30"/>
      <c r="AL971" s="21"/>
      <c r="AM971" s="23" t="e">
        <f t="shared" si="274"/>
        <v>#NUM!</v>
      </c>
      <c r="AW971" s="40"/>
      <c r="AY971" s="40"/>
      <c r="BA971" s="18"/>
      <c r="BC971" s="18"/>
      <c r="BD971" s="18"/>
      <c r="BK971" s="18"/>
      <c r="BN971" s="18"/>
      <c r="BY971" s="18"/>
      <c r="CC971" s="18"/>
      <c r="CH971" s="18"/>
      <c r="CS971" s="18"/>
      <c r="DD971" s="34" t="s">
        <v>110</v>
      </c>
    </row>
    <row r="972" spans="1:108" x14ac:dyDescent="0.25">
      <c r="A972">
        <v>971</v>
      </c>
      <c r="D972" s="12"/>
      <c r="E972" s="14"/>
      <c r="H972" s="16"/>
      <c r="I972" s="11"/>
      <c r="J972" s="33"/>
      <c r="K972" s="33"/>
      <c r="L972" s="33"/>
      <c r="M972" s="33"/>
      <c r="N972" s="8"/>
      <c r="X972" s="9">
        <f t="shared" si="273"/>
        <v>0</v>
      </c>
      <c r="AG972" s="8"/>
      <c r="AI972" s="30"/>
      <c r="AK972" s="30"/>
      <c r="AL972" s="21"/>
      <c r="AM972" s="23" t="e">
        <f t="shared" si="274"/>
        <v>#NUM!</v>
      </c>
      <c r="AW972" s="40"/>
      <c r="AY972" s="40"/>
      <c r="BA972" s="18"/>
      <c r="BC972" s="18"/>
      <c r="BD972" s="18"/>
      <c r="BK972" s="18"/>
      <c r="BN972" s="18"/>
      <c r="BY972" s="18"/>
      <c r="CC972" s="18"/>
      <c r="CH972" s="18"/>
      <c r="CS972" s="18"/>
      <c r="DD972" s="34" t="s">
        <v>110</v>
      </c>
    </row>
    <row r="973" spans="1:108" x14ac:dyDescent="0.25">
      <c r="A973">
        <v>972</v>
      </c>
      <c r="D973" s="12"/>
      <c r="E973" s="14"/>
      <c r="H973" s="16"/>
      <c r="I973" s="11"/>
      <c r="J973" s="33"/>
      <c r="K973" s="33"/>
      <c r="L973" s="33"/>
      <c r="M973" s="33"/>
      <c r="N973" s="8"/>
      <c r="X973" s="9">
        <f t="shared" si="273"/>
        <v>0</v>
      </c>
      <c r="AG973" s="8"/>
      <c r="AI973" s="30"/>
      <c r="AK973" s="30"/>
      <c r="AL973" s="21"/>
      <c r="AM973" s="23" t="e">
        <f t="shared" si="274"/>
        <v>#NUM!</v>
      </c>
      <c r="AW973" s="40"/>
      <c r="AY973" s="40"/>
      <c r="BA973" s="18"/>
      <c r="BC973" s="18"/>
      <c r="BD973" s="18"/>
      <c r="BK973" s="18"/>
      <c r="BN973" s="18"/>
      <c r="BY973" s="18"/>
      <c r="CC973" s="18"/>
      <c r="CH973" s="18"/>
      <c r="CS973" s="18"/>
      <c r="DD973" s="34" t="s">
        <v>110</v>
      </c>
    </row>
    <row r="974" spans="1:108" x14ac:dyDescent="0.25">
      <c r="A974">
        <v>973</v>
      </c>
      <c r="D974" s="12"/>
      <c r="E974" s="14"/>
      <c r="H974" s="16"/>
      <c r="I974" s="11"/>
      <c r="J974" s="33"/>
      <c r="K974" s="33"/>
      <c r="L974" s="33"/>
      <c r="M974" s="33"/>
      <c r="N974" s="8"/>
      <c r="X974" s="9">
        <f t="shared" si="273"/>
        <v>0</v>
      </c>
      <c r="AG974" s="8"/>
      <c r="AI974" s="30"/>
      <c r="AK974" s="30"/>
      <c r="AL974" s="21"/>
      <c r="AM974" s="23" t="e">
        <f t="shared" si="274"/>
        <v>#NUM!</v>
      </c>
      <c r="AW974" s="40"/>
      <c r="AY974" s="40"/>
      <c r="BA974" s="18"/>
      <c r="BC974" s="18"/>
      <c r="BD974" s="18"/>
      <c r="BK974" s="18"/>
      <c r="BN974" s="18"/>
      <c r="BY974" s="18"/>
      <c r="CC974" s="18"/>
      <c r="CH974" s="18"/>
      <c r="CS974" s="18"/>
      <c r="DD974" s="34" t="s">
        <v>110</v>
      </c>
    </row>
    <row r="975" spans="1:108" x14ac:dyDescent="0.25">
      <c r="A975">
        <v>974</v>
      </c>
      <c r="D975" s="12"/>
      <c r="E975" s="14"/>
      <c r="H975" s="16"/>
      <c r="I975" s="11"/>
      <c r="J975" s="33"/>
      <c r="K975" s="33"/>
      <c r="L975" s="33"/>
      <c r="M975" s="33"/>
      <c r="N975" s="8"/>
      <c r="X975" s="9">
        <f t="shared" si="273"/>
        <v>0</v>
      </c>
      <c r="AG975" s="8"/>
      <c r="AI975" s="30"/>
      <c r="AK975" s="30"/>
      <c r="AL975" s="21"/>
      <c r="AM975" s="23" t="e">
        <f t="shared" si="274"/>
        <v>#NUM!</v>
      </c>
      <c r="AW975" s="40"/>
      <c r="AY975" s="40"/>
      <c r="BA975" s="18"/>
      <c r="BC975" s="18"/>
      <c r="BD975" s="18"/>
      <c r="BK975" s="18"/>
      <c r="BN975" s="18"/>
      <c r="BY975" s="18"/>
      <c r="CC975" s="18"/>
      <c r="CH975" s="18"/>
      <c r="CS975" s="18"/>
      <c r="DD975" s="34" t="s">
        <v>110</v>
      </c>
    </row>
    <row r="976" spans="1:108" x14ac:dyDescent="0.25">
      <c r="A976">
        <v>975</v>
      </c>
      <c r="D976" s="12"/>
      <c r="E976" s="14"/>
      <c r="H976" s="16"/>
      <c r="I976" s="11"/>
      <c r="J976" s="33"/>
      <c r="K976" s="33"/>
      <c r="L976" s="33"/>
      <c r="M976" s="33"/>
      <c r="N976" s="8"/>
      <c r="X976" s="9">
        <f t="shared" si="273"/>
        <v>0</v>
      </c>
      <c r="AG976" s="8"/>
      <c r="AI976" s="30"/>
      <c r="AK976" s="30"/>
      <c r="AL976" s="21"/>
      <c r="AM976" s="23" t="e">
        <f t="shared" si="274"/>
        <v>#NUM!</v>
      </c>
      <c r="AW976" s="40"/>
      <c r="AY976" s="40"/>
      <c r="BA976" s="18"/>
      <c r="BC976" s="18"/>
      <c r="BD976" s="18"/>
      <c r="BK976" s="18"/>
      <c r="BN976" s="18"/>
      <c r="BY976" s="18"/>
      <c r="CC976" s="18"/>
      <c r="CH976" s="18"/>
      <c r="CS976" s="18"/>
      <c r="DD976" s="34" t="s">
        <v>110</v>
      </c>
    </row>
    <row r="977" spans="1:108" x14ac:dyDescent="0.25">
      <c r="A977">
        <v>976</v>
      </c>
      <c r="D977" s="12"/>
      <c r="E977" s="14"/>
      <c r="H977" s="16"/>
      <c r="I977" s="11"/>
      <c r="J977" s="33"/>
      <c r="K977" s="33"/>
      <c r="L977" s="33"/>
      <c r="M977" s="33"/>
      <c r="N977" s="8"/>
      <c r="X977" s="9">
        <f t="shared" si="273"/>
        <v>0</v>
      </c>
      <c r="AG977" s="8"/>
      <c r="AI977" s="30"/>
      <c r="AK977" s="30"/>
      <c r="AL977" s="21"/>
      <c r="AM977" s="23" t="e">
        <f t="shared" si="274"/>
        <v>#NUM!</v>
      </c>
      <c r="AW977" s="40"/>
      <c r="AY977" s="40"/>
      <c r="BA977" s="18"/>
      <c r="BC977" s="18"/>
      <c r="BD977" s="18"/>
      <c r="BK977" s="18"/>
      <c r="BN977" s="18"/>
      <c r="BY977" s="18"/>
      <c r="CC977" s="18"/>
      <c r="CH977" s="18"/>
      <c r="CS977" s="18"/>
      <c r="DD977" s="34" t="s">
        <v>110</v>
      </c>
    </row>
    <row r="978" spans="1:108" x14ac:dyDescent="0.25">
      <c r="A978">
        <v>977</v>
      </c>
      <c r="D978" s="12"/>
      <c r="E978" s="14"/>
      <c r="H978" s="16"/>
      <c r="I978" s="11"/>
      <c r="J978" s="33"/>
      <c r="K978" s="33"/>
      <c r="L978" s="33"/>
      <c r="M978" s="33"/>
      <c r="N978" s="8"/>
      <c r="X978" s="9">
        <f t="shared" si="273"/>
        <v>0</v>
      </c>
      <c r="AG978" s="8"/>
      <c r="AI978" s="30"/>
      <c r="AK978" s="30"/>
      <c r="AL978" s="21"/>
      <c r="AM978" s="23" t="e">
        <f t="shared" si="274"/>
        <v>#NUM!</v>
      </c>
      <c r="AW978" s="40"/>
      <c r="AY978" s="40"/>
      <c r="BA978" s="18"/>
      <c r="BC978" s="18"/>
      <c r="BD978" s="18"/>
      <c r="BK978" s="18"/>
      <c r="BN978" s="18"/>
      <c r="BY978" s="18"/>
      <c r="CC978" s="18"/>
      <c r="CH978" s="18"/>
      <c r="CS978" s="18"/>
      <c r="DD978" s="34" t="s">
        <v>110</v>
      </c>
    </row>
    <row r="979" spans="1:108" x14ac:dyDescent="0.25">
      <c r="A979">
        <v>978</v>
      </c>
      <c r="D979" s="12"/>
      <c r="E979" s="14"/>
      <c r="H979" s="16"/>
      <c r="I979" s="11"/>
      <c r="J979" s="33"/>
      <c r="K979" s="33"/>
      <c r="L979" s="33"/>
      <c r="M979" s="33"/>
      <c r="N979" s="8"/>
      <c r="X979" s="9">
        <f t="shared" si="273"/>
        <v>0</v>
      </c>
      <c r="AG979" s="8"/>
      <c r="AI979" s="30"/>
      <c r="AK979" s="30"/>
      <c r="AL979" s="21"/>
      <c r="AM979" s="23" t="e">
        <f t="shared" si="274"/>
        <v>#NUM!</v>
      </c>
      <c r="AW979" s="40"/>
      <c r="AY979" s="40"/>
      <c r="BA979" s="18"/>
      <c r="BC979" s="18"/>
      <c r="BD979" s="18"/>
      <c r="BK979" s="18"/>
      <c r="BN979" s="18"/>
      <c r="BY979" s="18"/>
      <c r="CC979" s="18"/>
      <c r="CH979" s="18"/>
      <c r="CS979" s="18"/>
      <c r="DD979" s="34" t="s">
        <v>110</v>
      </c>
    </row>
    <row r="980" spans="1:108" x14ac:dyDescent="0.25">
      <c r="A980">
        <v>979</v>
      </c>
      <c r="D980" s="12"/>
      <c r="E980" s="14"/>
      <c r="H980" s="16"/>
      <c r="I980" s="11"/>
      <c r="J980" s="33"/>
      <c r="K980" s="33"/>
      <c r="L980" s="33"/>
      <c r="M980" s="33"/>
      <c r="N980" s="8"/>
      <c r="X980" s="9">
        <f t="shared" si="273"/>
        <v>0</v>
      </c>
      <c r="AG980" s="8"/>
      <c r="AI980" s="30"/>
      <c r="AK980" s="30"/>
      <c r="AL980" s="21"/>
      <c r="AM980" s="23" t="e">
        <f t="shared" si="274"/>
        <v>#NUM!</v>
      </c>
      <c r="AW980" s="40"/>
      <c r="AY980" s="40"/>
      <c r="BA980" s="18"/>
      <c r="BC980" s="18"/>
      <c r="BD980" s="18"/>
      <c r="BK980" s="18"/>
      <c r="BN980" s="18"/>
      <c r="BY980" s="18"/>
      <c r="CC980" s="18"/>
      <c r="CH980" s="18"/>
      <c r="CS980" s="18"/>
      <c r="DD980" s="34" t="s">
        <v>110</v>
      </c>
    </row>
    <row r="981" spans="1:108" x14ac:dyDescent="0.25">
      <c r="A981">
        <v>980</v>
      </c>
      <c r="D981" s="12"/>
      <c r="E981" s="14"/>
      <c r="H981" s="16"/>
      <c r="I981" s="11"/>
      <c r="J981" s="33"/>
      <c r="K981" s="33"/>
      <c r="L981" s="33"/>
      <c r="M981" s="33"/>
      <c r="N981" s="8"/>
      <c r="X981" s="9">
        <f t="shared" si="273"/>
        <v>0</v>
      </c>
      <c r="AG981" s="8"/>
      <c r="AI981" s="30"/>
      <c r="AK981" s="30"/>
      <c r="AL981" s="21"/>
      <c r="AM981" s="23" t="e">
        <f t="shared" si="274"/>
        <v>#NUM!</v>
      </c>
      <c r="AW981" s="40"/>
      <c r="AY981" s="40"/>
      <c r="BA981" s="18"/>
      <c r="BC981" s="18"/>
      <c r="BD981" s="18"/>
      <c r="BK981" s="18"/>
      <c r="BN981" s="18"/>
      <c r="BY981" s="18"/>
      <c r="CC981" s="18"/>
      <c r="CH981" s="18"/>
      <c r="CS981" s="18"/>
      <c r="DD981" s="34" t="s">
        <v>110</v>
      </c>
    </row>
    <row r="982" spans="1:108" x14ac:dyDescent="0.25">
      <c r="A982">
        <v>981</v>
      </c>
      <c r="D982" s="12"/>
      <c r="E982" s="14"/>
      <c r="H982" s="16"/>
      <c r="I982" s="11"/>
      <c r="J982" s="33"/>
      <c r="K982" s="33"/>
      <c r="L982" s="33"/>
      <c r="M982" s="33"/>
      <c r="N982" s="8"/>
      <c r="X982" s="9">
        <f t="shared" si="273"/>
        <v>0</v>
      </c>
      <c r="AG982" s="8"/>
      <c r="AI982" s="30"/>
      <c r="AK982" s="30"/>
      <c r="AL982" s="21"/>
      <c r="AM982" s="23" t="e">
        <f t="shared" si="274"/>
        <v>#NUM!</v>
      </c>
      <c r="AW982" s="40"/>
      <c r="AY982" s="40"/>
      <c r="BA982" s="18"/>
      <c r="BC982" s="18"/>
      <c r="BD982" s="18"/>
      <c r="BK982" s="18"/>
      <c r="BN982" s="18"/>
      <c r="BY982" s="18"/>
      <c r="CC982" s="18"/>
      <c r="CH982" s="18"/>
      <c r="CS982" s="18"/>
      <c r="DD982" s="34" t="s">
        <v>110</v>
      </c>
    </row>
    <row r="983" spans="1:108" x14ac:dyDescent="0.25">
      <c r="A983">
        <v>982</v>
      </c>
      <c r="D983" s="12"/>
      <c r="E983" s="14"/>
      <c r="H983" s="16"/>
      <c r="I983" s="11"/>
      <c r="J983" s="33"/>
      <c r="K983" s="33"/>
      <c r="L983" s="33"/>
      <c r="M983" s="33"/>
      <c r="N983" s="8"/>
      <c r="X983" s="9">
        <f t="shared" si="273"/>
        <v>0</v>
      </c>
      <c r="AG983" s="8"/>
      <c r="AI983" s="30"/>
      <c r="AK983" s="30"/>
      <c r="AL983" s="21"/>
      <c r="AM983" s="23" t="e">
        <f t="shared" si="274"/>
        <v>#NUM!</v>
      </c>
      <c r="AW983" s="40"/>
      <c r="AY983" s="40"/>
      <c r="BA983" s="18"/>
      <c r="BC983" s="18"/>
      <c r="BD983" s="18"/>
      <c r="BK983" s="18"/>
      <c r="BN983" s="18"/>
      <c r="BY983" s="18"/>
      <c r="CC983" s="18"/>
      <c r="CH983" s="18"/>
      <c r="CS983" s="18"/>
      <c r="DD983" s="34" t="s">
        <v>110</v>
      </c>
    </row>
    <row r="984" spans="1:108" x14ac:dyDescent="0.25">
      <c r="A984">
        <v>983</v>
      </c>
      <c r="D984" s="12"/>
      <c r="E984" s="14"/>
      <c r="H984" s="16"/>
      <c r="I984" s="11"/>
      <c r="J984" s="33"/>
      <c r="K984" s="33"/>
      <c r="L984" s="33"/>
      <c r="M984" s="33"/>
      <c r="N984" s="8"/>
      <c r="X984" s="9">
        <f t="shared" si="273"/>
        <v>0</v>
      </c>
      <c r="AG984" s="8"/>
      <c r="AI984" s="30"/>
      <c r="AK984" s="30"/>
      <c r="AL984" s="21"/>
      <c r="AM984" s="23" t="e">
        <f t="shared" si="274"/>
        <v>#NUM!</v>
      </c>
      <c r="AW984" s="40"/>
      <c r="AY984" s="40"/>
      <c r="BA984" s="18"/>
      <c r="BC984" s="18"/>
      <c r="BD984" s="18"/>
      <c r="BK984" s="18"/>
      <c r="BN984" s="18"/>
      <c r="BY984" s="18"/>
      <c r="CC984" s="18"/>
      <c r="CH984" s="18"/>
      <c r="CS984" s="18"/>
      <c r="DD984" s="34" t="s">
        <v>110</v>
      </c>
    </row>
    <row r="985" spans="1:108" x14ac:dyDescent="0.25">
      <c r="A985">
        <v>984</v>
      </c>
      <c r="D985" s="12"/>
      <c r="E985" s="14"/>
      <c r="H985" s="16"/>
      <c r="I985" s="11"/>
      <c r="J985" s="33"/>
      <c r="K985" s="33"/>
      <c r="L985" s="33"/>
      <c r="M985" s="33"/>
      <c r="N985" s="8"/>
      <c r="X985" s="9">
        <f t="shared" si="273"/>
        <v>0</v>
      </c>
      <c r="AG985" s="8"/>
      <c r="AI985" s="30"/>
      <c r="AK985" s="30"/>
      <c r="AL985" s="21"/>
      <c r="AM985" s="23" t="e">
        <f t="shared" si="274"/>
        <v>#NUM!</v>
      </c>
      <c r="AW985" s="40"/>
      <c r="AY985" s="40"/>
      <c r="BA985" s="18"/>
      <c r="BC985" s="18"/>
      <c r="BD985" s="18"/>
      <c r="BK985" s="18"/>
      <c r="BN985" s="18"/>
      <c r="BY985" s="18"/>
      <c r="CC985" s="18"/>
      <c r="CH985" s="18"/>
      <c r="CS985" s="18"/>
      <c r="DD985" s="34" t="s">
        <v>110</v>
      </c>
    </row>
    <row r="986" spans="1:108" x14ac:dyDescent="0.25">
      <c r="A986">
        <v>985</v>
      </c>
      <c r="D986" s="12"/>
      <c r="E986" s="14"/>
      <c r="H986" s="16"/>
      <c r="I986" s="11"/>
      <c r="J986" s="33"/>
      <c r="K986" s="33"/>
      <c r="L986" s="33"/>
      <c r="M986" s="33"/>
      <c r="N986" s="8"/>
      <c r="X986" s="9">
        <f t="shared" si="273"/>
        <v>0</v>
      </c>
      <c r="AG986" s="8"/>
      <c r="AI986" s="30"/>
      <c r="AK986" s="30"/>
      <c r="AL986" s="21"/>
      <c r="AM986" s="23" t="e">
        <f t="shared" si="274"/>
        <v>#NUM!</v>
      </c>
      <c r="AW986" s="40"/>
      <c r="AY986" s="40"/>
      <c r="BA986" s="18"/>
      <c r="BC986" s="18"/>
      <c r="BD986" s="18"/>
      <c r="BK986" s="18"/>
      <c r="BN986" s="18"/>
      <c r="BY986" s="18"/>
      <c r="CC986" s="18"/>
      <c r="CH986" s="18"/>
      <c r="CS986" s="18"/>
      <c r="DD986" s="34" t="s">
        <v>110</v>
      </c>
    </row>
    <row r="987" spans="1:108" x14ac:dyDescent="0.25">
      <c r="A987">
        <v>986</v>
      </c>
      <c r="D987" s="12"/>
      <c r="E987" s="14"/>
      <c r="H987" s="16"/>
      <c r="I987" s="11"/>
      <c r="J987" s="33"/>
      <c r="K987" s="33"/>
      <c r="L987" s="33"/>
      <c r="M987" s="33"/>
      <c r="N987" s="8"/>
      <c r="X987" s="9">
        <f t="shared" si="273"/>
        <v>0</v>
      </c>
      <c r="AG987" s="8"/>
      <c r="AI987" s="30"/>
      <c r="AK987" s="30"/>
      <c r="AL987" s="21"/>
      <c r="AM987" s="23" t="e">
        <f t="shared" si="274"/>
        <v>#NUM!</v>
      </c>
      <c r="AW987" s="40"/>
      <c r="AY987" s="40"/>
      <c r="BA987" s="18"/>
      <c r="BC987" s="18"/>
      <c r="BD987" s="18"/>
      <c r="BK987" s="18"/>
      <c r="BN987" s="18"/>
      <c r="BY987" s="18"/>
      <c r="CC987" s="18"/>
      <c r="CH987" s="18"/>
      <c r="CS987" s="18"/>
      <c r="DD987" s="34" t="s">
        <v>110</v>
      </c>
    </row>
    <row r="988" spans="1:108" x14ac:dyDescent="0.25">
      <c r="A988">
        <v>987</v>
      </c>
      <c r="D988" s="12"/>
      <c r="E988" s="14"/>
      <c r="H988" s="16"/>
      <c r="I988" s="11"/>
      <c r="J988" s="33"/>
      <c r="K988" s="33"/>
      <c r="L988" s="33"/>
      <c r="M988" s="33"/>
      <c r="N988" s="8"/>
      <c r="X988" s="9">
        <f t="shared" si="273"/>
        <v>0</v>
      </c>
      <c r="AG988" s="8"/>
      <c r="AI988" s="30"/>
      <c r="AK988" s="30"/>
      <c r="AL988" s="21"/>
      <c r="AM988" s="23" t="e">
        <f t="shared" si="274"/>
        <v>#NUM!</v>
      </c>
      <c r="AW988" s="40"/>
      <c r="AY988" s="40"/>
      <c r="BA988" s="18"/>
      <c r="BC988" s="18"/>
      <c r="BD988" s="18"/>
      <c r="BK988" s="18"/>
      <c r="BN988" s="18"/>
      <c r="BY988" s="18"/>
      <c r="CC988" s="18"/>
      <c r="CH988" s="18"/>
      <c r="CS988" s="18"/>
      <c r="DD988" s="34" t="s">
        <v>110</v>
      </c>
    </row>
    <row r="989" spans="1:108" x14ac:dyDescent="0.25">
      <c r="A989">
        <v>988</v>
      </c>
      <c r="D989" s="12"/>
      <c r="E989" s="14"/>
      <c r="H989" s="16"/>
      <c r="I989" s="11"/>
      <c r="J989" s="33"/>
      <c r="K989" s="33"/>
      <c r="L989" s="33"/>
      <c r="M989" s="33"/>
      <c r="N989" s="8"/>
      <c r="X989" s="9">
        <f t="shared" si="273"/>
        <v>0</v>
      </c>
      <c r="AG989" s="8"/>
      <c r="AI989" s="30"/>
      <c r="AK989" s="30"/>
      <c r="AL989" s="21"/>
      <c r="AM989" s="23" t="e">
        <f t="shared" si="274"/>
        <v>#NUM!</v>
      </c>
      <c r="AW989" s="40"/>
      <c r="AY989" s="40"/>
      <c r="BA989" s="18"/>
      <c r="BC989" s="18"/>
      <c r="BD989" s="18"/>
      <c r="BK989" s="18"/>
      <c r="BN989" s="18"/>
      <c r="BY989" s="18"/>
      <c r="CC989" s="18"/>
      <c r="CH989" s="18"/>
      <c r="CS989" s="18"/>
      <c r="DD989" s="34" t="s">
        <v>110</v>
      </c>
    </row>
    <row r="990" spans="1:108" x14ac:dyDescent="0.25">
      <c r="A990">
        <v>989</v>
      </c>
      <c r="D990" s="12"/>
      <c r="E990" s="14"/>
      <c r="H990" s="16"/>
      <c r="I990" s="11"/>
      <c r="J990" s="33"/>
      <c r="K990" s="33"/>
      <c r="L990" s="33"/>
      <c r="M990" s="33"/>
      <c r="N990" s="8"/>
      <c r="X990" s="9">
        <f t="shared" si="273"/>
        <v>0</v>
      </c>
      <c r="AG990" s="8"/>
      <c r="AI990" s="30"/>
      <c r="AK990" s="30"/>
      <c r="AL990" s="21"/>
      <c r="AM990" s="23" t="e">
        <f t="shared" si="274"/>
        <v>#NUM!</v>
      </c>
      <c r="AW990" s="40"/>
      <c r="AY990" s="40"/>
      <c r="BA990" s="18"/>
      <c r="BC990" s="18"/>
      <c r="BD990" s="18"/>
      <c r="BK990" s="18"/>
      <c r="BN990" s="18"/>
      <c r="BY990" s="18"/>
      <c r="CC990" s="18"/>
      <c r="CH990" s="18"/>
      <c r="CS990" s="18"/>
      <c r="DD990" s="34" t="s">
        <v>110</v>
      </c>
    </row>
    <row r="991" spans="1:108" x14ac:dyDescent="0.25">
      <c r="A991">
        <v>990</v>
      </c>
      <c r="D991" s="12"/>
      <c r="E991" s="14"/>
      <c r="H991" s="16"/>
      <c r="I991" s="11"/>
      <c r="J991" s="33"/>
      <c r="K991" s="33"/>
      <c r="L991" s="33"/>
      <c r="M991" s="33"/>
      <c r="N991" s="8"/>
      <c r="X991" s="9">
        <f t="shared" si="273"/>
        <v>0</v>
      </c>
      <c r="AG991" s="8"/>
      <c r="AI991" s="30"/>
      <c r="AK991" s="30"/>
      <c r="AL991" s="21"/>
      <c r="AM991" s="23" t="e">
        <f t="shared" si="274"/>
        <v>#NUM!</v>
      </c>
      <c r="AW991" s="40"/>
      <c r="AY991" s="40"/>
      <c r="BA991" s="18"/>
      <c r="BC991" s="18"/>
      <c r="BD991" s="18"/>
      <c r="BK991" s="18"/>
      <c r="BN991" s="18"/>
      <c r="BY991" s="18"/>
      <c r="CC991" s="18"/>
      <c r="CH991" s="18"/>
      <c r="CS991" s="18"/>
      <c r="DD991" s="34" t="s">
        <v>110</v>
      </c>
    </row>
    <row r="992" spans="1:108" x14ac:dyDescent="0.25">
      <c r="A992">
        <v>991</v>
      </c>
      <c r="D992" s="12"/>
      <c r="E992" s="14"/>
      <c r="H992" s="16"/>
      <c r="I992" s="11"/>
      <c r="J992" s="33"/>
      <c r="K992" s="33"/>
      <c r="L992" s="33"/>
      <c r="M992" s="33"/>
      <c r="N992" s="8"/>
      <c r="X992" s="9">
        <f t="shared" si="273"/>
        <v>0</v>
      </c>
      <c r="AG992" s="8"/>
      <c r="AI992" s="30"/>
      <c r="AK992" s="30"/>
      <c r="AL992" s="21"/>
      <c r="AM992" s="23" t="e">
        <f t="shared" si="274"/>
        <v>#NUM!</v>
      </c>
      <c r="AW992" s="40"/>
      <c r="AY992" s="40"/>
      <c r="BA992" s="18"/>
      <c r="BC992" s="18"/>
      <c r="BD992" s="18"/>
      <c r="BK992" s="18"/>
      <c r="BN992" s="18"/>
      <c r="BY992" s="18"/>
      <c r="CC992" s="18"/>
      <c r="CH992" s="18"/>
      <c r="CS992" s="18"/>
      <c r="DD992" s="34" t="s">
        <v>110</v>
      </c>
    </row>
    <row r="993" spans="1:108" x14ac:dyDescent="0.25">
      <c r="A993">
        <v>992</v>
      </c>
      <c r="D993" s="12"/>
      <c r="E993" s="14"/>
      <c r="H993" s="16"/>
      <c r="I993" s="11"/>
      <c r="J993" s="33"/>
      <c r="K993" s="33"/>
      <c r="L993" s="33"/>
      <c r="M993" s="33"/>
      <c r="N993" s="8"/>
      <c r="X993" s="9">
        <f t="shared" si="273"/>
        <v>0</v>
      </c>
      <c r="AG993" s="8"/>
      <c r="AI993" s="30"/>
      <c r="AK993" s="30"/>
      <c r="AL993" s="21"/>
      <c r="AM993" s="23" t="e">
        <f t="shared" si="274"/>
        <v>#NUM!</v>
      </c>
      <c r="AW993" s="40"/>
      <c r="AY993" s="40"/>
      <c r="BA993" s="18"/>
      <c r="BC993" s="18"/>
      <c r="BD993" s="18"/>
      <c r="BK993" s="18"/>
      <c r="BN993" s="18"/>
      <c r="BY993" s="18"/>
      <c r="CC993" s="18"/>
      <c r="CH993" s="18"/>
      <c r="CS993" s="18"/>
      <c r="DD993" s="34" t="s">
        <v>110</v>
      </c>
    </row>
    <row r="994" spans="1:108" x14ac:dyDescent="0.25">
      <c r="A994">
        <v>993</v>
      </c>
      <c r="D994" s="12"/>
      <c r="E994" s="14"/>
      <c r="H994" s="16"/>
      <c r="I994" s="11"/>
      <c r="J994" s="33"/>
      <c r="K994" s="33"/>
      <c r="L994" s="33"/>
      <c r="M994" s="33"/>
      <c r="N994" s="8"/>
      <c r="X994" s="9">
        <f t="shared" si="273"/>
        <v>0</v>
      </c>
      <c r="AG994" s="8"/>
      <c r="AI994" s="30"/>
      <c r="AK994" s="30"/>
      <c r="AL994" s="21"/>
      <c r="AM994" s="23" t="e">
        <f t="shared" si="274"/>
        <v>#NUM!</v>
      </c>
      <c r="AW994" s="40"/>
      <c r="AY994" s="40"/>
      <c r="BA994" s="18"/>
      <c r="BC994" s="18"/>
      <c r="BD994" s="18"/>
      <c r="BK994" s="18"/>
      <c r="BN994" s="18"/>
      <c r="BY994" s="18"/>
      <c r="CC994" s="18"/>
      <c r="CH994" s="18"/>
      <c r="CS994" s="18"/>
      <c r="DD994" s="34" t="s">
        <v>110</v>
      </c>
    </row>
    <row r="995" spans="1:108" x14ac:dyDescent="0.25">
      <c r="A995">
        <v>994</v>
      </c>
      <c r="D995" s="12"/>
      <c r="E995" s="14"/>
      <c r="H995" s="16"/>
      <c r="I995" s="11"/>
      <c r="J995" s="33"/>
      <c r="K995" s="33"/>
      <c r="L995" s="33"/>
      <c r="M995" s="33"/>
      <c r="N995" s="8"/>
      <c r="X995" s="9">
        <f t="shared" si="273"/>
        <v>0</v>
      </c>
      <c r="AG995" s="8"/>
      <c r="AI995" s="30"/>
      <c r="AK995" s="30"/>
      <c r="AL995" s="21"/>
      <c r="AM995" s="23" t="e">
        <f t="shared" si="274"/>
        <v>#NUM!</v>
      </c>
      <c r="AW995" s="40"/>
      <c r="AY995" s="40"/>
      <c r="BA995" s="18"/>
      <c r="BC995" s="18"/>
      <c r="BD995" s="18"/>
      <c r="BK995" s="18"/>
      <c r="BN995" s="18"/>
      <c r="BY995" s="18"/>
      <c r="CC995" s="18"/>
      <c r="CH995" s="18"/>
      <c r="CS995" s="18"/>
      <c r="DD995" s="34" t="s">
        <v>110</v>
      </c>
    </row>
    <row r="996" spans="1:108" x14ac:dyDescent="0.25">
      <c r="A996">
        <v>995</v>
      </c>
      <c r="D996" s="12"/>
      <c r="E996" s="14"/>
      <c r="H996" s="16"/>
      <c r="I996" s="11"/>
      <c r="J996" s="33"/>
      <c r="K996" s="33"/>
      <c r="L996" s="33"/>
      <c r="M996" s="33"/>
      <c r="N996" s="8"/>
      <c r="X996" s="9">
        <f t="shared" si="273"/>
        <v>0</v>
      </c>
      <c r="AG996" s="8"/>
      <c r="AI996" s="30"/>
      <c r="AK996" s="30"/>
      <c r="AL996" s="21"/>
      <c r="AM996" s="23" t="e">
        <f t="shared" si="274"/>
        <v>#NUM!</v>
      </c>
      <c r="AW996" s="40"/>
      <c r="AY996" s="40"/>
      <c r="BA996" s="18"/>
      <c r="BC996" s="18"/>
      <c r="BD996" s="18"/>
      <c r="BK996" s="18"/>
      <c r="BN996" s="18"/>
      <c r="BY996" s="18"/>
      <c r="CC996" s="18"/>
      <c r="CH996" s="18"/>
      <c r="CS996" s="18"/>
      <c r="DD996" s="34" t="s">
        <v>110</v>
      </c>
    </row>
    <row r="997" spans="1:108" x14ac:dyDescent="0.25">
      <c r="A997">
        <v>996</v>
      </c>
      <c r="D997" s="12"/>
      <c r="E997" s="14"/>
      <c r="H997" s="16"/>
      <c r="I997" s="11"/>
      <c r="J997" s="33"/>
      <c r="K997" s="33"/>
      <c r="L997" s="33"/>
      <c r="M997" s="33"/>
      <c r="N997" s="8"/>
      <c r="X997" s="9">
        <f t="shared" si="273"/>
        <v>0</v>
      </c>
      <c r="AG997" s="8"/>
      <c r="AI997" s="30"/>
      <c r="AK997" s="30"/>
      <c r="AL997" s="21"/>
      <c r="AM997" s="23" t="e">
        <f t="shared" si="274"/>
        <v>#NUM!</v>
      </c>
      <c r="AW997" s="40"/>
      <c r="AY997" s="40"/>
      <c r="BA997" s="18"/>
      <c r="BC997" s="18"/>
      <c r="BD997" s="18"/>
      <c r="BK997" s="18"/>
      <c r="BN997" s="18"/>
      <c r="BY997" s="18"/>
      <c r="CC997" s="18"/>
      <c r="CH997" s="18"/>
      <c r="CS997" s="18"/>
      <c r="DD997" s="34" t="s">
        <v>110</v>
      </c>
    </row>
    <row r="998" spans="1:108" x14ac:dyDescent="0.25">
      <c r="A998">
        <v>997</v>
      </c>
      <c r="D998" s="12"/>
      <c r="E998" s="14"/>
      <c r="H998" s="16"/>
      <c r="I998" s="11"/>
      <c r="J998" s="33"/>
      <c r="K998" s="33"/>
      <c r="L998" s="33"/>
      <c r="M998" s="33"/>
      <c r="N998" s="8"/>
      <c r="X998" s="9">
        <f t="shared" si="273"/>
        <v>0</v>
      </c>
      <c r="AG998" s="8"/>
      <c r="AI998" s="30"/>
      <c r="AK998" s="30"/>
      <c r="AL998" s="21"/>
      <c r="AM998" s="23" t="e">
        <f t="shared" si="274"/>
        <v>#NUM!</v>
      </c>
      <c r="AW998" s="40"/>
      <c r="AY998" s="40"/>
      <c r="BA998" s="18"/>
      <c r="BC998" s="18"/>
      <c r="BD998" s="18"/>
      <c r="BK998" s="18"/>
      <c r="BN998" s="18"/>
      <c r="BY998" s="18"/>
      <c r="CC998" s="18"/>
      <c r="CH998" s="18"/>
      <c r="CS998" s="18"/>
      <c r="DD998" s="34" t="s">
        <v>110</v>
      </c>
    </row>
    <row r="999" spans="1:108" x14ac:dyDescent="0.25">
      <c r="A999">
        <v>998</v>
      </c>
      <c r="D999" s="12"/>
      <c r="E999" s="14"/>
      <c r="H999" s="16"/>
      <c r="I999" s="11"/>
      <c r="J999" s="33"/>
      <c r="K999" s="33"/>
      <c r="L999" s="33"/>
      <c r="M999" s="33"/>
      <c r="N999" s="8"/>
      <c r="X999" s="9">
        <f t="shared" si="273"/>
        <v>0</v>
      </c>
      <c r="AG999" s="8"/>
      <c r="AI999" s="30"/>
      <c r="AK999" s="30"/>
      <c r="AL999" s="21"/>
      <c r="AM999" s="23" t="e">
        <f t="shared" si="274"/>
        <v>#NUM!</v>
      </c>
      <c r="AW999" s="40"/>
      <c r="AY999" s="40"/>
      <c r="BA999" s="18"/>
      <c r="BC999" s="18"/>
      <c r="BD999" s="18"/>
      <c r="BK999" s="18"/>
      <c r="BN999" s="18"/>
      <c r="BY999" s="18"/>
      <c r="CC999" s="18"/>
      <c r="CH999" s="18"/>
      <c r="CS999" s="18"/>
      <c r="DD999" s="34" t="s">
        <v>110</v>
      </c>
    </row>
    <row r="1000" spans="1:108" x14ac:dyDescent="0.25">
      <c r="A1000">
        <v>999</v>
      </c>
      <c r="D1000" s="12"/>
      <c r="E1000" s="14"/>
      <c r="H1000" s="16"/>
      <c r="I1000" s="11"/>
      <c r="J1000" s="33"/>
      <c r="K1000" s="33"/>
      <c r="L1000" s="33"/>
      <c r="M1000" s="33"/>
      <c r="N1000" s="8"/>
      <c r="X1000" s="9">
        <f t="shared" si="273"/>
        <v>0</v>
      </c>
      <c r="AG1000" s="8"/>
      <c r="AI1000" s="30"/>
      <c r="AK1000" s="30"/>
      <c r="AL1000" s="21"/>
      <c r="AM1000" s="23" t="e">
        <f t="shared" si="274"/>
        <v>#NUM!</v>
      </c>
      <c r="AW1000" s="40"/>
      <c r="AY1000" s="40"/>
      <c r="BA1000" s="18"/>
      <c r="BC1000" s="18"/>
      <c r="BD1000" s="18"/>
      <c r="BK1000" s="18"/>
      <c r="BN1000" s="18"/>
      <c r="BY1000" s="18"/>
      <c r="CC1000" s="18"/>
      <c r="CH1000" s="18"/>
      <c r="CS1000" s="18"/>
      <c r="DD1000" s="34" t="s">
        <v>110</v>
      </c>
    </row>
    <row r="1001" spans="1:108" x14ac:dyDescent="0.25">
      <c r="D1001" s="12"/>
      <c r="E1001" s="14"/>
      <c r="H1001" s="16"/>
      <c r="I1001" s="11"/>
      <c r="J1001" s="33"/>
      <c r="K1001" s="33"/>
      <c r="L1001" s="33"/>
      <c r="M1001" s="33"/>
      <c r="N1001" s="8"/>
      <c r="X1001" s="9">
        <f t="shared" si="273"/>
        <v>0</v>
      </c>
      <c r="AG1001" s="8"/>
      <c r="AI1001" s="30"/>
      <c r="AK1001" s="30"/>
      <c r="AL1001" s="21"/>
      <c r="AM1001" s="23" t="e">
        <f t="shared" si="274"/>
        <v>#NUM!</v>
      </c>
      <c r="AW1001" s="40"/>
      <c r="AY1001" s="40"/>
      <c r="BA1001" s="18"/>
      <c r="BC1001" s="18"/>
      <c r="BD1001" s="18"/>
      <c r="BK1001" s="18"/>
      <c r="BN1001" s="18"/>
      <c r="BY1001" s="18"/>
      <c r="CC1001" s="18"/>
      <c r="CH1001" s="18"/>
      <c r="CS1001" s="18"/>
      <c r="DD1001" s="34" t="s">
        <v>110</v>
      </c>
    </row>
    <row r="1002" spans="1:108" x14ac:dyDescent="0.25">
      <c r="D1002" s="12"/>
      <c r="E1002" s="14"/>
      <c r="H1002" s="16"/>
      <c r="I1002" s="11"/>
      <c r="J1002" s="33"/>
      <c r="K1002" s="33"/>
      <c r="L1002" s="33"/>
      <c r="M1002" s="33"/>
      <c r="N1002" s="8"/>
      <c r="X1002" s="9">
        <f t="shared" si="273"/>
        <v>0</v>
      </c>
      <c r="AG1002" s="8"/>
      <c r="AI1002" s="30"/>
      <c r="AK1002" s="30"/>
      <c r="AL1002" s="21"/>
      <c r="AM1002" s="23" t="e">
        <f t="shared" si="274"/>
        <v>#NUM!</v>
      </c>
      <c r="AW1002" s="40"/>
      <c r="AY1002" s="40"/>
      <c r="BA1002" s="18"/>
      <c r="BC1002" s="18"/>
      <c r="BD1002" s="18"/>
      <c r="BK1002" s="18"/>
      <c r="BN1002" s="18"/>
      <c r="BY1002" s="18"/>
      <c r="CC1002" s="18"/>
      <c r="CH1002" s="18"/>
      <c r="CS1002" s="18"/>
      <c r="DD1002" s="34" t="s">
        <v>110</v>
      </c>
    </row>
    <row r="1003" spans="1:108" x14ac:dyDescent="0.25">
      <c r="D1003" s="12"/>
      <c r="E1003" s="14"/>
      <c r="H1003" s="16"/>
      <c r="I1003" s="11"/>
      <c r="J1003" s="33"/>
      <c r="K1003" s="33"/>
      <c r="L1003" s="33"/>
      <c r="M1003" s="33"/>
      <c r="N1003" s="8"/>
      <c r="X1003" s="9">
        <f t="shared" si="273"/>
        <v>0</v>
      </c>
      <c r="AG1003" s="8"/>
      <c r="AI1003" s="30"/>
      <c r="AK1003" s="30"/>
      <c r="AL1003" s="21"/>
      <c r="AM1003" s="23" t="e">
        <f t="shared" si="274"/>
        <v>#NUM!</v>
      </c>
      <c r="AW1003" s="40"/>
      <c r="AY1003" s="40"/>
      <c r="BA1003" s="18"/>
      <c r="BC1003" s="18"/>
      <c r="BD1003" s="18"/>
      <c r="BK1003" s="18"/>
      <c r="BN1003" s="18"/>
      <c r="BY1003" s="18"/>
      <c r="CC1003" s="18"/>
      <c r="CH1003" s="18"/>
      <c r="CS1003" s="18"/>
      <c r="DD1003" s="34" t="s">
        <v>110</v>
      </c>
    </row>
    <row r="1004" spans="1:108" x14ac:dyDescent="0.25">
      <c r="D1004" s="12"/>
      <c r="E1004" s="14"/>
      <c r="H1004" s="16"/>
      <c r="I1004" s="11"/>
      <c r="J1004" s="33"/>
      <c r="K1004" s="33"/>
      <c r="L1004" s="33"/>
      <c r="M1004" s="33"/>
      <c r="N1004" s="8"/>
      <c r="X1004" s="9">
        <f t="shared" si="273"/>
        <v>0</v>
      </c>
      <c r="AG1004" s="8"/>
      <c r="AI1004" s="30"/>
      <c r="AK1004" s="30"/>
      <c r="AL1004" s="21"/>
      <c r="AM1004" s="23" t="e">
        <f t="shared" si="274"/>
        <v>#NUM!</v>
      </c>
      <c r="AW1004" s="40"/>
      <c r="AY1004" s="40"/>
      <c r="BA1004" s="18"/>
      <c r="BC1004" s="18"/>
      <c r="BD1004" s="18"/>
      <c r="BK1004" s="18"/>
      <c r="BN1004" s="18"/>
      <c r="BY1004" s="18"/>
      <c r="CC1004" s="18"/>
      <c r="CH1004" s="18"/>
      <c r="CS1004" s="18"/>
      <c r="DD1004" s="34" t="s">
        <v>110</v>
      </c>
    </row>
    <row r="1005" spans="1:108" x14ac:dyDescent="0.25">
      <c r="D1005" s="12"/>
      <c r="E1005" s="14"/>
      <c r="H1005" s="16"/>
      <c r="I1005" s="11"/>
      <c r="J1005" s="33"/>
      <c r="K1005" s="33"/>
      <c r="L1005" s="33"/>
      <c r="M1005" s="33"/>
      <c r="N1005" s="8"/>
      <c r="X1005" s="9">
        <f t="shared" si="273"/>
        <v>0</v>
      </c>
      <c r="AG1005" s="8"/>
      <c r="AI1005" s="30"/>
      <c r="AK1005" s="30"/>
      <c r="AL1005" s="21"/>
      <c r="AM1005" s="23" t="e">
        <f t="shared" si="274"/>
        <v>#NUM!</v>
      </c>
      <c r="AW1005" s="40"/>
      <c r="AY1005" s="40"/>
      <c r="BA1005" s="18"/>
      <c r="BC1005" s="18"/>
      <c r="BD1005" s="18"/>
      <c r="BK1005" s="18"/>
      <c r="BN1005" s="18"/>
      <c r="BY1005" s="18"/>
      <c r="CC1005" s="18"/>
      <c r="CH1005" s="18"/>
      <c r="CS1005" s="18"/>
      <c r="DD1005" s="34" t="s">
        <v>110</v>
      </c>
    </row>
    <row r="1006" spans="1:108" x14ac:dyDescent="0.25">
      <c r="D1006" s="12"/>
      <c r="E1006" s="14"/>
      <c r="H1006" s="16"/>
      <c r="I1006" s="11"/>
      <c r="J1006" s="33"/>
      <c r="K1006" s="33"/>
      <c r="L1006" s="33"/>
      <c r="M1006" s="33"/>
      <c r="N1006" s="8"/>
      <c r="X1006" s="9">
        <f t="shared" si="273"/>
        <v>0</v>
      </c>
      <c r="AG1006" s="8"/>
      <c r="AI1006" s="30"/>
      <c r="AK1006" s="30"/>
      <c r="AL1006" s="21"/>
      <c r="AM1006" s="23" t="e">
        <f t="shared" si="274"/>
        <v>#NUM!</v>
      </c>
      <c r="AW1006" s="40"/>
      <c r="AY1006" s="40"/>
      <c r="BA1006" s="18"/>
      <c r="BC1006" s="18"/>
      <c r="BD1006" s="18"/>
      <c r="BK1006" s="18"/>
      <c r="BN1006" s="18"/>
      <c r="BY1006" s="18"/>
      <c r="CC1006" s="18"/>
      <c r="CH1006" s="18"/>
      <c r="CS1006" s="18"/>
      <c r="DD1006" s="34" t="s">
        <v>110</v>
      </c>
    </row>
    <row r="1007" spans="1:108" x14ac:dyDescent="0.25">
      <c r="D1007" s="12"/>
      <c r="E1007" s="14"/>
      <c r="H1007" s="16"/>
      <c r="I1007" s="11"/>
      <c r="J1007" s="33"/>
      <c r="K1007" s="33"/>
      <c r="L1007" s="33"/>
      <c r="M1007" s="33"/>
      <c r="N1007" s="8"/>
      <c r="X1007" s="9">
        <f t="shared" si="273"/>
        <v>0</v>
      </c>
      <c r="AG1007" s="8"/>
      <c r="AI1007" s="30"/>
      <c r="AK1007" s="30"/>
      <c r="AL1007" s="21"/>
      <c r="AM1007" s="23" t="e">
        <f t="shared" si="274"/>
        <v>#NUM!</v>
      </c>
      <c r="AW1007" s="40"/>
      <c r="AY1007" s="40"/>
      <c r="BA1007" s="18"/>
      <c r="BC1007" s="18"/>
      <c r="BD1007" s="18"/>
      <c r="BK1007" s="18"/>
      <c r="BN1007" s="18"/>
      <c r="BY1007" s="18"/>
      <c r="CC1007" s="18"/>
      <c r="CH1007" s="18"/>
      <c r="CS1007" s="18"/>
      <c r="DD1007" s="34" t="s">
        <v>110</v>
      </c>
    </row>
    <row r="1008" spans="1:108" x14ac:dyDescent="0.25">
      <c r="D1008" s="12"/>
      <c r="E1008" s="14"/>
      <c r="H1008" s="16"/>
      <c r="I1008" s="11"/>
      <c r="J1008" s="33"/>
      <c r="K1008" s="33"/>
      <c r="L1008" s="33"/>
      <c r="M1008" s="33"/>
      <c r="N1008" s="8"/>
      <c r="X1008" s="9">
        <f t="shared" si="273"/>
        <v>0</v>
      </c>
      <c r="AG1008" s="8"/>
      <c r="AI1008" s="30"/>
      <c r="AK1008" s="30"/>
      <c r="AL1008" s="21"/>
      <c r="AM1008" s="23" t="e">
        <f t="shared" si="274"/>
        <v>#NUM!</v>
      </c>
      <c r="AW1008" s="40"/>
      <c r="AY1008" s="40"/>
      <c r="BA1008" s="18"/>
      <c r="BC1008" s="18"/>
      <c r="BD1008" s="18"/>
      <c r="BK1008" s="18"/>
      <c r="BN1008" s="18"/>
      <c r="BY1008" s="18"/>
      <c r="CC1008" s="18"/>
      <c r="CH1008" s="18"/>
      <c r="CS1008" s="18"/>
      <c r="DD1008" s="34" t="s">
        <v>110</v>
      </c>
    </row>
    <row r="1009" spans="4:108" x14ac:dyDescent="0.25">
      <c r="D1009" s="12"/>
      <c r="E1009" s="14"/>
      <c r="H1009" s="16"/>
      <c r="I1009" s="11"/>
      <c r="J1009" s="33"/>
      <c r="K1009" s="33"/>
      <c r="L1009" s="33"/>
      <c r="M1009" s="33"/>
      <c r="N1009" s="8"/>
      <c r="X1009" s="9">
        <f t="shared" si="273"/>
        <v>0</v>
      </c>
      <c r="AG1009" s="8"/>
      <c r="AI1009" s="30"/>
      <c r="AK1009" s="30"/>
      <c r="AL1009" s="21"/>
      <c r="AM1009" s="23" t="e">
        <f t="shared" si="274"/>
        <v>#NUM!</v>
      </c>
      <c r="AW1009" s="40"/>
      <c r="AY1009" s="40"/>
      <c r="BA1009" s="18"/>
      <c r="BC1009" s="18"/>
      <c r="BD1009" s="18"/>
      <c r="BK1009" s="18"/>
      <c r="BN1009" s="18"/>
      <c r="BY1009" s="18"/>
      <c r="CC1009" s="18"/>
      <c r="CH1009" s="18"/>
      <c r="CS1009" s="18"/>
      <c r="DD1009" s="34" t="s">
        <v>110</v>
      </c>
    </row>
    <row r="1010" spans="4:108" x14ac:dyDescent="0.25">
      <c r="D1010" s="12"/>
      <c r="E1010" s="14"/>
      <c r="H1010" s="16"/>
      <c r="I1010" s="11"/>
      <c r="J1010" s="33"/>
      <c r="K1010" s="33"/>
      <c r="L1010" s="33"/>
      <c r="M1010" s="33"/>
      <c r="N1010" s="8"/>
      <c r="X1010" s="9">
        <f t="shared" si="273"/>
        <v>0</v>
      </c>
      <c r="AG1010" s="8"/>
      <c r="AI1010" s="30"/>
      <c r="AK1010" s="30"/>
      <c r="AL1010" s="21"/>
      <c r="AM1010" s="23" t="e">
        <f t="shared" si="274"/>
        <v>#NUM!</v>
      </c>
      <c r="AW1010" s="40"/>
      <c r="AY1010" s="40"/>
      <c r="BA1010" s="18"/>
      <c r="BC1010" s="18"/>
      <c r="BD1010" s="18"/>
      <c r="BK1010" s="18"/>
      <c r="BN1010" s="18"/>
      <c r="BY1010" s="18"/>
      <c r="CC1010" s="18"/>
      <c r="CH1010" s="18"/>
      <c r="CS1010" s="18"/>
      <c r="DD1010" s="34" t="s">
        <v>110</v>
      </c>
    </row>
    <row r="1011" spans="4:108" x14ac:dyDescent="0.25">
      <c r="D1011" s="12"/>
      <c r="E1011" s="14"/>
      <c r="H1011" s="16"/>
      <c r="I1011" s="11"/>
      <c r="J1011" s="33"/>
      <c r="K1011" s="33"/>
      <c r="L1011" s="33"/>
      <c r="M1011" s="33"/>
      <c r="N1011" s="8"/>
      <c r="X1011" s="9">
        <f t="shared" si="273"/>
        <v>0</v>
      </c>
      <c r="AG1011" s="8"/>
      <c r="AI1011" s="30"/>
      <c r="AK1011" s="30"/>
      <c r="AL1011" s="21"/>
      <c r="AM1011" s="23" t="e">
        <f t="shared" si="274"/>
        <v>#NUM!</v>
      </c>
      <c r="AW1011" s="40"/>
      <c r="AY1011" s="40"/>
      <c r="BA1011" s="18"/>
      <c r="BC1011" s="18"/>
      <c r="BD1011" s="18"/>
      <c r="BK1011" s="18"/>
      <c r="BN1011" s="18"/>
      <c r="BY1011" s="18"/>
      <c r="CC1011" s="18"/>
      <c r="CH1011" s="18"/>
      <c r="CS1011" s="18"/>
      <c r="DD1011" s="34" t="s">
        <v>110</v>
      </c>
    </row>
    <row r="1012" spans="4:108" x14ac:dyDescent="0.25">
      <c r="D1012" s="12"/>
      <c r="E1012" s="14"/>
      <c r="H1012" s="16"/>
      <c r="I1012" s="11"/>
      <c r="J1012" s="33"/>
      <c r="K1012" s="33"/>
      <c r="L1012" s="33"/>
      <c r="M1012" s="33"/>
      <c r="N1012" s="8"/>
      <c r="X1012" s="9">
        <f t="shared" si="273"/>
        <v>0</v>
      </c>
      <c r="AG1012" s="8"/>
      <c r="AI1012" s="30"/>
      <c r="AK1012" s="30"/>
      <c r="AL1012" s="21"/>
      <c r="AM1012" s="23" t="e">
        <f t="shared" si="274"/>
        <v>#NUM!</v>
      </c>
      <c r="AW1012" s="40"/>
      <c r="AY1012" s="40"/>
      <c r="BA1012" s="18"/>
      <c r="BC1012" s="18"/>
      <c r="BD1012" s="18"/>
      <c r="BK1012" s="18"/>
      <c r="BN1012" s="18"/>
      <c r="BY1012" s="18"/>
      <c r="CC1012" s="18"/>
      <c r="CH1012" s="18"/>
      <c r="CS1012" s="18"/>
      <c r="DD1012" s="34" t="s">
        <v>110</v>
      </c>
    </row>
    <row r="1013" spans="4:108" x14ac:dyDescent="0.25">
      <c r="D1013" s="12"/>
      <c r="E1013" s="14"/>
      <c r="H1013" s="16"/>
      <c r="I1013" s="11"/>
      <c r="J1013" s="33"/>
      <c r="K1013" s="33"/>
      <c r="L1013" s="33"/>
      <c r="M1013" s="33"/>
      <c r="N1013" s="8"/>
      <c r="X1013" s="9">
        <f t="shared" si="273"/>
        <v>0</v>
      </c>
      <c r="AG1013" s="8"/>
      <c r="AI1013" s="30"/>
      <c r="AK1013" s="30"/>
      <c r="AL1013" s="21"/>
      <c r="AM1013" s="23" t="e">
        <f t="shared" si="274"/>
        <v>#NUM!</v>
      </c>
      <c r="AW1013" s="40"/>
      <c r="AY1013" s="40"/>
      <c r="BA1013" s="18"/>
      <c r="BC1013" s="18"/>
      <c r="BD1013" s="18"/>
      <c r="BK1013" s="18"/>
      <c r="BN1013" s="18"/>
      <c r="BY1013" s="18"/>
      <c r="CC1013" s="18"/>
      <c r="CH1013" s="18"/>
      <c r="CS1013" s="18"/>
      <c r="DD1013" s="34" t="s">
        <v>110</v>
      </c>
    </row>
    <row r="1014" spans="4:108" x14ac:dyDescent="0.25">
      <c r="D1014" s="12"/>
      <c r="E1014" s="14"/>
      <c r="H1014" s="16"/>
      <c r="I1014" s="11"/>
      <c r="J1014" s="33"/>
      <c r="K1014" s="33"/>
      <c r="L1014" s="33"/>
      <c r="M1014" s="33"/>
      <c r="N1014" s="8"/>
      <c r="X1014" s="9">
        <f t="shared" si="273"/>
        <v>0</v>
      </c>
      <c r="AG1014" s="8"/>
      <c r="AI1014" s="30"/>
      <c r="AK1014" s="30"/>
      <c r="AL1014" s="21"/>
      <c r="AM1014" s="23" t="e">
        <f t="shared" si="274"/>
        <v>#NUM!</v>
      </c>
      <c r="AW1014" s="40"/>
      <c r="AY1014" s="40"/>
      <c r="BA1014" s="18"/>
      <c r="BC1014" s="18"/>
      <c r="BD1014" s="18"/>
      <c r="BK1014" s="18"/>
      <c r="BN1014" s="18"/>
      <c r="BY1014" s="18"/>
      <c r="CC1014" s="18"/>
      <c r="CH1014" s="18"/>
      <c r="CS1014" s="18"/>
      <c r="DD1014" s="34" t="s">
        <v>110</v>
      </c>
    </row>
    <row r="1015" spans="4:108" x14ac:dyDescent="0.25">
      <c r="D1015" s="12"/>
      <c r="E1015" s="14"/>
      <c r="H1015" s="16"/>
      <c r="I1015" s="11"/>
      <c r="J1015" s="33"/>
      <c r="K1015" s="33"/>
      <c r="L1015" s="33"/>
      <c r="M1015" s="33"/>
      <c r="N1015" s="8"/>
      <c r="X1015" s="9">
        <f t="shared" si="273"/>
        <v>0</v>
      </c>
      <c r="AG1015" s="8"/>
      <c r="AI1015" s="30"/>
      <c r="AK1015" s="30"/>
      <c r="AL1015" s="21"/>
      <c r="AM1015" s="23" t="e">
        <f t="shared" si="274"/>
        <v>#NUM!</v>
      </c>
      <c r="AW1015" s="40"/>
      <c r="AY1015" s="40"/>
      <c r="BA1015" s="18"/>
      <c r="BC1015" s="18"/>
      <c r="BD1015" s="18"/>
      <c r="BK1015" s="18"/>
      <c r="BN1015" s="18"/>
      <c r="BY1015" s="18"/>
      <c r="CC1015" s="18"/>
      <c r="CH1015" s="18"/>
      <c r="CS1015" s="18"/>
      <c r="DD1015" s="34" t="s">
        <v>110</v>
      </c>
    </row>
    <row r="1016" spans="4:108" x14ac:dyDescent="0.25">
      <c r="D1016" s="12"/>
      <c r="E1016" s="14"/>
      <c r="H1016" s="16"/>
      <c r="I1016" s="11"/>
      <c r="J1016" s="33"/>
      <c r="K1016" s="33"/>
      <c r="L1016" s="33"/>
      <c r="M1016" s="33"/>
      <c r="N1016" s="8"/>
      <c r="X1016" s="9">
        <f t="shared" si="273"/>
        <v>0</v>
      </c>
      <c r="AG1016" s="8"/>
      <c r="AI1016" s="30"/>
      <c r="AK1016" s="30"/>
      <c r="AL1016" s="21"/>
      <c r="AM1016" s="23" t="e">
        <f t="shared" si="274"/>
        <v>#NUM!</v>
      </c>
      <c r="AW1016" s="40"/>
      <c r="AY1016" s="40"/>
      <c r="BA1016" s="18"/>
      <c r="BC1016" s="18"/>
      <c r="BD1016" s="18"/>
      <c r="BK1016" s="18"/>
      <c r="BN1016" s="18"/>
      <c r="BY1016" s="18"/>
      <c r="CC1016" s="18"/>
      <c r="CH1016" s="18"/>
      <c r="CS1016" s="18"/>
      <c r="DD1016" s="34" t="s">
        <v>110</v>
      </c>
    </row>
    <row r="1017" spans="4:108" x14ac:dyDescent="0.25">
      <c r="D1017" s="12"/>
      <c r="E1017" s="14"/>
      <c r="H1017" s="16"/>
      <c r="I1017" s="11"/>
      <c r="J1017" s="33"/>
      <c r="K1017" s="33"/>
      <c r="L1017" s="33"/>
      <c r="M1017" s="33"/>
      <c r="N1017" s="8"/>
      <c r="X1017" s="9">
        <f t="shared" si="273"/>
        <v>0</v>
      </c>
      <c r="AG1017" s="8"/>
      <c r="AI1017" s="30"/>
      <c r="AK1017" s="30"/>
      <c r="AL1017" s="21"/>
      <c r="AM1017" s="23" t="e">
        <f t="shared" si="274"/>
        <v>#NUM!</v>
      </c>
      <c r="AW1017" s="40"/>
      <c r="AY1017" s="40"/>
      <c r="BA1017" s="18"/>
      <c r="BC1017" s="18"/>
      <c r="BD1017" s="18"/>
      <c r="BK1017" s="18"/>
      <c r="BN1017" s="18"/>
      <c r="BY1017" s="18"/>
      <c r="CC1017" s="18"/>
      <c r="CH1017" s="18"/>
      <c r="CS1017" s="18"/>
      <c r="DD1017" s="34" t="s">
        <v>110</v>
      </c>
    </row>
    <row r="1018" spans="4:108" x14ac:dyDescent="0.25">
      <c r="D1018" s="12"/>
      <c r="E1018" s="14"/>
      <c r="H1018" s="16"/>
      <c r="I1018" s="11"/>
      <c r="J1018" s="33"/>
      <c r="K1018" s="33"/>
      <c r="L1018" s="33"/>
      <c r="M1018" s="33"/>
      <c r="N1018" s="8"/>
      <c r="X1018" s="9">
        <f t="shared" si="273"/>
        <v>0</v>
      </c>
      <c r="AG1018" s="8"/>
      <c r="AI1018" s="30"/>
      <c r="AK1018" s="30"/>
      <c r="AL1018" s="21"/>
      <c r="AM1018" s="23" t="e">
        <f t="shared" si="274"/>
        <v>#NUM!</v>
      </c>
      <c r="AW1018" s="40"/>
      <c r="AY1018" s="40"/>
      <c r="BA1018" s="18"/>
      <c r="BC1018" s="18"/>
      <c r="BD1018" s="18"/>
      <c r="BK1018" s="18"/>
      <c r="BN1018" s="18"/>
      <c r="BY1018" s="18"/>
      <c r="CC1018" s="18"/>
      <c r="CH1018" s="18"/>
      <c r="CS1018" s="18"/>
      <c r="DD1018" s="34" t="s">
        <v>110</v>
      </c>
    </row>
    <row r="1019" spans="4:108" x14ac:dyDescent="0.25">
      <c r="D1019" s="12"/>
      <c r="E1019" s="14"/>
      <c r="H1019" s="16"/>
      <c r="I1019" s="11"/>
      <c r="J1019" s="33"/>
      <c r="K1019" s="33"/>
      <c r="L1019" s="33"/>
      <c r="M1019" s="33"/>
      <c r="N1019" s="8"/>
      <c r="X1019" s="9">
        <f t="shared" si="273"/>
        <v>0</v>
      </c>
      <c r="AG1019" s="8"/>
      <c r="AI1019" s="30"/>
      <c r="AK1019" s="30"/>
      <c r="AL1019" s="21"/>
      <c r="AM1019" s="23" t="e">
        <f t="shared" si="274"/>
        <v>#NUM!</v>
      </c>
      <c r="AW1019" s="40"/>
      <c r="AY1019" s="40"/>
      <c r="BA1019" s="18"/>
      <c r="BC1019" s="18"/>
      <c r="BD1019" s="18"/>
      <c r="BK1019" s="18"/>
      <c r="BN1019" s="18"/>
      <c r="BY1019" s="18"/>
      <c r="CC1019" s="18"/>
      <c r="CH1019" s="18"/>
      <c r="CS1019" s="18"/>
      <c r="DD1019" s="34" t="s">
        <v>110</v>
      </c>
    </row>
    <row r="1020" spans="4:108" x14ac:dyDescent="0.25">
      <c r="D1020" s="12"/>
      <c r="E1020" s="14"/>
      <c r="H1020" s="16"/>
      <c r="I1020" s="11"/>
      <c r="J1020" s="33"/>
      <c r="K1020" s="33"/>
      <c r="L1020" s="33"/>
      <c r="M1020" s="33"/>
      <c r="N1020" s="8"/>
      <c r="X1020" s="9">
        <f t="shared" si="273"/>
        <v>0</v>
      </c>
      <c r="AG1020" s="8"/>
      <c r="AI1020" s="30"/>
      <c r="AK1020" s="30"/>
      <c r="AL1020" s="21"/>
      <c r="AM1020" s="23" t="e">
        <f t="shared" si="274"/>
        <v>#NUM!</v>
      </c>
      <c r="AW1020" s="40"/>
      <c r="AY1020" s="40"/>
      <c r="BA1020" s="18"/>
      <c r="BC1020" s="18"/>
      <c r="BD1020" s="18"/>
      <c r="BK1020" s="18"/>
      <c r="BN1020" s="18"/>
      <c r="BY1020" s="18"/>
      <c r="CC1020" s="18"/>
      <c r="CH1020" s="18"/>
      <c r="CS1020" s="18"/>
      <c r="DD1020" s="34" t="s">
        <v>110</v>
      </c>
    </row>
    <row r="1021" spans="4:108" x14ac:dyDescent="0.25">
      <c r="D1021" s="12"/>
      <c r="E1021" s="14"/>
      <c r="H1021" s="16"/>
      <c r="I1021" s="11"/>
      <c r="J1021" s="33"/>
      <c r="K1021" s="33"/>
      <c r="L1021" s="33"/>
      <c r="M1021" s="33"/>
      <c r="N1021" s="8"/>
      <c r="X1021" s="9">
        <f t="shared" si="273"/>
        <v>0</v>
      </c>
      <c r="AG1021" s="8"/>
      <c r="AI1021" s="30"/>
      <c r="AK1021" s="30"/>
      <c r="AL1021" s="21"/>
      <c r="AM1021" s="23" t="e">
        <f t="shared" si="274"/>
        <v>#NUM!</v>
      </c>
      <c r="AW1021" s="40"/>
      <c r="AY1021" s="40"/>
      <c r="BA1021" s="18"/>
      <c r="BC1021" s="18"/>
      <c r="BD1021" s="18"/>
      <c r="BK1021" s="18"/>
      <c r="BN1021" s="18"/>
      <c r="BY1021" s="18"/>
      <c r="CC1021" s="18"/>
      <c r="CH1021" s="18"/>
      <c r="CS1021" s="18"/>
      <c r="DD1021" s="34" t="s">
        <v>110</v>
      </c>
    </row>
    <row r="1022" spans="4:108" x14ac:dyDescent="0.25">
      <c r="D1022" s="12"/>
      <c r="E1022" s="14"/>
      <c r="H1022" s="16"/>
      <c r="I1022" s="11"/>
      <c r="J1022" s="33"/>
      <c r="K1022" s="33"/>
      <c r="L1022" s="33"/>
      <c r="M1022" s="33"/>
      <c r="N1022" s="8"/>
      <c r="X1022" s="9">
        <f t="shared" si="273"/>
        <v>0</v>
      </c>
      <c r="AG1022" s="8"/>
      <c r="AI1022" s="30"/>
      <c r="AK1022" s="30"/>
      <c r="AL1022" s="21"/>
      <c r="AM1022" s="23" t="e">
        <f t="shared" si="274"/>
        <v>#NUM!</v>
      </c>
      <c r="AW1022" s="40"/>
      <c r="AY1022" s="40"/>
      <c r="BA1022" s="18"/>
      <c r="BC1022" s="18"/>
      <c r="BD1022" s="18"/>
      <c r="BK1022" s="18"/>
      <c r="BN1022" s="18"/>
      <c r="BY1022" s="18"/>
      <c r="CC1022" s="18"/>
      <c r="CH1022" s="18"/>
      <c r="CS1022" s="18"/>
      <c r="DD1022" s="34" t="s">
        <v>110</v>
      </c>
    </row>
    <row r="1023" spans="4:108" x14ac:dyDescent="0.25">
      <c r="D1023" s="12"/>
      <c r="E1023" s="14"/>
      <c r="H1023" s="16"/>
      <c r="I1023" s="11"/>
      <c r="J1023" s="33"/>
      <c r="K1023" s="33"/>
      <c r="L1023" s="33"/>
      <c r="M1023" s="33"/>
      <c r="N1023" s="8"/>
      <c r="X1023" s="9">
        <f t="shared" si="273"/>
        <v>0</v>
      </c>
      <c r="AG1023" s="8"/>
      <c r="AI1023" s="30"/>
      <c r="AK1023" s="30"/>
      <c r="AL1023" s="21"/>
      <c r="AM1023" s="23" t="e">
        <f t="shared" si="274"/>
        <v>#NUM!</v>
      </c>
      <c r="AW1023" s="40"/>
      <c r="AY1023" s="40"/>
      <c r="BA1023" s="18"/>
      <c r="BC1023" s="18"/>
      <c r="BD1023" s="18"/>
      <c r="BK1023" s="18"/>
      <c r="BN1023" s="18"/>
      <c r="BY1023" s="18"/>
      <c r="CC1023" s="18"/>
      <c r="CH1023" s="18"/>
      <c r="CS1023" s="18"/>
      <c r="DD1023" s="34" t="s">
        <v>110</v>
      </c>
    </row>
    <row r="1024" spans="4:108" x14ac:dyDescent="0.25">
      <c r="D1024" s="12"/>
      <c r="E1024" s="14"/>
      <c r="H1024" s="16"/>
      <c r="I1024" s="11"/>
      <c r="J1024" s="33"/>
      <c r="K1024" s="33"/>
      <c r="L1024" s="33"/>
      <c r="M1024" s="33"/>
      <c r="N1024" s="8"/>
      <c r="X1024" s="9">
        <f t="shared" si="273"/>
        <v>0</v>
      </c>
      <c r="AG1024" s="8"/>
      <c r="AI1024" s="30"/>
      <c r="AK1024" s="30"/>
      <c r="AL1024" s="21"/>
      <c r="AM1024" s="23" t="e">
        <f t="shared" si="274"/>
        <v>#NUM!</v>
      </c>
      <c r="AW1024" s="40"/>
      <c r="AY1024" s="40"/>
      <c r="BA1024" s="18"/>
      <c r="BC1024" s="18"/>
      <c r="BD1024" s="18"/>
      <c r="BK1024" s="18"/>
      <c r="BN1024" s="18"/>
      <c r="BY1024" s="18"/>
      <c r="CC1024" s="18"/>
      <c r="CH1024" s="18"/>
      <c r="CS1024" s="18"/>
      <c r="DD1024" s="34" t="s">
        <v>110</v>
      </c>
    </row>
    <row r="1025" spans="4:108" x14ac:dyDescent="0.25">
      <c r="D1025" s="12"/>
      <c r="E1025" s="14"/>
      <c r="H1025" s="16"/>
      <c r="I1025" s="11"/>
      <c r="J1025" s="33"/>
      <c r="K1025" s="33"/>
      <c r="L1025" s="33"/>
      <c r="M1025" s="33"/>
      <c r="N1025" s="8"/>
      <c r="X1025" s="9">
        <f t="shared" si="273"/>
        <v>0</v>
      </c>
      <c r="AG1025" s="8"/>
      <c r="AI1025" s="30"/>
      <c r="AK1025" s="30"/>
      <c r="AL1025" s="21"/>
      <c r="AM1025" s="23" t="e">
        <f t="shared" si="274"/>
        <v>#NUM!</v>
      </c>
      <c r="AW1025" s="40"/>
      <c r="AY1025" s="40"/>
      <c r="BA1025" s="18"/>
      <c r="BC1025" s="18"/>
      <c r="BD1025" s="18"/>
      <c r="BK1025" s="18"/>
      <c r="BN1025" s="18"/>
      <c r="BY1025" s="18"/>
      <c r="CC1025" s="18"/>
      <c r="CH1025" s="18"/>
      <c r="CS1025" s="18"/>
      <c r="DD1025" s="34" t="s">
        <v>110</v>
      </c>
    </row>
    <row r="1026" spans="4:108" x14ac:dyDescent="0.25">
      <c r="D1026" s="12"/>
      <c r="E1026" s="14"/>
      <c r="H1026" s="16"/>
      <c r="I1026" s="11"/>
      <c r="J1026" s="33"/>
      <c r="K1026" s="33"/>
      <c r="L1026" s="33"/>
      <c r="M1026" s="33"/>
      <c r="N1026" s="8"/>
      <c r="X1026" s="9">
        <f t="shared" ref="X1026:X1034" si="275">COUNTIF(B:B,B1026)</f>
        <v>0</v>
      </c>
      <c r="AG1026" s="8"/>
      <c r="AI1026" s="30"/>
      <c r="AK1026" s="30"/>
      <c r="AL1026" s="21"/>
      <c r="AM1026" s="23" t="e">
        <f t="shared" ref="AM1026:AM1089" si="276">LN(AL1026)</f>
        <v>#NUM!</v>
      </c>
      <c r="AW1026" s="40"/>
      <c r="AY1026" s="40"/>
      <c r="BA1026" s="18"/>
      <c r="BC1026" s="18"/>
      <c r="BD1026" s="18"/>
      <c r="BK1026" s="18"/>
      <c r="BN1026" s="18"/>
      <c r="BY1026" s="18"/>
      <c r="CC1026" s="18"/>
      <c r="CH1026" s="18"/>
      <c r="CS1026" s="18"/>
      <c r="DD1026" s="34" t="s">
        <v>110</v>
      </c>
    </row>
    <row r="1027" spans="4:108" x14ac:dyDescent="0.25">
      <c r="D1027" s="12"/>
      <c r="E1027" s="14"/>
      <c r="H1027" s="16"/>
      <c r="I1027" s="11"/>
      <c r="J1027" s="33"/>
      <c r="K1027" s="33"/>
      <c r="L1027" s="33"/>
      <c r="M1027" s="33"/>
      <c r="N1027" s="8"/>
      <c r="X1027" s="9">
        <f t="shared" si="275"/>
        <v>0</v>
      </c>
      <c r="AG1027" s="8"/>
      <c r="AI1027" s="30"/>
      <c r="AK1027" s="30"/>
      <c r="AL1027" s="21"/>
      <c r="AM1027" s="23" t="e">
        <f t="shared" si="276"/>
        <v>#NUM!</v>
      </c>
      <c r="AW1027" s="40"/>
      <c r="AY1027" s="40"/>
      <c r="BA1027" s="18"/>
      <c r="BC1027" s="18"/>
      <c r="BD1027" s="18"/>
      <c r="BK1027" s="18"/>
      <c r="BN1027" s="18"/>
      <c r="BY1027" s="18"/>
      <c r="CC1027" s="18"/>
      <c r="CH1027" s="18"/>
      <c r="CS1027" s="18"/>
      <c r="DD1027" s="34" t="s">
        <v>110</v>
      </c>
    </row>
    <row r="1028" spans="4:108" x14ac:dyDescent="0.25">
      <c r="D1028" s="12"/>
      <c r="E1028" s="14"/>
      <c r="H1028" s="16"/>
      <c r="I1028" s="11"/>
      <c r="J1028" s="33"/>
      <c r="K1028" s="33"/>
      <c r="L1028" s="33"/>
      <c r="M1028" s="33"/>
      <c r="N1028" s="8"/>
      <c r="X1028" s="9">
        <f t="shared" si="275"/>
        <v>0</v>
      </c>
      <c r="AG1028" s="8"/>
      <c r="AI1028" s="30"/>
      <c r="AK1028" s="30"/>
      <c r="AL1028" s="21"/>
      <c r="AM1028" s="23" t="e">
        <f t="shared" si="276"/>
        <v>#NUM!</v>
      </c>
      <c r="AW1028" s="40"/>
      <c r="AY1028" s="40"/>
      <c r="BA1028" s="18"/>
      <c r="BC1028" s="18"/>
      <c r="BD1028" s="18"/>
      <c r="BK1028" s="18"/>
      <c r="BN1028" s="18"/>
      <c r="BY1028" s="18"/>
      <c r="CC1028" s="18"/>
      <c r="CH1028" s="18"/>
      <c r="CS1028" s="18"/>
      <c r="DD1028" s="34" t="s">
        <v>110</v>
      </c>
    </row>
    <row r="1029" spans="4:108" x14ac:dyDescent="0.25">
      <c r="D1029" s="12"/>
      <c r="E1029" s="14"/>
      <c r="H1029" s="16"/>
      <c r="I1029" s="11"/>
      <c r="J1029" s="33"/>
      <c r="K1029" s="33"/>
      <c r="L1029" s="33"/>
      <c r="M1029" s="33"/>
      <c r="N1029" s="8"/>
      <c r="X1029" s="9">
        <f t="shared" si="275"/>
        <v>0</v>
      </c>
      <c r="AG1029" s="8"/>
      <c r="AI1029" s="30"/>
      <c r="AK1029" s="30"/>
      <c r="AL1029" s="21"/>
      <c r="AM1029" s="23" t="e">
        <f t="shared" si="276"/>
        <v>#NUM!</v>
      </c>
      <c r="AW1029" s="40"/>
      <c r="AY1029" s="40"/>
      <c r="BA1029" s="18"/>
      <c r="BC1029" s="18"/>
      <c r="BD1029" s="18"/>
      <c r="BK1029" s="18"/>
      <c r="BN1029" s="18"/>
      <c r="BY1029" s="18"/>
      <c r="CC1029" s="18"/>
      <c r="CH1029" s="18"/>
      <c r="CS1029" s="18"/>
      <c r="DD1029" s="34" t="s">
        <v>110</v>
      </c>
    </row>
    <row r="1030" spans="4:108" x14ac:dyDescent="0.25">
      <c r="D1030" s="12"/>
      <c r="E1030" s="14"/>
      <c r="H1030" s="16"/>
      <c r="I1030" s="11"/>
      <c r="J1030" s="33"/>
      <c r="K1030" s="33"/>
      <c r="L1030" s="33"/>
      <c r="M1030" s="33"/>
      <c r="N1030" s="8"/>
      <c r="X1030" s="9">
        <f t="shared" si="275"/>
        <v>0</v>
      </c>
      <c r="AG1030" s="8"/>
      <c r="AI1030" s="30"/>
      <c r="AK1030" s="30"/>
      <c r="AL1030" s="21"/>
      <c r="AM1030" s="23" t="e">
        <f t="shared" si="276"/>
        <v>#NUM!</v>
      </c>
      <c r="AW1030" s="40"/>
      <c r="AY1030" s="40"/>
      <c r="BA1030" s="18"/>
      <c r="BC1030" s="18"/>
      <c r="BD1030" s="18"/>
      <c r="BK1030" s="18"/>
      <c r="BN1030" s="18"/>
      <c r="BY1030" s="18"/>
      <c r="CC1030" s="18"/>
      <c r="CH1030" s="18"/>
      <c r="CS1030" s="18"/>
      <c r="DD1030" s="34" t="s">
        <v>110</v>
      </c>
    </row>
    <row r="1031" spans="4:108" x14ac:dyDescent="0.25">
      <c r="D1031" s="12"/>
      <c r="E1031" s="14"/>
      <c r="H1031" s="16"/>
      <c r="I1031" s="11"/>
      <c r="J1031" s="33"/>
      <c r="K1031" s="33"/>
      <c r="L1031" s="33"/>
      <c r="M1031" s="33"/>
      <c r="N1031" s="8"/>
      <c r="X1031" s="9">
        <f t="shared" si="275"/>
        <v>0</v>
      </c>
      <c r="AG1031" s="8"/>
      <c r="AI1031" s="30"/>
      <c r="AK1031" s="30"/>
      <c r="AL1031" s="21"/>
      <c r="AM1031" s="23" t="e">
        <f t="shared" si="276"/>
        <v>#NUM!</v>
      </c>
      <c r="AW1031" s="40"/>
      <c r="AY1031" s="40"/>
      <c r="BA1031" s="18"/>
      <c r="BC1031" s="18"/>
      <c r="BD1031" s="18"/>
      <c r="BK1031" s="18"/>
      <c r="BN1031" s="18"/>
      <c r="BY1031" s="18"/>
      <c r="CC1031" s="18"/>
      <c r="CH1031" s="18"/>
      <c r="CS1031" s="18"/>
      <c r="DD1031" s="34" t="s">
        <v>110</v>
      </c>
    </row>
    <row r="1032" spans="4:108" x14ac:dyDescent="0.25">
      <c r="D1032" s="12"/>
      <c r="E1032" s="14"/>
      <c r="H1032" s="16"/>
      <c r="I1032" s="11"/>
      <c r="J1032" s="33"/>
      <c r="K1032" s="33"/>
      <c r="L1032" s="33"/>
      <c r="M1032" s="33"/>
      <c r="N1032" s="8"/>
      <c r="X1032" s="9">
        <f t="shared" si="275"/>
        <v>0</v>
      </c>
      <c r="AG1032" s="8"/>
      <c r="AI1032" s="30"/>
      <c r="AK1032" s="30"/>
      <c r="AL1032" s="21"/>
      <c r="AM1032" s="23" t="e">
        <f t="shared" si="276"/>
        <v>#NUM!</v>
      </c>
      <c r="AW1032" s="40"/>
      <c r="AY1032" s="40"/>
      <c r="BA1032" s="18"/>
      <c r="BC1032" s="18"/>
      <c r="BD1032" s="18"/>
      <c r="BK1032" s="18"/>
      <c r="BN1032" s="18"/>
      <c r="BY1032" s="18"/>
      <c r="CC1032" s="18"/>
      <c r="CH1032" s="18"/>
      <c r="CS1032" s="18"/>
      <c r="DD1032" s="34" t="s">
        <v>110</v>
      </c>
    </row>
    <row r="1033" spans="4:108" x14ac:dyDescent="0.25">
      <c r="D1033" s="12"/>
      <c r="E1033" s="14"/>
      <c r="H1033" s="16"/>
      <c r="I1033" s="11"/>
      <c r="J1033" s="33"/>
      <c r="K1033" s="33"/>
      <c r="L1033" s="33"/>
      <c r="M1033" s="33"/>
      <c r="N1033" s="8"/>
      <c r="X1033" s="9">
        <f t="shared" si="275"/>
        <v>0</v>
      </c>
      <c r="AG1033" s="8"/>
      <c r="AI1033" s="30"/>
      <c r="AK1033" s="30"/>
      <c r="AL1033" s="21"/>
      <c r="AM1033" s="23" t="e">
        <f t="shared" si="276"/>
        <v>#NUM!</v>
      </c>
      <c r="AW1033" s="40"/>
      <c r="AY1033" s="40"/>
      <c r="BA1033" s="18"/>
      <c r="BC1033" s="18"/>
      <c r="BD1033" s="18"/>
      <c r="BK1033" s="18"/>
      <c r="BN1033" s="18"/>
      <c r="BY1033" s="18"/>
      <c r="CC1033" s="18"/>
      <c r="CH1033" s="18"/>
      <c r="CS1033" s="18"/>
      <c r="DD1033" s="34" t="s">
        <v>110</v>
      </c>
    </row>
    <row r="1034" spans="4:108" x14ac:dyDescent="0.25">
      <c r="D1034" s="12"/>
      <c r="E1034" s="14"/>
      <c r="H1034" s="16"/>
      <c r="I1034" s="11"/>
      <c r="J1034" s="33"/>
      <c r="K1034" s="33"/>
      <c r="L1034" s="33"/>
      <c r="M1034" s="33"/>
      <c r="N1034" s="8"/>
      <c r="X1034" s="9">
        <f t="shared" si="275"/>
        <v>0</v>
      </c>
      <c r="AG1034" s="8"/>
      <c r="AI1034" s="30"/>
      <c r="AK1034" s="30"/>
      <c r="AL1034" s="21"/>
      <c r="AM1034" s="23" t="e">
        <f t="shared" si="276"/>
        <v>#NUM!</v>
      </c>
      <c r="AW1034" s="40"/>
      <c r="AY1034" s="40"/>
      <c r="BA1034" s="18"/>
      <c r="BC1034" s="18"/>
      <c r="BD1034" s="18"/>
      <c r="BK1034" s="18"/>
      <c r="BN1034" s="18"/>
      <c r="BY1034" s="18"/>
      <c r="CC1034" s="18"/>
      <c r="CH1034" s="18"/>
      <c r="CS1034" s="18"/>
      <c r="DD1034" s="34" t="s">
        <v>110</v>
      </c>
    </row>
    <row r="1035" spans="4:108" x14ac:dyDescent="0.25">
      <c r="D1035" s="12"/>
      <c r="E1035" s="14"/>
      <c r="H1035" s="16"/>
      <c r="I1035" s="11"/>
      <c r="J1035" s="33"/>
      <c r="K1035" s="33"/>
      <c r="L1035" s="33"/>
      <c r="M1035" s="33"/>
      <c r="N1035" s="8"/>
      <c r="AG1035" s="8"/>
      <c r="AI1035" s="30"/>
      <c r="AK1035" s="30"/>
      <c r="AL1035" s="21"/>
      <c r="AM1035" s="23" t="e">
        <f t="shared" si="276"/>
        <v>#NUM!</v>
      </c>
      <c r="AW1035" s="40"/>
      <c r="AY1035" s="40"/>
      <c r="BA1035" s="18"/>
      <c r="BC1035" s="18"/>
      <c r="BD1035" s="18"/>
      <c r="BK1035" s="18"/>
      <c r="BN1035" s="18"/>
      <c r="BY1035" s="18"/>
      <c r="CC1035" s="18"/>
      <c r="CH1035" s="18"/>
      <c r="CS1035" s="18"/>
      <c r="DD1035" s="34" t="s">
        <v>110</v>
      </c>
    </row>
    <row r="1036" spans="4:108" x14ac:dyDescent="0.25">
      <c r="D1036" s="12"/>
      <c r="E1036" s="14"/>
      <c r="H1036" s="16"/>
      <c r="I1036" s="11"/>
      <c r="J1036" s="33"/>
      <c r="K1036" s="33"/>
      <c r="L1036" s="33"/>
      <c r="M1036" s="33"/>
      <c r="N1036" s="8"/>
      <c r="AG1036" s="8"/>
      <c r="AI1036" s="30"/>
      <c r="AK1036" s="30"/>
      <c r="AL1036" s="21"/>
      <c r="AM1036" s="23" t="e">
        <f t="shared" si="276"/>
        <v>#NUM!</v>
      </c>
      <c r="AW1036" s="40"/>
      <c r="AY1036" s="40"/>
      <c r="BA1036" s="18"/>
      <c r="BC1036" s="18"/>
      <c r="BD1036" s="18"/>
      <c r="BK1036" s="18"/>
      <c r="BN1036" s="18"/>
      <c r="BY1036" s="18"/>
      <c r="CC1036" s="18"/>
      <c r="CH1036" s="18"/>
      <c r="CS1036" s="18"/>
      <c r="DD1036" s="34" t="s">
        <v>110</v>
      </c>
    </row>
    <row r="1037" spans="4:108" x14ac:dyDescent="0.25">
      <c r="D1037" s="12"/>
      <c r="E1037" s="14"/>
      <c r="H1037" s="16"/>
      <c r="I1037" s="11"/>
      <c r="J1037" s="33"/>
      <c r="K1037" s="33"/>
      <c r="L1037" s="33"/>
      <c r="M1037" s="33"/>
      <c r="N1037" s="8"/>
      <c r="AG1037" s="8"/>
      <c r="AI1037" s="30"/>
      <c r="AK1037" s="30"/>
      <c r="AL1037" s="21"/>
      <c r="AM1037" s="23" t="e">
        <f t="shared" si="276"/>
        <v>#NUM!</v>
      </c>
      <c r="AW1037" s="40"/>
      <c r="AY1037" s="40"/>
      <c r="BA1037" s="18"/>
      <c r="BC1037" s="18"/>
      <c r="BD1037" s="18"/>
      <c r="BK1037" s="18"/>
      <c r="BN1037" s="18"/>
      <c r="BY1037" s="18"/>
      <c r="CC1037" s="18"/>
      <c r="CH1037" s="18"/>
      <c r="CS1037" s="18"/>
      <c r="DD1037" s="34" t="s">
        <v>110</v>
      </c>
    </row>
    <row r="1038" spans="4:108" x14ac:dyDescent="0.25">
      <c r="D1038" s="12"/>
      <c r="E1038" s="14"/>
      <c r="H1038" s="16"/>
      <c r="I1038" s="11"/>
      <c r="J1038" s="33"/>
      <c r="K1038" s="33"/>
      <c r="L1038" s="33"/>
      <c r="M1038" s="33"/>
      <c r="N1038" s="8"/>
      <c r="AG1038" s="8"/>
      <c r="AI1038" s="30"/>
      <c r="AK1038" s="30"/>
      <c r="AL1038" s="21"/>
      <c r="AM1038" s="23" t="e">
        <f t="shared" si="276"/>
        <v>#NUM!</v>
      </c>
      <c r="AW1038" s="40"/>
      <c r="AY1038" s="40"/>
      <c r="BA1038" s="18"/>
      <c r="BC1038" s="18"/>
      <c r="BD1038" s="18"/>
      <c r="BK1038" s="18"/>
      <c r="BN1038" s="18"/>
      <c r="BY1038" s="18"/>
      <c r="CC1038" s="18"/>
      <c r="CH1038" s="18"/>
      <c r="CS1038" s="18"/>
      <c r="DD1038" s="34" t="s">
        <v>110</v>
      </c>
    </row>
    <row r="1039" spans="4:108" x14ac:dyDescent="0.25">
      <c r="D1039" s="12"/>
      <c r="E1039" s="14"/>
      <c r="H1039" s="16"/>
      <c r="I1039" s="11"/>
      <c r="J1039" s="33"/>
      <c r="K1039" s="33"/>
      <c r="L1039" s="33"/>
      <c r="M1039" s="33"/>
      <c r="N1039" s="8"/>
      <c r="AG1039" s="8"/>
      <c r="AI1039" s="30"/>
      <c r="AK1039" s="30"/>
      <c r="AL1039" s="21"/>
      <c r="AM1039" s="23" t="e">
        <f t="shared" si="276"/>
        <v>#NUM!</v>
      </c>
      <c r="AW1039" s="40"/>
      <c r="AY1039" s="40"/>
      <c r="BA1039" s="18"/>
      <c r="BC1039" s="18"/>
      <c r="BD1039" s="18"/>
      <c r="BK1039" s="18"/>
      <c r="BN1039" s="18"/>
      <c r="BY1039" s="18"/>
      <c r="CC1039" s="18"/>
      <c r="CH1039" s="18"/>
      <c r="CS1039" s="18"/>
      <c r="DD1039" s="34" t="s">
        <v>110</v>
      </c>
    </row>
    <row r="1040" spans="4:108" x14ac:dyDescent="0.25">
      <c r="D1040" s="12"/>
      <c r="E1040" s="14"/>
      <c r="H1040" s="16"/>
      <c r="I1040" s="11"/>
      <c r="J1040" s="33"/>
      <c r="K1040" s="33"/>
      <c r="L1040" s="33"/>
      <c r="M1040" s="33"/>
      <c r="N1040" s="8"/>
      <c r="AG1040" s="8"/>
      <c r="AI1040" s="30"/>
      <c r="AK1040" s="30"/>
      <c r="AL1040" s="21"/>
      <c r="AM1040" s="23" t="e">
        <f t="shared" si="276"/>
        <v>#NUM!</v>
      </c>
      <c r="AW1040" s="40"/>
      <c r="AY1040" s="40"/>
      <c r="BA1040" s="18"/>
      <c r="BC1040" s="18"/>
      <c r="BD1040" s="18"/>
      <c r="BK1040" s="18"/>
      <c r="BN1040" s="18"/>
      <c r="BY1040" s="18"/>
      <c r="CC1040" s="18"/>
      <c r="CH1040" s="18"/>
      <c r="CS1040" s="18"/>
      <c r="DD1040" s="34" t="s">
        <v>110</v>
      </c>
    </row>
    <row r="1041" spans="4:108" x14ac:dyDescent="0.25">
      <c r="D1041" s="12"/>
      <c r="E1041" s="14"/>
      <c r="H1041" s="16"/>
      <c r="I1041" s="11"/>
      <c r="J1041" s="33"/>
      <c r="K1041" s="33"/>
      <c r="L1041" s="33"/>
      <c r="M1041" s="33"/>
      <c r="N1041" s="8"/>
      <c r="AG1041" s="8"/>
      <c r="AI1041" s="30"/>
      <c r="AK1041" s="30"/>
      <c r="AL1041" s="21"/>
      <c r="AM1041" s="23" t="e">
        <f t="shared" si="276"/>
        <v>#NUM!</v>
      </c>
      <c r="AW1041" s="40"/>
      <c r="AY1041" s="40"/>
      <c r="BA1041" s="18"/>
      <c r="BC1041" s="18"/>
      <c r="BD1041" s="18"/>
      <c r="BK1041" s="18"/>
      <c r="BN1041" s="18"/>
      <c r="BY1041" s="18"/>
      <c r="CC1041" s="18"/>
      <c r="CH1041" s="18"/>
      <c r="CS1041" s="18"/>
      <c r="DD1041" s="34" t="s">
        <v>110</v>
      </c>
    </row>
    <row r="1042" spans="4:108" x14ac:dyDescent="0.25">
      <c r="D1042" s="12"/>
      <c r="E1042" s="14"/>
      <c r="H1042" s="16"/>
      <c r="I1042" s="11"/>
      <c r="J1042" s="33"/>
      <c r="K1042" s="33"/>
      <c r="L1042" s="33"/>
      <c r="M1042" s="33"/>
      <c r="N1042" s="8"/>
      <c r="AG1042" s="8"/>
      <c r="AI1042" s="30"/>
      <c r="AK1042" s="30"/>
      <c r="AL1042" s="21"/>
      <c r="AM1042" s="23" t="e">
        <f t="shared" si="276"/>
        <v>#NUM!</v>
      </c>
      <c r="AW1042" s="40"/>
      <c r="AY1042" s="40"/>
      <c r="BA1042" s="18"/>
      <c r="BC1042" s="18"/>
      <c r="BD1042" s="18"/>
      <c r="BK1042" s="18"/>
      <c r="BN1042" s="18"/>
      <c r="BY1042" s="18"/>
      <c r="CC1042" s="18"/>
      <c r="CH1042" s="18"/>
      <c r="CS1042" s="18"/>
      <c r="DD1042" s="34" t="s">
        <v>110</v>
      </c>
    </row>
    <row r="1043" spans="4:108" x14ac:dyDescent="0.25">
      <c r="D1043" s="12"/>
      <c r="E1043" s="14"/>
      <c r="H1043" s="16"/>
      <c r="I1043" s="11"/>
      <c r="J1043" s="33"/>
      <c r="K1043" s="33"/>
      <c r="L1043" s="33"/>
      <c r="M1043" s="33"/>
      <c r="N1043" s="8"/>
      <c r="AG1043" s="8"/>
      <c r="AI1043" s="30"/>
      <c r="AK1043" s="30"/>
      <c r="AL1043" s="21"/>
      <c r="AM1043" s="23" t="e">
        <f t="shared" si="276"/>
        <v>#NUM!</v>
      </c>
      <c r="AW1043" s="40"/>
      <c r="AY1043" s="40"/>
      <c r="BA1043" s="18"/>
      <c r="BC1043" s="18"/>
      <c r="BD1043" s="18"/>
      <c r="BK1043" s="18"/>
      <c r="BN1043" s="18"/>
      <c r="BY1043" s="18"/>
      <c r="CC1043" s="18"/>
      <c r="CH1043" s="18"/>
      <c r="CS1043" s="18"/>
      <c r="DD1043" s="34" t="s">
        <v>110</v>
      </c>
    </row>
    <row r="1044" spans="4:108" x14ac:dyDescent="0.25">
      <c r="D1044" s="12"/>
      <c r="E1044" s="14"/>
      <c r="H1044" s="16"/>
      <c r="I1044" s="11"/>
      <c r="J1044" s="33"/>
      <c r="K1044" s="33"/>
      <c r="L1044" s="33"/>
      <c r="M1044" s="33"/>
      <c r="N1044" s="8"/>
      <c r="AG1044" s="8"/>
      <c r="AI1044" s="30"/>
      <c r="AK1044" s="30"/>
      <c r="AL1044" s="21"/>
      <c r="AM1044" s="23" t="e">
        <f t="shared" si="276"/>
        <v>#NUM!</v>
      </c>
      <c r="AW1044" s="40"/>
      <c r="AY1044" s="40"/>
      <c r="BA1044" s="18"/>
      <c r="BC1044" s="18"/>
      <c r="BD1044" s="18"/>
      <c r="BK1044" s="18"/>
      <c r="BN1044" s="18"/>
      <c r="BY1044" s="18"/>
      <c r="CC1044" s="18"/>
      <c r="CH1044" s="18"/>
      <c r="CS1044" s="18"/>
      <c r="DD1044" s="34" t="s">
        <v>110</v>
      </c>
    </row>
    <row r="1045" spans="4:108" x14ac:dyDescent="0.25">
      <c r="D1045" s="12"/>
      <c r="E1045" s="14"/>
      <c r="H1045" s="16"/>
      <c r="I1045" s="11"/>
      <c r="J1045" s="33"/>
      <c r="K1045" s="33"/>
      <c r="L1045" s="33"/>
      <c r="M1045" s="33"/>
      <c r="N1045" s="8"/>
      <c r="AG1045" s="8"/>
      <c r="AI1045" s="30"/>
      <c r="AK1045" s="30"/>
      <c r="AL1045" s="21"/>
      <c r="AM1045" s="23" t="e">
        <f t="shared" si="276"/>
        <v>#NUM!</v>
      </c>
      <c r="AW1045" s="40"/>
      <c r="AY1045" s="40"/>
      <c r="BA1045" s="18"/>
      <c r="BC1045" s="18"/>
      <c r="BD1045" s="18"/>
      <c r="BK1045" s="18"/>
      <c r="BN1045" s="18"/>
      <c r="BY1045" s="18"/>
      <c r="CC1045" s="18"/>
      <c r="CH1045" s="18"/>
      <c r="CS1045" s="18"/>
      <c r="DD1045" s="34" t="s">
        <v>110</v>
      </c>
    </row>
    <row r="1046" spans="4:108" x14ac:dyDescent="0.25">
      <c r="D1046" s="12"/>
      <c r="E1046" s="14"/>
      <c r="H1046" s="16"/>
      <c r="I1046" s="11"/>
      <c r="J1046" s="33"/>
      <c r="K1046" s="33"/>
      <c r="L1046" s="33"/>
      <c r="M1046" s="33"/>
      <c r="N1046" s="8"/>
      <c r="AG1046" s="8"/>
      <c r="AI1046" s="30"/>
      <c r="AK1046" s="30"/>
      <c r="AL1046" s="21"/>
      <c r="AM1046" s="23" t="e">
        <f t="shared" si="276"/>
        <v>#NUM!</v>
      </c>
      <c r="AW1046" s="40"/>
      <c r="AY1046" s="40"/>
      <c r="BA1046" s="18"/>
      <c r="BC1046" s="18"/>
      <c r="BD1046" s="18"/>
      <c r="BK1046" s="18"/>
      <c r="BN1046" s="18"/>
      <c r="BY1046" s="18"/>
      <c r="CC1046" s="18"/>
      <c r="CH1046" s="18"/>
      <c r="CS1046" s="18"/>
      <c r="DD1046" s="34" t="s">
        <v>110</v>
      </c>
    </row>
    <row r="1047" spans="4:108" x14ac:dyDescent="0.25">
      <c r="D1047" s="12"/>
      <c r="E1047" s="14"/>
      <c r="H1047" s="16"/>
      <c r="I1047" s="11"/>
      <c r="J1047" s="33"/>
      <c r="K1047" s="33"/>
      <c r="L1047" s="33"/>
      <c r="M1047" s="33"/>
      <c r="N1047" s="8"/>
      <c r="AG1047" s="8"/>
      <c r="AI1047" s="30"/>
      <c r="AK1047" s="30"/>
      <c r="AL1047" s="21"/>
      <c r="AM1047" s="23" t="e">
        <f t="shared" si="276"/>
        <v>#NUM!</v>
      </c>
      <c r="AW1047" s="40"/>
      <c r="AY1047" s="40"/>
      <c r="BA1047" s="18"/>
      <c r="BC1047" s="18"/>
      <c r="BD1047" s="18"/>
      <c r="BK1047" s="18"/>
      <c r="BN1047" s="18"/>
      <c r="BY1047" s="18"/>
      <c r="CC1047" s="18"/>
      <c r="CH1047" s="18"/>
      <c r="CS1047" s="18"/>
      <c r="DD1047" s="34" t="s">
        <v>110</v>
      </c>
    </row>
    <row r="1048" spans="4:108" x14ac:dyDescent="0.25">
      <c r="D1048" s="12"/>
      <c r="E1048" s="14"/>
      <c r="H1048" s="16"/>
      <c r="I1048" s="11"/>
      <c r="J1048" s="33"/>
      <c r="K1048" s="33"/>
      <c r="L1048" s="33"/>
      <c r="M1048" s="33"/>
      <c r="N1048" s="8"/>
      <c r="AG1048" s="8"/>
      <c r="AI1048" s="30"/>
      <c r="AK1048" s="30"/>
      <c r="AL1048" s="21"/>
      <c r="AM1048" s="23" t="e">
        <f t="shared" si="276"/>
        <v>#NUM!</v>
      </c>
      <c r="AW1048" s="40"/>
      <c r="AY1048" s="40"/>
      <c r="BA1048" s="18"/>
      <c r="BC1048" s="18"/>
      <c r="BD1048" s="18"/>
      <c r="BK1048" s="18"/>
      <c r="BN1048" s="18"/>
      <c r="BY1048" s="18"/>
      <c r="CC1048" s="18"/>
      <c r="CH1048" s="18"/>
      <c r="CS1048" s="18"/>
      <c r="DD1048" s="34" t="s">
        <v>110</v>
      </c>
    </row>
    <row r="1049" spans="4:108" x14ac:dyDescent="0.25">
      <c r="D1049" s="12"/>
      <c r="E1049" s="14"/>
      <c r="H1049" s="16"/>
      <c r="I1049" s="11"/>
      <c r="J1049" s="33"/>
      <c r="K1049" s="33"/>
      <c r="L1049" s="33"/>
      <c r="M1049" s="33"/>
      <c r="N1049" s="8"/>
      <c r="AG1049" s="8"/>
      <c r="AI1049" s="30"/>
      <c r="AK1049" s="30"/>
      <c r="AL1049" s="21"/>
      <c r="AM1049" s="23" t="e">
        <f t="shared" si="276"/>
        <v>#NUM!</v>
      </c>
      <c r="AW1049" s="40"/>
      <c r="AY1049" s="40"/>
      <c r="BA1049" s="18"/>
      <c r="BC1049" s="18"/>
      <c r="BD1049" s="18"/>
      <c r="BK1049" s="18"/>
      <c r="BN1049" s="18"/>
      <c r="BY1049" s="18"/>
      <c r="CC1049" s="18"/>
      <c r="CH1049" s="18"/>
      <c r="CS1049" s="18"/>
      <c r="DD1049" s="34" t="s">
        <v>110</v>
      </c>
    </row>
    <row r="1050" spans="4:108" x14ac:dyDescent="0.25">
      <c r="D1050" s="12"/>
      <c r="E1050" s="14"/>
      <c r="H1050" s="16"/>
      <c r="I1050" s="11"/>
      <c r="J1050" s="33"/>
      <c r="K1050" s="33"/>
      <c r="L1050" s="33"/>
      <c r="M1050" s="33"/>
      <c r="N1050" s="8"/>
      <c r="AG1050" s="8"/>
      <c r="AI1050" s="30"/>
      <c r="AK1050" s="30"/>
      <c r="AL1050" s="21"/>
      <c r="AM1050" s="23" t="e">
        <f t="shared" si="276"/>
        <v>#NUM!</v>
      </c>
      <c r="AW1050" s="40"/>
      <c r="AY1050" s="40"/>
      <c r="BA1050" s="18"/>
      <c r="BC1050" s="18"/>
      <c r="BD1050" s="18"/>
      <c r="BK1050" s="18"/>
      <c r="BN1050" s="18"/>
      <c r="BY1050" s="18"/>
      <c r="CC1050" s="18"/>
      <c r="CH1050" s="18"/>
      <c r="CS1050" s="18"/>
      <c r="DD1050" s="34" t="s">
        <v>110</v>
      </c>
    </row>
    <row r="1051" spans="4:108" x14ac:dyDescent="0.25">
      <c r="D1051" s="12"/>
      <c r="E1051" s="14"/>
      <c r="H1051" s="16"/>
      <c r="I1051" s="11"/>
      <c r="J1051" s="33"/>
      <c r="K1051" s="33"/>
      <c r="L1051" s="33"/>
      <c r="M1051" s="33"/>
      <c r="N1051" s="8"/>
      <c r="AG1051" s="8"/>
      <c r="AI1051" s="30"/>
      <c r="AK1051" s="30"/>
      <c r="AL1051" s="21"/>
      <c r="AM1051" s="23" t="e">
        <f t="shared" si="276"/>
        <v>#NUM!</v>
      </c>
      <c r="AW1051" s="40"/>
      <c r="AY1051" s="40"/>
      <c r="BA1051" s="18"/>
      <c r="BC1051" s="18"/>
      <c r="BD1051" s="18"/>
      <c r="BK1051" s="18"/>
      <c r="BN1051" s="18"/>
      <c r="BY1051" s="18"/>
      <c r="CC1051" s="18"/>
      <c r="CH1051" s="18"/>
      <c r="CS1051" s="18"/>
      <c r="DD1051" s="34" t="s">
        <v>110</v>
      </c>
    </row>
    <row r="1052" spans="4:108" x14ac:dyDescent="0.25">
      <c r="D1052" s="12"/>
      <c r="E1052" s="14"/>
      <c r="H1052" s="16"/>
      <c r="I1052" s="11"/>
      <c r="J1052" s="33"/>
      <c r="K1052" s="33"/>
      <c r="L1052" s="33"/>
      <c r="M1052" s="33"/>
      <c r="N1052" s="8"/>
      <c r="AG1052" s="8"/>
      <c r="AI1052" s="30"/>
      <c r="AK1052" s="30"/>
      <c r="AL1052" s="21"/>
      <c r="AM1052" s="23" t="e">
        <f t="shared" si="276"/>
        <v>#NUM!</v>
      </c>
      <c r="AW1052" s="40"/>
      <c r="AY1052" s="40"/>
      <c r="BA1052" s="18"/>
      <c r="BC1052" s="18"/>
      <c r="BD1052" s="18"/>
      <c r="BK1052" s="18"/>
      <c r="BN1052" s="18"/>
      <c r="BY1052" s="18"/>
      <c r="CC1052" s="18"/>
      <c r="CH1052" s="18"/>
      <c r="CS1052" s="18"/>
      <c r="DD1052" s="34" t="s">
        <v>110</v>
      </c>
    </row>
    <row r="1053" spans="4:108" x14ac:dyDescent="0.25">
      <c r="D1053" s="12"/>
      <c r="E1053" s="14"/>
      <c r="H1053" s="16"/>
      <c r="I1053" s="11"/>
      <c r="J1053" s="33"/>
      <c r="K1053" s="33"/>
      <c r="L1053" s="33"/>
      <c r="M1053" s="33"/>
      <c r="N1053" s="8"/>
      <c r="AG1053" s="8"/>
      <c r="AI1053" s="30"/>
      <c r="AK1053" s="30"/>
      <c r="AL1053" s="21"/>
      <c r="AM1053" s="23" t="e">
        <f t="shared" si="276"/>
        <v>#NUM!</v>
      </c>
      <c r="AW1053" s="40"/>
      <c r="AY1053" s="40"/>
      <c r="BA1053" s="18"/>
      <c r="BC1053" s="18"/>
      <c r="BD1053" s="18"/>
      <c r="BK1053" s="18"/>
      <c r="BN1053" s="18"/>
      <c r="BY1053" s="18"/>
      <c r="CC1053" s="18"/>
      <c r="CH1053" s="18"/>
      <c r="CS1053" s="18"/>
      <c r="DD1053" s="34" t="s">
        <v>110</v>
      </c>
    </row>
    <row r="1054" spans="4:108" x14ac:dyDescent="0.25">
      <c r="D1054" s="12"/>
      <c r="E1054" s="14"/>
      <c r="H1054" s="16"/>
      <c r="I1054" s="11"/>
      <c r="J1054" s="33"/>
      <c r="K1054" s="33"/>
      <c r="L1054" s="33"/>
      <c r="M1054" s="33"/>
      <c r="N1054" s="8"/>
      <c r="AG1054" s="8"/>
      <c r="AI1054" s="30"/>
      <c r="AK1054" s="30"/>
      <c r="AL1054" s="21"/>
      <c r="AM1054" s="23" t="e">
        <f t="shared" si="276"/>
        <v>#NUM!</v>
      </c>
      <c r="AW1054" s="40"/>
      <c r="AY1054" s="40"/>
      <c r="BA1054" s="18"/>
      <c r="BC1054" s="18"/>
      <c r="BD1054" s="18"/>
      <c r="BK1054" s="18"/>
      <c r="BN1054" s="18"/>
      <c r="BY1054" s="18"/>
      <c r="CC1054" s="18"/>
      <c r="CH1054" s="18"/>
      <c r="CS1054" s="18"/>
      <c r="DD1054" s="34" t="s">
        <v>110</v>
      </c>
    </row>
    <row r="1055" spans="4:108" x14ac:dyDescent="0.25">
      <c r="D1055" s="12"/>
      <c r="E1055" s="14"/>
      <c r="H1055" s="16"/>
      <c r="I1055" s="11"/>
      <c r="J1055" s="33"/>
      <c r="K1055" s="33"/>
      <c r="L1055" s="33"/>
      <c r="M1055" s="33"/>
      <c r="N1055" s="8"/>
      <c r="AG1055" s="8"/>
      <c r="AI1055" s="30"/>
      <c r="AK1055" s="30"/>
      <c r="AL1055" s="21"/>
      <c r="AM1055" s="23" t="e">
        <f t="shared" si="276"/>
        <v>#NUM!</v>
      </c>
      <c r="AW1055" s="40"/>
      <c r="AY1055" s="40"/>
      <c r="BA1055" s="18"/>
      <c r="BC1055" s="18"/>
      <c r="BD1055" s="18"/>
      <c r="BK1055" s="18"/>
      <c r="BN1055" s="18"/>
      <c r="BY1055" s="18"/>
      <c r="CC1055" s="18"/>
      <c r="CH1055" s="18"/>
      <c r="CS1055" s="18"/>
      <c r="DD1055" s="34" t="s">
        <v>110</v>
      </c>
    </row>
    <row r="1056" spans="4:108" x14ac:dyDescent="0.25">
      <c r="D1056" s="12"/>
      <c r="E1056" s="14"/>
      <c r="H1056" s="16"/>
      <c r="I1056" s="11"/>
      <c r="J1056" s="33"/>
      <c r="K1056" s="33"/>
      <c r="L1056" s="33"/>
      <c r="M1056" s="33"/>
      <c r="N1056" s="8"/>
      <c r="AG1056" s="8"/>
      <c r="AI1056" s="30"/>
      <c r="AK1056" s="30"/>
      <c r="AL1056" s="21"/>
      <c r="AM1056" s="23" t="e">
        <f t="shared" si="276"/>
        <v>#NUM!</v>
      </c>
      <c r="AW1056" s="40"/>
      <c r="AY1056" s="40"/>
      <c r="BA1056" s="18"/>
      <c r="BC1056" s="18"/>
      <c r="BD1056" s="18"/>
      <c r="BK1056" s="18"/>
      <c r="BN1056" s="18"/>
      <c r="BY1056" s="18"/>
      <c r="CC1056" s="18"/>
      <c r="CH1056" s="18"/>
      <c r="CS1056" s="18"/>
      <c r="DD1056" s="34" t="s">
        <v>110</v>
      </c>
    </row>
    <row r="1057" spans="4:108" x14ac:dyDescent="0.25">
      <c r="D1057" s="12"/>
      <c r="E1057" s="14"/>
      <c r="H1057" s="16"/>
      <c r="I1057" s="11"/>
      <c r="J1057" s="33"/>
      <c r="K1057" s="33"/>
      <c r="L1057" s="33"/>
      <c r="M1057" s="33"/>
      <c r="N1057" s="8"/>
      <c r="AG1057" s="8"/>
      <c r="AI1057" s="30"/>
      <c r="AK1057" s="30"/>
      <c r="AL1057" s="21"/>
      <c r="AM1057" s="23" t="e">
        <f t="shared" si="276"/>
        <v>#NUM!</v>
      </c>
      <c r="AW1057" s="40"/>
      <c r="AY1057" s="40"/>
      <c r="BA1057" s="18"/>
      <c r="BC1057" s="18"/>
      <c r="BD1057" s="18"/>
      <c r="BK1057" s="18"/>
      <c r="BN1057" s="18"/>
      <c r="BY1057" s="18"/>
      <c r="CC1057" s="18"/>
      <c r="CH1057" s="18"/>
      <c r="CS1057" s="18"/>
      <c r="DD1057" s="34" t="s">
        <v>110</v>
      </c>
    </row>
    <row r="1058" spans="4:108" x14ac:dyDescent="0.25">
      <c r="D1058" s="12"/>
      <c r="E1058" s="14"/>
      <c r="H1058" s="16"/>
      <c r="I1058" s="11"/>
      <c r="J1058" s="33"/>
      <c r="K1058" s="33"/>
      <c r="L1058" s="33"/>
      <c r="M1058" s="33"/>
      <c r="N1058" s="8"/>
      <c r="AG1058" s="8"/>
      <c r="AI1058" s="30"/>
      <c r="AK1058" s="30"/>
      <c r="AL1058" s="21"/>
      <c r="AM1058" s="23" t="e">
        <f t="shared" si="276"/>
        <v>#NUM!</v>
      </c>
      <c r="AW1058" s="40"/>
      <c r="AY1058" s="40"/>
      <c r="BA1058" s="18"/>
      <c r="BC1058" s="18"/>
      <c r="BD1058" s="18"/>
      <c r="BK1058" s="18"/>
      <c r="BN1058" s="18"/>
      <c r="BY1058" s="18"/>
      <c r="CC1058" s="18"/>
      <c r="CH1058" s="18"/>
      <c r="CS1058" s="18"/>
      <c r="DD1058" s="34" t="s">
        <v>110</v>
      </c>
    </row>
    <row r="1059" spans="4:108" x14ac:dyDescent="0.25">
      <c r="D1059" s="12"/>
      <c r="E1059" s="14"/>
      <c r="H1059" s="16"/>
      <c r="I1059" s="11"/>
      <c r="J1059" s="33"/>
      <c r="K1059" s="33"/>
      <c r="L1059" s="33"/>
      <c r="M1059" s="33"/>
      <c r="N1059" s="8"/>
      <c r="AG1059" s="8"/>
      <c r="AI1059" s="30"/>
      <c r="AK1059" s="30"/>
      <c r="AL1059" s="21"/>
      <c r="AM1059" s="23" t="e">
        <f t="shared" si="276"/>
        <v>#NUM!</v>
      </c>
      <c r="AW1059" s="40"/>
      <c r="AY1059" s="40"/>
      <c r="BA1059" s="18"/>
      <c r="BC1059" s="18"/>
      <c r="BD1059" s="18"/>
      <c r="BK1059" s="18"/>
      <c r="BN1059" s="18"/>
      <c r="BY1059" s="18"/>
      <c r="CC1059" s="18"/>
      <c r="CH1059" s="18"/>
      <c r="CS1059" s="18"/>
      <c r="DD1059" s="34" t="s">
        <v>110</v>
      </c>
    </row>
    <row r="1060" spans="4:108" x14ac:dyDescent="0.25">
      <c r="D1060" s="12"/>
      <c r="E1060" s="14"/>
      <c r="H1060" s="16"/>
      <c r="I1060" s="11"/>
      <c r="J1060" s="33"/>
      <c r="K1060" s="33"/>
      <c r="L1060" s="33"/>
      <c r="M1060" s="33"/>
      <c r="N1060" s="8"/>
      <c r="AG1060" s="8"/>
      <c r="AI1060" s="30"/>
      <c r="AK1060" s="30"/>
      <c r="AL1060" s="21"/>
      <c r="AM1060" s="23" t="e">
        <f t="shared" si="276"/>
        <v>#NUM!</v>
      </c>
      <c r="AW1060" s="40"/>
      <c r="AY1060" s="40"/>
      <c r="BA1060" s="18"/>
      <c r="BC1060" s="18"/>
      <c r="BD1060" s="18"/>
      <c r="BK1060" s="18"/>
      <c r="BN1060" s="18"/>
      <c r="BY1060" s="18"/>
      <c r="CC1060" s="18"/>
      <c r="CH1060" s="18"/>
      <c r="CS1060" s="18"/>
      <c r="DD1060" s="34" t="s">
        <v>110</v>
      </c>
    </row>
    <row r="1061" spans="4:108" x14ac:dyDescent="0.25">
      <c r="D1061" s="12"/>
      <c r="E1061" s="14"/>
      <c r="H1061" s="16"/>
      <c r="I1061" s="11"/>
      <c r="J1061" s="33"/>
      <c r="K1061" s="33"/>
      <c r="L1061" s="33"/>
      <c r="M1061" s="33"/>
      <c r="N1061" s="8"/>
      <c r="AG1061" s="8"/>
      <c r="AI1061" s="30"/>
      <c r="AK1061" s="30"/>
      <c r="AL1061" s="21"/>
      <c r="AM1061" s="23" t="e">
        <f t="shared" si="276"/>
        <v>#NUM!</v>
      </c>
      <c r="AW1061" s="40"/>
      <c r="AY1061" s="40"/>
      <c r="BA1061" s="18"/>
      <c r="BC1061" s="18"/>
      <c r="BD1061" s="18"/>
      <c r="BK1061" s="18"/>
      <c r="BN1061" s="18"/>
      <c r="BY1061" s="18"/>
      <c r="CC1061" s="18"/>
      <c r="CH1061" s="18"/>
      <c r="CS1061" s="18"/>
      <c r="DD1061" s="34" t="s">
        <v>110</v>
      </c>
    </row>
    <row r="1062" spans="4:108" x14ac:dyDescent="0.25">
      <c r="D1062" s="12"/>
      <c r="E1062" s="14"/>
      <c r="H1062" s="16"/>
      <c r="I1062" s="11"/>
      <c r="J1062" s="33"/>
      <c r="K1062" s="33"/>
      <c r="L1062" s="33"/>
      <c r="M1062" s="33"/>
      <c r="N1062" s="8"/>
      <c r="AG1062" s="8"/>
      <c r="AI1062" s="30"/>
      <c r="AK1062" s="30"/>
      <c r="AL1062" s="21"/>
      <c r="AM1062" s="23" t="e">
        <f t="shared" si="276"/>
        <v>#NUM!</v>
      </c>
      <c r="AW1062" s="40"/>
      <c r="AY1062" s="40"/>
      <c r="BA1062" s="18"/>
      <c r="BC1062" s="18"/>
      <c r="BD1062" s="18"/>
      <c r="BK1062" s="18"/>
      <c r="BN1062" s="18"/>
      <c r="BY1062" s="18"/>
      <c r="CC1062" s="18"/>
      <c r="CH1062" s="18"/>
      <c r="CS1062" s="18"/>
      <c r="DD1062" s="34" t="s">
        <v>110</v>
      </c>
    </row>
    <row r="1063" spans="4:108" x14ac:dyDescent="0.25">
      <c r="D1063" s="12"/>
      <c r="E1063" s="14"/>
      <c r="H1063" s="16"/>
      <c r="I1063" s="11"/>
      <c r="J1063" s="33"/>
      <c r="K1063" s="33"/>
      <c r="L1063" s="33"/>
      <c r="M1063" s="33"/>
      <c r="N1063" s="8"/>
      <c r="AG1063" s="8"/>
      <c r="AI1063" s="30"/>
      <c r="AK1063" s="30"/>
      <c r="AL1063" s="21"/>
      <c r="AM1063" s="23" t="e">
        <f t="shared" si="276"/>
        <v>#NUM!</v>
      </c>
      <c r="AW1063" s="40"/>
      <c r="AY1063" s="40"/>
      <c r="BA1063" s="18"/>
      <c r="BC1063" s="18"/>
      <c r="BD1063" s="18"/>
      <c r="BK1063" s="18"/>
      <c r="BN1063" s="18"/>
      <c r="BY1063" s="18"/>
      <c r="CC1063" s="18"/>
      <c r="CH1063" s="18"/>
      <c r="CS1063" s="18"/>
      <c r="DD1063" s="34" t="s">
        <v>110</v>
      </c>
    </row>
    <row r="1064" spans="4:108" x14ac:dyDescent="0.25">
      <c r="D1064" s="12"/>
      <c r="E1064" s="14"/>
      <c r="H1064" s="16"/>
      <c r="I1064" s="11"/>
      <c r="J1064" s="33"/>
      <c r="K1064" s="33"/>
      <c r="L1064" s="33"/>
      <c r="M1064" s="33"/>
      <c r="N1064" s="8"/>
      <c r="AG1064" s="8"/>
      <c r="AI1064" s="30"/>
      <c r="AK1064" s="30"/>
      <c r="AL1064" s="21"/>
      <c r="AM1064" s="23" t="e">
        <f t="shared" si="276"/>
        <v>#NUM!</v>
      </c>
      <c r="AW1064" s="40"/>
      <c r="AY1064" s="40"/>
      <c r="BA1064" s="18"/>
      <c r="BC1064" s="18"/>
      <c r="BD1064" s="18"/>
      <c r="BK1064" s="18"/>
      <c r="BN1064" s="18"/>
      <c r="BY1064" s="18"/>
      <c r="CC1064" s="18"/>
      <c r="CH1064" s="18"/>
      <c r="CS1064" s="18"/>
      <c r="DD1064" s="34" t="s">
        <v>110</v>
      </c>
    </row>
    <row r="1065" spans="4:108" x14ac:dyDescent="0.25">
      <c r="D1065" s="12"/>
      <c r="E1065" s="14"/>
      <c r="H1065" s="16"/>
      <c r="I1065" s="11"/>
      <c r="J1065" s="33"/>
      <c r="K1065" s="33"/>
      <c r="L1065" s="33"/>
      <c r="M1065" s="33"/>
      <c r="N1065" s="8"/>
      <c r="AG1065" s="8"/>
      <c r="AI1065" s="30"/>
      <c r="AK1065" s="30"/>
      <c r="AL1065" s="21"/>
      <c r="AM1065" s="23" t="e">
        <f t="shared" si="276"/>
        <v>#NUM!</v>
      </c>
      <c r="AW1065" s="40"/>
      <c r="AY1065" s="40"/>
      <c r="BA1065" s="18"/>
      <c r="BC1065" s="18"/>
      <c r="BD1065" s="18"/>
      <c r="BK1065" s="18"/>
      <c r="BN1065" s="18"/>
      <c r="BY1065" s="18"/>
      <c r="CC1065" s="18"/>
      <c r="CH1065" s="18"/>
      <c r="CS1065" s="18"/>
      <c r="DD1065" s="34" t="s">
        <v>110</v>
      </c>
    </row>
    <row r="1066" spans="4:108" x14ac:dyDescent="0.25">
      <c r="D1066" s="12"/>
      <c r="E1066" s="14"/>
      <c r="H1066" s="16"/>
      <c r="I1066" s="11"/>
      <c r="J1066" s="33"/>
      <c r="K1066" s="33"/>
      <c r="L1066" s="33"/>
      <c r="M1066" s="33"/>
      <c r="N1066" s="8"/>
      <c r="AG1066" s="8"/>
      <c r="AI1066" s="30"/>
      <c r="AK1066" s="30"/>
      <c r="AL1066" s="21"/>
      <c r="AM1066" s="23" t="e">
        <f t="shared" si="276"/>
        <v>#NUM!</v>
      </c>
      <c r="AW1066" s="40"/>
      <c r="AY1066" s="40"/>
      <c r="BA1066" s="18"/>
      <c r="BC1066" s="18"/>
      <c r="BD1066" s="18"/>
      <c r="BK1066" s="18"/>
      <c r="BN1066" s="18"/>
      <c r="BY1066" s="18"/>
      <c r="CC1066" s="18"/>
      <c r="CH1066" s="18"/>
      <c r="CS1066" s="18"/>
      <c r="DD1066" s="34" t="s">
        <v>110</v>
      </c>
    </row>
    <row r="1067" spans="4:108" x14ac:dyDescent="0.25">
      <c r="D1067" s="12"/>
      <c r="E1067" s="14"/>
      <c r="H1067" s="16"/>
      <c r="I1067" s="11"/>
      <c r="J1067" s="33"/>
      <c r="K1067" s="33"/>
      <c r="L1067" s="33"/>
      <c r="M1067" s="33"/>
      <c r="N1067" s="8"/>
      <c r="AG1067" s="8"/>
      <c r="AI1067" s="30"/>
      <c r="AK1067" s="30"/>
      <c r="AL1067" s="21"/>
      <c r="AM1067" s="23" t="e">
        <f t="shared" si="276"/>
        <v>#NUM!</v>
      </c>
      <c r="AW1067" s="40"/>
      <c r="AY1067" s="40"/>
      <c r="BA1067" s="18"/>
      <c r="BC1067" s="18"/>
      <c r="BD1067" s="18"/>
      <c r="BK1067" s="18"/>
      <c r="BN1067" s="18"/>
      <c r="BY1067" s="18"/>
      <c r="CC1067" s="18"/>
      <c r="CH1067" s="18"/>
      <c r="CS1067" s="18"/>
      <c r="DD1067" s="34" t="s">
        <v>110</v>
      </c>
    </row>
    <row r="1068" spans="4:108" x14ac:dyDescent="0.25">
      <c r="D1068" s="12"/>
      <c r="E1068" s="14"/>
      <c r="H1068" s="16"/>
      <c r="I1068" s="11"/>
      <c r="J1068" s="33"/>
      <c r="K1068" s="33"/>
      <c r="L1068" s="33"/>
      <c r="M1068" s="33"/>
      <c r="N1068" s="8"/>
      <c r="AG1068" s="8"/>
      <c r="AI1068" s="30"/>
      <c r="AK1068" s="30"/>
      <c r="AL1068" s="21"/>
      <c r="AM1068" s="23" t="e">
        <f t="shared" si="276"/>
        <v>#NUM!</v>
      </c>
      <c r="AW1068" s="40"/>
      <c r="AY1068" s="40"/>
      <c r="BA1068" s="18"/>
      <c r="BC1068" s="18"/>
      <c r="BD1068" s="18"/>
      <c r="BK1068" s="18"/>
      <c r="BN1068" s="18"/>
      <c r="BY1068" s="18"/>
      <c r="CC1068" s="18"/>
      <c r="CH1068" s="18"/>
      <c r="CS1068" s="18"/>
      <c r="DD1068" s="34" t="s">
        <v>110</v>
      </c>
    </row>
    <row r="1069" spans="4:108" x14ac:dyDescent="0.25">
      <c r="D1069" s="12"/>
      <c r="E1069" s="14"/>
      <c r="H1069" s="16"/>
      <c r="I1069" s="11"/>
      <c r="J1069" s="33"/>
      <c r="K1069" s="33"/>
      <c r="L1069" s="33"/>
      <c r="M1069" s="33"/>
      <c r="N1069" s="8"/>
      <c r="AG1069" s="8"/>
      <c r="AI1069" s="30"/>
      <c r="AK1069" s="30"/>
      <c r="AL1069" s="21"/>
      <c r="AM1069" s="23" t="e">
        <f t="shared" si="276"/>
        <v>#NUM!</v>
      </c>
      <c r="AW1069" s="40"/>
      <c r="AY1069" s="40"/>
      <c r="BA1069" s="18"/>
      <c r="BC1069" s="18"/>
      <c r="BD1069" s="18"/>
      <c r="BK1069" s="18"/>
      <c r="BN1069" s="18"/>
      <c r="BY1069" s="18"/>
      <c r="CC1069" s="18"/>
      <c r="CH1069" s="18"/>
      <c r="CS1069" s="18"/>
      <c r="DD1069" s="34" t="s">
        <v>110</v>
      </c>
    </row>
    <row r="1070" spans="4:108" x14ac:dyDescent="0.25">
      <c r="D1070" s="12"/>
      <c r="E1070" s="14"/>
      <c r="H1070" s="16"/>
      <c r="I1070" s="11"/>
      <c r="J1070" s="33"/>
      <c r="K1070" s="33"/>
      <c r="L1070" s="33"/>
      <c r="M1070" s="33"/>
      <c r="N1070" s="8"/>
      <c r="AG1070" s="8"/>
      <c r="AI1070" s="30"/>
      <c r="AK1070" s="30"/>
      <c r="AL1070" s="21"/>
      <c r="AM1070" s="23" t="e">
        <f t="shared" si="276"/>
        <v>#NUM!</v>
      </c>
      <c r="AW1070" s="40"/>
      <c r="AY1070" s="40"/>
      <c r="BA1070" s="18"/>
      <c r="BC1070" s="18"/>
      <c r="BD1070" s="18"/>
      <c r="BK1070" s="18"/>
      <c r="BN1070" s="18"/>
      <c r="BY1070" s="18"/>
      <c r="CC1070" s="18"/>
      <c r="CH1070" s="18"/>
      <c r="CS1070" s="18"/>
      <c r="DD1070" s="34" t="s">
        <v>110</v>
      </c>
    </row>
    <row r="1071" spans="4:108" x14ac:dyDescent="0.25">
      <c r="D1071" s="12"/>
      <c r="E1071" s="14"/>
      <c r="H1071" s="16"/>
      <c r="I1071" s="11"/>
      <c r="J1071" s="33"/>
      <c r="K1071" s="33"/>
      <c r="L1071" s="33"/>
      <c r="M1071" s="33"/>
      <c r="N1071" s="8"/>
      <c r="AG1071" s="8"/>
      <c r="AI1071" s="30"/>
      <c r="AK1071" s="30"/>
      <c r="AL1071" s="21"/>
      <c r="AM1071" s="23" t="e">
        <f t="shared" si="276"/>
        <v>#NUM!</v>
      </c>
      <c r="AW1071" s="40"/>
      <c r="AY1071" s="40"/>
      <c r="BA1071" s="18"/>
      <c r="BC1071" s="18"/>
      <c r="BD1071" s="18"/>
      <c r="BK1071" s="18"/>
      <c r="BN1071" s="18"/>
      <c r="BY1071" s="18"/>
      <c r="CC1071" s="18"/>
      <c r="CH1071" s="18"/>
      <c r="CS1071" s="18"/>
      <c r="DD1071" s="34" t="s">
        <v>110</v>
      </c>
    </row>
    <row r="1072" spans="4:108" x14ac:dyDescent="0.25">
      <c r="D1072" s="12"/>
      <c r="E1072" s="14"/>
      <c r="H1072" s="16"/>
      <c r="I1072" s="11"/>
      <c r="J1072" s="33"/>
      <c r="K1072" s="33"/>
      <c r="L1072" s="33"/>
      <c r="M1072" s="33"/>
      <c r="N1072" s="8"/>
      <c r="AG1072" s="8"/>
      <c r="AI1072" s="30"/>
      <c r="AK1072" s="30"/>
      <c r="AL1072" s="21"/>
      <c r="AM1072" s="23" t="e">
        <f t="shared" si="276"/>
        <v>#NUM!</v>
      </c>
      <c r="AW1072" s="40"/>
      <c r="AY1072" s="40"/>
      <c r="BA1072" s="18"/>
      <c r="BC1072" s="18"/>
      <c r="BD1072" s="18"/>
      <c r="BK1072" s="18"/>
      <c r="BN1072" s="18"/>
      <c r="BY1072" s="18"/>
      <c r="CC1072" s="18"/>
      <c r="CH1072" s="18"/>
      <c r="CS1072" s="18"/>
      <c r="DD1072" s="34" t="s">
        <v>110</v>
      </c>
    </row>
    <row r="1073" spans="4:108" x14ac:dyDescent="0.25">
      <c r="D1073" s="12"/>
      <c r="E1073" s="14"/>
      <c r="H1073" s="16"/>
      <c r="I1073" s="11"/>
      <c r="J1073" s="33"/>
      <c r="K1073" s="33"/>
      <c r="L1073" s="33"/>
      <c r="M1073" s="33"/>
      <c r="N1073" s="8"/>
      <c r="AG1073" s="8"/>
      <c r="AI1073" s="30"/>
      <c r="AK1073" s="30"/>
      <c r="AL1073" s="21"/>
      <c r="AM1073" s="23" t="e">
        <f t="shared" si="276"/>
        <v>#NUM!</v>
      </c>
      <c r="AW1073" s="40"/>
      <c r="AY1073" s="40"/>
      <c r="BA1073" s="18"/>
      <c r="BC1073" s="18"/>
      <c r="BD1073" s="18"/>
      <c r="BK1073" s="18"/>
      <c r="BN1073" s="18"/>
      <c r="BY1073" s="18"/>
      <c r="CC1073" s="18"/>
      <c r="CH1073" s="18"/>
      <c r="CS1073" s="18"/>
      <c r="DD1073" s="34" t="s">
        <v>110</v>
      </c>
    </row>
    <row r="1074" spans="4:108" x14ac:dyDescent="0.25">
      <c r="D1074" s="12"/>
      <c r="E1074" s="14"/>
      <c r="H1074" s="16"/>
      <c r="I1074" s="11"/>
      <c r="J1074" s="33"/>
      <c r="K1074" s="33"/>
      <c r="L1074" s="33"/>
      <c r="M1074" s="33"/>
      <c r="N1074" s="8"/>
      <c r="AG1074" s="8"/>
      <c r="AI1074" s="30"/>
      <c r="AK1074" s="30"/>
      <c r="AL1074" s="21"/>
      <c r="AM1074" s="23" t="e">
        <f t="shared" si="276"/>
        <v>#NUM!</v>
      </c>
      <c r="AW1074" s="40"/>
      <c r="AY1074" s="40"/>
      <c r="BA1074" s="18"/>
      <c r="BC1074" s="18"/>
      <c r="BD1074" s="18"/>
      <c r="BK1074" s="18"/>
      <c r="BN1074" s="18"/>
      <c r="BY1074" s="18"/>
      <c r="CC1074" s="18"/>
      <c r="CH1074" s="18"/>
      <c r="CS1074" s="18"/>
      <c r="DD1074" s="34" t="s">
        <v>110</v>
      </c>
    </row>
    <row r="1075" spans="4:108" x14ac:dyDescent="0.25">
      <c r="D1075" s="12"/>
      <c r="E1075" s="14"/>
      <c r="H1075" s="16"/>
      <c r="I1075" s="11"/>
      <c r="J1075" s="33"/>
      <c r="K1075" s="33"/>
      <c r="L1075" s="33"/>
      <c r="M1075" s="33"/>
      <c r="N1075" s="8"/>
      <c r="AG1075" s="8"/>
      <c r="AI1075" s="30"/>
      <c r="AK1075" s="30"/>
      <c r="AL1075" s="21"/>
      <c r="AM1075" s="23" t="e">
        <f t="shared" si="276"/>
        <v>#NUM!</v>
      </c>
      <c r="AW1075" s="40"/>
      <c r="AY1075" s="40"/>
      <c r="BA1075" s="18"/>
      <c r="BC1075" s="18"/>
      <c r="BD1075" s="18"/>
      <c r="BK1075" s="18"/>
      <c r="BN1075" s="18"/>
      <c r="BY1075" s="18"/>
      <c r="CC1075" s="18"/>
      <c r="CH1075" s="18"/>
      <c r="CS1075" s="18"/>
      <c r="DD1075" s="34" t="s">
        <v>110</v>
      </c>
    </row>
    <row r="1076" spans="4:108" x14ac:dyDescent="0.25">
      <c r="D1076" s="12"/>
      <c r="E1076" s="14"/>
      <c r="H1076" s="16"/>
      <c r="I1076" s="11"/>
      <c r="J1076" s="33"/>
      <c r="K1076" s="33"/>
      <c r="L1076" s="33"/>
      <c r="M1076" s="33"/>
      <c r="N1076" s="8"/>
      <c r="AG1076" s="8"/>
      <c r="AI1076" s="30"/>
      <c r="AK1076" s="30"/>
      <c r="AL1076" s="21"/>
      <c r="AM1076" s="23" t="e">
        <f t="shared" si="276"/>
        <v>#NUM!</v>
      </c>
      <c r="AW1076" s="40"/>
      <c r="AY1076" s="40"/>
      <c r="BA1076" s="18"/>
      <c r="BC1076" s="18"/>
      <c r="BD1076" s="18"/>
      <c r="BK1076" s="18"/>
      <c r="BN1076" s="18"/>
      <c r="BY1076" s="18"/>
      <c r="CC1076" s="18"/>
      <c r="CH1076" s="18"/>
      <c r="CS1076" s="18"/>
      <c r="DD1076" s="34" t="s">
        <v>110</v>
      </c>
    </row>
    <row r="1077" spans="4:108" x14ac:dyDescent="0.25">
      <c r="D1077" s="12"/>
      <c r="E1077" s="14"/>
      <c r="H1077" s="16"/>
      <c r="I1077" s="11"/>
      <c r="J1077" s="33"/>
      <c r="K1077" s="33"/>
      <c r="L1077" s="33"/>
      <c r="M1077" s="33"/>
      <c r="N1077" s="8"/>
      <c r="AG1077" s="8"/>
      <c r="AI1077" s="30"/>
      <c r="AK1077" s="30"/>
      <c r="AL1077" s="21"/>
      <c r="AM1077" s="23" t="e">
        <f t="shared" si="276"/>
        <v>#NUM!</v>
      </c>
      <c r="AW1077" s="40"/>
      <c r="AY1077" s="40"/>
      <c r="BA1077" s="18"/>
      <c r="BC1077" s="18"/>
      <c r="BD1077" s="18"/>
      <c r="BK1077" s="18"/>
      <c r="BN1077" s="18"/>
      <c r="BY1077" s="18"/>
      <c r="CC1077" s="18"/>
      <c r="CH1077" s="18"/>
      <c r="CS1077" s="18"/>
      <c r="DD1077" s="34" t="s">
        <v>110</v>
      </c>
    </row>
    <row r="1078" spans="4:108" x14ac:dyDescent="0.25">
      <c r="D1078" s="12"/>
      <c r="E1078" s="14"/>
      <c r="H1078" s="16"/>
      <c r="I1078" s="11"/>
      <c r="J1078" s="33"/>
      <c r="K1078" s="33"/>
      <c r="L1078" s="33"/>
      <c r="M1078" s="33"/>
      <c r="N1078" s="8"/>
      <c r="AG1078" s="8"/>
      <c r="AI1078" s="30"/>
      <c r="AK1078" s="30"/>
      <c r="AL1078" s="21"/>
      <c r="AM1078" s="23" t="e">
        <f t="shared" si="276"/>
        <v>#NUM!</v>
      </c>
      <c r="AW1078" s="40"/>
      <c r="AY1078" s="40"/>
      <c r="BA1078" s="18"/>
      <c r="BC1078" s="18"/>
      <c r="BD1078" s="18"/>
      <c r="BK1078" s="18"/>
      <c r="BN1078" s="18"/>
      <c r="BY1078" s="18"/>
      <c r="CC1078" s="18"/>
      <c r="CH1078" s="18"/>
      <c r="CS1078" s="18"/>
      <c r="DD1078" s="34" t="s">
        <v>110</v>
      </c>
    </row>
    <row r="1079" spans="4:108" x14ac:dyDescent="0.25">
      <c r="D1079" s="12"/>
      <c r="E1079" s="14"/>
      <c r="H1079" s="16"/>
      <c r="I1079" s="11"/>
      <c r="J1079" s="33"/>
      <c r="K1079" s="33"/>
      <c r="L1079" s="33"/>
      <c r="M1079" s="33"/>
      <c r="N1079" s="8"/>
      <c r="AG1079" s="8"/>
      <c r="AI1079" s="30"/>
      <c r="AK1079" s="30"/>
      <c r="AL1079" s="21"/>
      <c r="AM1079" s="23" t="e">
        <f t="shared" si="276"/>
        <v>#NUM!</v>
      </c>
      <c r="AW1079" s="40"/>
      <c r="AY1079" s="40"/>
      <c r="BA1079" s="18"/>
      <c r="BC1079" s="18"/>
      <c r="BD1079" s="18"/>
      <c r="BK1079" s="18"/>
      <c r="BN1079" s="18"/>
      <c r="BY1079" s="18"/>
      <c r="CC1079" s="18"/>
      <c r="CH1079" s="18"/>
      <c r="CS1079" s="18"/>
      <c r="DD1079" s="34" t="s">
        <v>110</v>
      </c>
    </row>
    <row r="1080" spans="4:108" x14ac:dyDescent="0.25">
      <c r="D1080" s="12"/>
      <c r="E1080" s="14"/>
      <c r="H1080" s="16"/>
      <c r="I1080" s="11"/>
      <c r="J1080" s="33"/>
      <c r="K1080" s="33"/>
      <c r="L1080" s="33"/>
      <c r="M1080" s="33"/>
      <c r="N1080" s="8"/>
      <c r="AG1080" s="8"/>
      <c r="AI1080" s="30"/>
      <c r="AK1080" s="30"/>
      <c r="AL1080" s="21"/>
      <c r="AM1080" s="23" t="e">
        <f t="shared" si="276"/>
        <v>#NUM!</v>
      </c>
      <c r="AW1080" s="40"/>
      <c r="AY1080" s="40"/>
      <c r="BA1080" s="18"/>
      <c r="BC1080" s="18"/>
      <c r="BD1080" s="18"/>
      <c r="BK1080" s="18"/>
      <c r="BN1080" s="18"/>
      <c r="BY1080" s="18"/>
      <c r="CC1080" s="18"/>
      <c r="CH1080" s="18"/>
      <c r="CS1080" s="18"/>
      <c r="DD1080" s="34" t="s">
        <v>110</v>
      </c>
    </row>
    <row r="1081" spans="4:108" x14ac:dyDescent="0.25">
      <c r="D1081" s="12"/>
      <c r="E1081" s="14"/>
      <c r="H1081" s="16"/>
      <c r="I1081" s="11"/>
      <c r="J1081" s="33"/>
      <c r="K1081" s="33"/>
      <c r="L1081" s="33"/>
      <c r="M1081" s="33"/>
      <c r="N1081" s="8"/>
      <c r="AG1081" s="8"/>
      <c r="AI1081" s="30"/>
      <c r="AK1081" s="30"/>
      <c r="AL1081" s="21"/>
      <c r="AM1081" s="23" t="e">
        <f t="shared" si="276"/>
        <v>#NUM!</v>
      </c>
      <c r="AW1081" s="40"/>
      <c r="AY1081" s="40"/>
      <c r="BA1081" s="18"/>
      <c r="BC1081" s="18"/>
      <c r="BD1081" s="18"/>
      <c r="BK1081" s="18"/>
      <c r="BN1081" s="18"/>
      <c r="BY1081" s="18"/>
      <c r="CC1081" s="18"/>
      <c r="CH1081" s="18"/>
      <c r="CS1081" s="18"/>
      <c r="DD1081" s="34" t="s">
        <v>110</v>
      </c>
    </row>
    <row r="1082" spans="4:108" x14ac:dyDescent="0.25">
      <c r="D1082" s="12"/>
      <c r="E1082" s="14"/>
      <c r="H1082" s="16"/>
      <c r="I1082" s="11"/>
      <c r="J1082" s="33"/>
      <c r="K1082" s="33"/>
      <c r="L1082" s="33"/>
      <c r="M1082" s="33"/>
      <c r="N1082" s="8"/>
      <c r="AG1082" s="8"/>
      <c r="AI1082" s="30"/>
      <c r="AK1082" s="30"/>
      <c r="AL1082" s="21"/>
      <c r="AM1082" s="23" t="e">
        <f t="shared" si="276"/>
        <v>#NUM!</v>
      </c>
      <c r="AW1082" s="40"/>
      <c r="AY1082" s="40"/>
      <c r="BA1082" s="18"/>
      <c r="BC1082" s="18"/>
      <c r="BD1082" s="18"/>
      <c r="BK1082" s="18"/>
      <c r="BN1082" s="18"/>
      <c r="BY1082" s="18"/>
      <c r="CC1082" s="18"/>
      <c r="CH1082" s="18"/>
      <c r="CS1082" s="18"/>
      <c r="DD1082" s="34" t="s">
        <v>110</v>
      </c>
    </row>
    <row r="1083" spans="4:108" x14ac:dyDescent="0.25">
      <c r="D1083" s="12"/>
      <c r="E1083" s="14"/>
      <c r="H1083" s="16"/>
      <c r="I1083" s="11"/>
      <c r="J1083" s="33"/>
      <c r="K1083" s="33"/>
      <c r="L1083" s="33"/>
      <c r="M1083" s="33"/>
      <c r="N1083" s="8"/>
      <c r="AG1083" s="8"/>
      <c r="AI1083" s="30"/>
      <c r="AK1083" s="30"/>
      <c r="AL1083" s="21"/>
      <c r="AM1083" s="23" t="e">
        <f t="shared" si="276"/>
        <v>#NUM!</v>
      </c>
      <c r="AW1083" s="40"/>
      <c r="AY1083" s="40"/>
      <c r="BA1083" s="18"/>
      <c r="BC1083" s="18"/>
      <c r="BD1083" s="18"/>
      <c r="BK1083" s="18"/>
      <c r="BN1083" s="18"/>
      <c r="BY1083" s="18"/>
      <c r="CC1083" s="18"/>
      <c r="CH1083" s="18"/>
      <c r="CS1083" s="18"/>
      <c r="DD1083" s="34" t="s">
        <v>110</v>
      </c>
    </row>
    <row r="1084" spans="4:108" x14ac:dyDescent="0.25">
      <c r="D1084" s="12"/>
      <c r="E1084" s="14"/>
      <c r="H1084" s="16"/>
      <c r="I1084" s="11"/>
      <c r="J1084" s="33"/>
      <c r="K1084" s="33"/>
      <c r="L1084" s="33"/>
      <c r="M1084" s="33"/>
      <c r="N1084" s="8"/>
      <c r="AG1084" s="8"/>
      <c r="AI1084" s="30"/>
      <c r="AK1084" s="30"/>
      <c r="AL1084" s="21"/>
      <c r="AM1084" s="23" t="e">
        <f t="shared" si="276"/>
        <v>#NUM!</v>
      </c>
      <c r="AW1084" s="40"/>
      <c r="AY1084" s="40"/>
      <c r="BA1084" s="18"/>
      <c r="BC1084" s="18"/>
      <c r="BD1084" s="18"/>
      <c r="BK1084" s="18"/>
      <c r="BN1084" s="18"/>
      <c r="BY1084" s="18"/>
      <c r="CC1084" s="18"/>
      <c r="CH1084" s="18"/>
      <c r="CS1084" s="18"/>
      <c r="DD1084" s="34" t="s">
        <v>110</v>
      </c>
    </row>
    <row r="1085" spans="4:108" x14ac:dyDescent="0.25">
      <c r="D1085" s="12"/>
      <c r="E1085" s="14"/>
      <c r="H1085" s="16"/>
      <c r="I1085" s="11"/>
      <c r="J1085" s="33"/>
      <c r="K1085" s="33"/>
      <c r="L1085" s="33"/>
      <c r="M1085" s="33"/>
      <c r="N1085" s="8"/>
      <c r="AG1085" s="8"/>
      <c r="AI1085" s="30"/>
      <c r="AK1085" s="30"/>
      <c r="AL1085" s="21"/>
      <c r="AM1085" s="23" t="e">
        <f t="shared" si="276"/>
        <v>#NUM!</v>
      </c>
      <c r="AW1085" s="40"/>
      <c r="AY1085" s="40"/>
      <c r="BA1085" s="18"/>
      <c r="BC1085" s="18"/>
      <c r="BD1085" s="18"/>
      <c r="BK1085" s="18"/>
      <c r="BN1085" s="18"/>
      <c r="BY1085" s="18"/>
      <c r="CC1085" s="18"/>
      <c r="CH1085" s="18"/>
      <c r="CS1085" s="18"/>
      <c r="DD1085" s="34" t="s">
        <v>110</v>
      </c>
    </row>
    <row r="1086" spans="4:108" x14ac:dyDescent="0.25">
      <c r="D1086" s="12"/>
      <c r="E1086" s="14"/>
      <c r="H1086" s="16"/>
      <c r="I1086" s="11"/>
      <c r="J1086" s="33"/>
      <c r="K1086" s="33"/>
      <c r="L1086" s="33"/>
      <c r="M1086" s="33"/>
      <c r="N1086" s="8"/>
      <c r="AG1086" s="8"/>
      <c r="AI1086" s="30"/>
      <c r="AK1086" s="30"/>
      <c r="AL1086" s="21"/>
      <c r="AM1086" s="23" t="e">
        <f t="shared" si="276"/>
        <v>#NUM!</v>
      </c>
      <c r="AW1086" s="40"/>
      <c r="AY1086" s="40"/>
      <c r="BA1086" s="18"/>
      <c r="BC1086" s="18"/>
      <c r="BD1086" s="18"/>
      <c r="BK1086" s="18"/>
      <c r="BN1086" s="18"/>
      <c r="BY1086" s="18"/>
      <c r="CC1086" s="18"/>
      <c r="CH1086" s="18"/>
      <c r="CS1086" s="18"/>
      <c r="DD1086" s="34" t="s">
        <v>110</v>
      </c>
    </row>
    <row r="1087" spans="4:108" x14ac:dyDescent="0.25">
      <c r="D1087" s="12"/>
      <c r="E1087" s="14"/>
      <c r="H1087" s="16"/>
      <c r="I1087" s="11"/>
      <c r="J1087" s="33"/>
      <c r="K1087" s="33"/>
      <c r="L1087" s="33"/>
      <c r="M1087" s="33"/>
      <c r="N1087" s="8"/>
      <c r="AG1087" s="8"/>
      <c r="AI1087" s="30"/>
      <c r="AK1087" s="30"/>
      <c r="AL1087" s="21"/>
      <c r="AM1087" s="23" t="e">
        <f t="shared" si="276"/>
        <v>#NUM!</v>
      </c>
      <c r="AW1087" s="40"/>
      <c r="AY1087" s="40"/>
      <c r="BA1087" s="18"/>
      <c r="BC1087" s="18"/>
      <c r="BD1087" s="18"/>
      <c r="BK1087" s="18"/>
      <c r="BN1087" s="18"/>
      <c r="BY1087" s="18"/>
      <c r="CC1087" s="18"/>
      <c r="CH1087" s="18"/>
      <c r="CS1087" s="18"/>
      <c r="DD1087" s="34" t="s">
        <v>110</v>
      </c>
    </row>
    <row r="1088" spans="4:108" x14ac:dyDescent="0.25">
      <c r="D1088" s="12"/>
      <c r="E1088" s="14"/>
      <c r="H1088" s="16"/>
      <c r="I1088" s="11"/>
      <c r="J1088" s="33"/>
      <c r="K1088" s="33"/>
      <c r="L1088" s="33"/>
      <c r="M1088" s="33"/>
      <c r="N1088" s="8"/>
      <c r="AG1088" s="8"/>
      <c r="AI1088" s="30"/>
      <c r="AK1088" s="30"/>
      <c r="AL1088" s="21"/>
      <c r="AM1088" s="23" t="e">
        <f t="shared" si="276"/>
        <v>#NUM!</v>
      </c>
      <c r="AW1088" s="40"/>
      <c r="AY1088" s="40"/>
      <c r="BA1088" s="18"/>
      <c r="BC1088" s="18"/>
      <c r="BD1088" s="18"/>
      <c r="BK1088" s="18"/>
      <c r="BN1088" s="18"/>
      <c r="BY1088" s="18"/>
      <c r="CC1088" s="18"/>
      <c r="CH1088" s="18"/>
      <c r="CS1088" s="18"/>
      <c r="DD1088" s="34" t="s">
        <v>110</v>
      </c>
    </row>
    <row r="1089" spans="4:108" x14ac:dyDescent="0.25">
      <c r="D1089" s="12"/>
      <c r="E1089" s="14"/>
      <c r="H1089" s="16"/>
      <c r="I1089" s="11"/>
      <c r="J1089" s="33"/>
      <c r="K1089" s="33"/>
      <c r="L1089" s="33"/>
      <c r="M1089" s="33"/>
      <c r="N1089" s="8"/>
      <c r="AG1089" s="8"/>
      <c r="AI1089" s="30"/>
      <c r="AK1089" s="30"/>
      <c r="AL1089" s="21"/>
      <c r="AM1089" s="23" t="e">
        <f t="shared" si="276"/>
        <v>#NUM!</v>
      </c>
      <c r="AW1089" s="40"/>
      <c r="AY1089" s="40"/>
      <c r="BA1089" s="18"/>
      <c r="BC1089" s="18"/>
      <c r="BD1089" s="18"/>
      <c r="BK1089" s="18"/>
      <c r="BN1089" s="18"/>
      <c r="BY1089" s="18"/>
      <c r="CC1089" s="18"/>
      <c r="CH1089" s="18"/>
      <c r="CS1089" s="18"/>
      <c r="DD1089" s="34" t="s">
        <v>110</v>
      </c>
    </row>
    <row r="1090" spans="4:108" x14ac:dyDescent="0.25">
      <c r="D1090" s="12"/>
      <c r="E1090" s="14"/>
      <c r="H1090" s="16"/>
      <c r="I1090" s="11"/>
      <c r="J1090" s="33"/>
      <c r="K1090" s="33"/>
      <c r="L1090" s="33"/>
      <c r="M1090" s="33"/>
      <c r="N1090" s="8"/>
      <c r="AG1090" s="8"/>
      <c r="AI1090" s="30"/>
      <c r="AK1090" s="30"/>
      <c r="AL1090" s="21"/>
      <c r="AM1090" s="23" t="e">
        <f t="shared" ref="AM1090:AM1153" si="277">LN(AL1090)</f>
        <v>#NUM!</v>
      </c>
      <c r="AW1090" s="40"/>
      <c r="AY1090" s="40"/>
      <c r="BA1090" s="18"/>
      <c r="BC1090" s="18"/>
      <c r="BD1090" s="18"/>
      <c r="BK1090" s="18"/>
      <c r="BN1090" s="18"/>
      <c r="BY1090" s="18"/>
      <c r="CC1090" s="18"/>
      <c r="CH1090" s="18"/>
      <c r="CS1090" s="18"/>
      <c r="DD1090" s="34" t="s">
        <v>110</v>
      </c>
    </row>
    <row r="1091" spans="4:108" x14ac:dyDescent="0.25">
      <c r="D1091" s="12"/>
      <c r="E1091" s="14"/>
      <c r="H1091" s="16"/>
      <c r="I1091" s="11"/>
      <c r="J1091" s="33"/>
      <c r="K1091" s="33"/>
      <c r="L1091" s="33"/>
      <c r="M1091" s="33"/>
      <c r="N1091" s="8"/>
      <c r="AG1091" s="8"/>
      <c r="AI1091" s="30"/>
      <c r="AK1091" s="30"/>
      <c r="AL1091" s="21"/>
      <c r="AM1091" s="23" t="e">
        <f t="shared" si="277"/>
        <v>#NUM!</v>
      </c>
      <c r="AW1091" s="40"/>
      <c r="AY1091" s="40"/>
      <c r="BA1091" s="18"/>
      <c r="BC1091" s="18"/>
      <c r="BD1091" s="18"/>
      <c r="BK1091" s="18"/>
      <c r="BN1091" s="18"/>
      <c r="BY1091" s="18"/>
      <c r="CC1091" s="18"/>
      <c r="CH1091" s="18"/>
      <c r="CS1091" s="18"/>
      <c r="DD1091" s="34" t="s">
        <v>110</v>
      </c>
    </row>
    <row r="1092" spans="4:108" x14ac:dyDescent="0.25">
      <c r="D1092" s="12"/>
      <c r="E1092" s="14"/>
      <c r="H1092" s="16"/>
      <c r="I1092" s="11"/>
      <c r="J1092" s="33"/>
      <c r="K1092" s="33"/>
      <c r="L1092" s="33"/>
      <c r="M1092" s="33"/>
      <c r="N1092" s="8"/>
      <c r="AG1092" s="8"/>
      <c r="AI1092" s="30"/>
      <c r="AK1092" s="30"/>
      <c r="AL1092" s="21"/>
      <c r="AM1092" s="23" t="e">
        <f t="shared" si="277"/>
        <v>#NUM!</v>
      </c>
      <c r="AW1092" s="40"/>
      <c r="AY1092" s="40"/>
      <c r="BA1092" s="18"/>
      <c r="BC1092" s="18"/>
      <c r="BD1092" s="18"/>
      <c r="BK1092" s="18"/>
      <c r="BN1092" s="18"/>
      <c r="BY1092" s="18"/>
      <c r="CC1092" s="18"/>
      <c r="CH1092" s="18"/>
      <c r="CS1092" s="18"/>
      <c r="DD1092" s="34" t="s">
        <v>110</v>
      </c>
    </row>
    <row r="1093" spans="4:108" x14ac:dyDescent="0.25">
      <c r="D1093" s="12"/>
      <c r="E1093" s="14"/>
      <c r="H1093" s="16"/>
      <c r="I1093" s="11"/>
      <c r="J1093" s="33"/>
      <c r="K1093" s="33"/>
      <c r="L1093" s="33"/>
      <c r="M1093" s="33"/>
      <c r="N1093" s="8"/>
      <c r="AG1093" s="8"/>
      <c r="AI1093" s="30"/>
      <c r="AK1093" s="30"/>
      <c r="AL1093" s="21"/>
      <c r="AM1093" s="23" t="e">
        <f t="shared" si="277"/>
        <v>#NUM!</v>
      </c>
      <c r="AW1093" s="40"/>
      <c r="AY1093" s="40"/>
      <c r="BA1093" s="18"/>
      <c r="BC1093" s="18"/>
      <c r="BD1093" s="18"/>
      <c r="BK1093" s="18"/>
      <c r="BN1093" s="18"/>
      <c r="BY1093" s="18"/>
      <c r="CC1093" s="18"/>
      <c r="CH1093" s="18"/>
      <c r="CS1093" s="18"/>
      <c r="DD1093" s="34" t="s">
        <v>110</v>
      </c>
    </row>
    <row r="1094" spans="4:108" x14ac:dyDescent="0.25">
      <c r="D1094" s="12"/>
      <c r="E1094" s="14"/>
      <c r="H1094" s="16"/>
      <c r="I1094" s="11"/>
      <c r="J1094" s="33"/>
      <c r="K1094" s="33"/>
      <c r="L1094" s="33"/>
      <c r="M1094" s="33"/>
      <c r="N1094" s="8"/>
      <c r="AG1094" s="8"/>
      <c r="AI1094" s="30"/>
      <c r="AK1094" s="30"/>
      <c r="AL1094" s="21"/>
      <c r="AM1094" s="23" t="e">
        <f t="shared" si="277"/>
        <v>#NUM!</v>
      </c>
      <c r="AW1094" s="40"/>
      <c r="AY1094" s="40"/>
      <c r="BA1094" s="18"/>
      <c r="BC1094" s="18"/>
      <c r="BD1094" s="18"/>
      <c r="BK1094" s="18"/>
      <c r="BN1094" s="18"/>
      <c r="BY1094" s="18"/>
      <c r="CC1094" s="18"/>
      <c r="CH1094" s="18"/>
      <c r="CS1094" s="18"/>
      <c r="DD1094" s="34" t="s">
        <v>110</v>
      </c>
    </row>
    <row r="1095" spans="4:108" x14ac:dyDescent="0.25">
      <c r="D1095" s="12"/>
      <c r="E1095" s="14"/>
      <c r="H1095" s="16"/>
      <c r="I1095" s="11"/>
      <c r="J1095" s="33"/>
      <c r="K1095" s="33"/>
      <c r="L1095" s="33"/>
      <c r="M1095" s="33"/>
      <c r="N1095" s="8"/>
      <c r="AG1095" s="8"/>
      <c r="AI1095" s="30"/>
      <c r="AK1095" s="30"/>
      <c r="AL1095" s="21"/>
      <c r="AM1095" s="23" t="e">
        <f t="shared" si="277"/>
        <v>#NUM!</v>
      </c>
      <c r="AW1095" s="40"/>
      <c r="AY1095" s="40"/>
      <c r="BA1095" s="18"/>
      <c r="BC1095" s="18"/>
      <c r="BD1095" s="18"/>
      <c r="BK1095" s="18"/>
      <c r="BN1095" s="18"/>
      <c r="BY1095" s="18"/>
      <c r="CC1095" s="18"/>
      <c r="CH1095" s="18"/>
      <c r="CS1095" s="18"/>
      <c r="DD1095" s="34" t="s">
        <v>110</v>
      </c>
    </row>
    <row r="1096" spans="4:108" x14ac:dyDescent="0.25">
      <c r="D1096" s="12"/>
      <c r="E1096" s="14"/>
      <c r="H1096" s="16"/>
      <c r="I1096" s="11"/>
      <c r="J1096" s="33"/>
      <c r="K1096" s="33"/>
      <c r="L1096" s="33"/>
      <c r="M1096" s="33"/>
      <c r="N1096" s="8"/>
      <c r="AG1096" s="8"/>
      <c r="AI1096" s="30"/>
      <c r="AK1096" s="30"/>
      <c r="AL1096" s="21"/>
      <c r="AM1096" s="23" t="e">
        <f t="shared" si="277"/>
        <v>#NUM!</v>
      </c>
      <c r="AW1096" s="40"/>
      <c r="AY1096" s="40"/>
      <c r="BA1096" s="18"/>
      <c r="BC1096" s="18"/>
      <c r="BD1096" s="18"/>
      <c r="BK1096" s="18"/>
      <c r="BN1096" s="18"/>
      <c r="BY1096" s="18"/>
      <c r="CC1096" s="18"/>
      <c r="CH1096" s="18"/>
      <c r="CS1096" s="18"/>
      <c r="DD1096" s="34" t="s">
        <v>110</v>
      </c>
    </row>
    <row r="1097" spans="4:108" x14ac:dyDescent="0.25">
      <c r="D1097" s="12"/>
      <c r="E1097" s="14"/>
      <c r="H1097" s="16"/>
      <c r="I1097" s="11"/>
      <c r="J1097" s="33"/>
      <c r="K1097" s="33"/>
      <c r="L1097" s="33"/>
      <c r="M1097" s="33"/>
      <c r="N1097" s="8"/>
      <c r="AG1097" s="8"/>
      <c r="AI1097" s="30"/>
      <c r="AK1097" s="30"/>
      <c r="AL1097" s="21"/>
      <c r="AM1097" s="23" t="e">
        <f t="shared" si="277"/>
        <v>#NUM!</v>
      </c>
      <c r="AW1097" s="40"/>
      <c r="AY1097" s="40"/>
      <c r="BA1097" s="18"/>
      <c r="BC1097" s="18"/>
      <c r="BD1097" s="18"/>
      <c r="BK1097" s="18"/>
      <c r="BN1097" s="18"/>
      <c r="BY1097" s="18"/>
      <c r="CC1097" s="18"/>
      <c r="CH1097" s="18"/>
      <c r="CS1097" s="18"/>
      <c r="DD1097" s="34" t="s">
        <v>110</v>
      </c>
    </row>
    <row r="1098" spans="4:108" x14ac:dyDescent="0.25">
      <c r="D1098" s="12"/>
      <c r="E1098" s="14"/>
      <c r="H1098" s="16"/>
      <c r="I1098" s="11"/>
      <c r="J1098" s="33"/>
      <c r="K1098" s="33"/>
      <c r="L1098" s="33"/>
      <c r="M1098" s="33"/>
      <c r="N1098" s="8"/>
      <c r="AG1098" s="8"/>
      <c r="AI1098" s="30"/>
      <c r="AK1098" s="30"/>
      <c r="AL1098" s="21"/>
      <c r="AM1098" s="23" t="e">
        <f t="shared" si="277"/>
        <v>#NUM!</v>
      </c>
      <c r="AW1098" s="40"/>
      <c r="AY1098" s="40"/>
      <c r="BA1098" s="18"/>
      <c r="BC1098" s="18"/>
      <c r="BD1098" s="18"/>
      <c r="BK1098" s="18"/>
      <c r="BN1098" s="18"/>
      <c r="BY1098" s="18"/>
      <c r="CC1098" s="18"/>
      <c r="CH1098" s="18"/>
      <c r="CS1098" s="18"/>
      <c r="DD1098" s="34" t="s">
        <v>110</v>
      </c>
    </row>
    <row r="1099" spans="4:108" x14ac:dyDescent="0.25">
      <c r="D1099" s="12"/>
      <c r="E1099" s="14"/>
      <c r="H1099" s="16"/>
      <c r="I1099" s="11"/>
      <c r="J1099" s="33"/>
      <c r="K1099" s="33"/>
      <c r="L1099" s="33"/>
      <c r="M1099" s="33"/>
      <c r="N1099" s="8"/>
      <c r="AG1099" s="8"/>
      <c r="AI1099" s="30"/>
      <c r="AK1099" s="30"/>
      <c r="AL1099" s="21"/>
      <c r="AM1099" s="23" t="e">
        <f t="shared" si="277"/>
        <v>#NUM!</v>
      </c>
      <c r="AW1099" s="40"/>
      <c r="AY1099" s="40"/>
      <c r="BA1099" s="18"/>
      <c r="BC1099" s="18"/>
      <c r="BD1099" s="18"/>
      <c r="BK1099" s="18"/>
      <c r="BN1099" s="18"/>
      <c r="BY1099" s="18"/>
      <c r="CC1099" s="18"/>
      <c r="CH1099" s="18"/>
      <c r="CS1099" s="18"/>
      <c r="DD1099" s="34" t="s">
        <v>110</v>
      </c>
    </row>
    <row r="1100" spans="4:108" x14ac:dyDescent="0.25">
      <c r="D1100" s="12"/>
      <c r="E1100" s="14"/>
      <c r="H1100" s="16"/>
      <c r="I1100" s="11"/>
      <c r="J1100" s="33"/>
      <c r="K1100" s="33"/>
      <c r="L1100" s="33"/>
      <c r="M1100" s="33"/>
      <c r="N1100" s="8"/>
      <c r="AG1100" s="8"/>
      <c r="AI1100" s="30"/>
      <c r="AK1100" s="30"/>
      <c r="AL1100" s="21"/>
      <c r="AM1100" s="23" t="e">
        <f t="shared" si="277"/>
        <v>#NUM!</v>
      </c>
      <c r="AW1100" s="40"/>
      <c r="AY1100" s="40"/>
      <c r="BA1100" s="18"/>
      <c r="BC1100" s="18"/>
      <c r="BD1100" s="18"/>
      <c r="BK1100" s="18"/>
      <c r="BN1100" s="18"/>
      <c r="BY1100" s="18"/>
      <c r="CC1100" s="18"/>
      <c r="CH1100" s="18"/>
      <c r="CS1100" s="18"/>
      <c r="DD1100" s="34" t="s">
        <v>110</v>
      </c>
    </row>
    <row r="1101" spans="4:108" x14ac:dyDescent="0.25">
      <c r="D1101" s="12"/>
      <c r="E1101" s="14"/>
      <c r="H1101" s="16"/>
      <c r="I1101" s="11"/>
      <c r="J1101" s="33"/>
      <c r="K1101" s="33"/>
      <c r="L1101" s="33"/>
      <c r="M1101" s="33"/>
      <c r="N1101" s="8"/>
      <c r="AG1101" s="8"/>
      <c r="AI1101" s="30"/>
      <c r="AK1101" s="30"/>
      <c r="AL1101" s="21"/>
      <c r="AM1101" s="23" t="e">
        <f t="shared" si="277"/>
        <v>#NUM!</v>
      </c>
      <c r="AW1101" s="40"/>
      <c r="AY1101" s="40"/>
      <c r="BA1101" s="18"/>
      <c r="BC1101" s="18"/>
      <c r="BD1101" s="18"/>
      <c r="BK1101" s="18"/>
      <c r="BN1101" s="18"/>
      <c r="BY1101" s="18"/>
      <c r="CC1101" s="18"/>
      <c r="CH1101" s="18"/>
      <c r="CS1101" s="18"/>
      <c r="DD1101" s="34" t="s">
        <v>110</v>
      </c>
    </row>
    <row r="1102" spans="4:108" x14ac:dyDescent="0.25">
      <c r="D1102" s="12"/>
      <c r="E1102" s="14"/>
      <c r="H1102" s="16"/>
      <c r="I1102" s="11"/>
      <c r="J1102" s="33"/>
      <c r="K1102" s="33"/>
      <c r="L1102" s="33"/>
      <c r="M1102" s="33"/>
      <c r="N1102" s="8"/>
      <c r="AG1102" s="8"/>
      <c r="AI1102" s="30"/>
      <c r="AK1102" s="30"/>
      <c r="AL1102" s="21"/>
      <c r="AM1102" s="23" t="e">
        <f t="shared" si="277"/>
        <v>#NUM!</v>
      </c>
      <c r="AW1102" s="40"/>
      <c r="AY1102" s="40"/>
      <c r="BA1102" s="18"/>
      <c r="BC1102" s="18"/>
      <c r="BD1102" s="18"/>
      <c r="BK1102" s="18"/>
      <c r="BN1102" s="18"/>
      <c r="BY1102" s="18"/>
      <c r="CC1102" s="18"/>
      <c r="CH1102" s="18"/>
      <c r="CS1102" s="18"/>
      <c r="DD1102" s="34" t="s">
        <v>110</v>
      </c>
    </row>
    <row r="1103" spans="4:108" x14ac:dyDescent="0.25">
      <c r="D1103" s="12"/>
      <c r="E1103" s="14"/>
      <c r="H1103" s="16"/>
      <c r="I1103" s="11"/>
      <c r="J1103" s="33"/>
      <c r="K1103" s="33"/>
      <c r="L1103" s="33"/>
      <c r="M1103" s="33"/>
      <c r="N1103" s="8"/>
      <c r="AG1103" s="8"/>
      <c r="AI1103" s="30"/>
      <c r="AK1103" s="30"/>
      <c r="AL1103" s="21"/>
      <c r="AM1103" s="23" t="e">
        <f t="shared" si="277"/>
        <v>#NUM!</v>
      </c>
      <c r="AW1103" s="40"/>
      <c r="AY1103" s="40"/>
      <c r="BA1103" s="18"/>
      <c r="BC1103" s="18"/>
      <c r="BD1103" s="18"/>
      <c r="BK1103" s="18"/>
      <c r="BN1103" s="18"/>
      <c r="BY1103" s="18"/>
      <c r="CC1103" s="18"/>
      <c r="CH1103" s="18"/>
      <c r="CS1103" s="18"/>
      <c r="DD1103" s="34" t="s">
        <v>110</v>
      </c>
    </row>
    <row r="1104" spans="4:108" x14ac:dyDescent="0.25">
      <c r="D1104" s="12"/>
      <c r="E1104" s="14"/>
      <c r="H1104" s="16"/>
      <c r="I1104" s="11"/>
      <c r="J1104" s="33"/>
      <c r="K1104" s="33"/>
      <c r="L1104" s="33"/>
      <c r="M1104" s="33"/>
      <c r="N1104" s="8"/>
      <c r="AG1104" s="8"/>
      <c r="AI1104" s="30"/>
      <c r="AK1104" s="30"/>
      <c r="AL1104" s="21"/>
      <c r="AM1104" s="23" t="e">
        <f t="shared" si="277"/>
        <v>#NUM!</v>
      </c>
      <c r="AW1104" s="40"/>
      <c r="AY1104" s="40"/>
      <c r="BA1104" s="18"/>
      <c r="BC1104" s="18"/>
      <c r="BD1104" s="18"/>
      <c r="BK1104" s="18"/>
      <c r="BN1104" s="18"/>
      <c r="BY1104" s="18"/>
      <c r="CC1104" s="18"/>
      <c r="CH1104" s="18"/>
      <c r="CS1104" s="18"/>
      <c r="DD1104" s="34" t="s">
        <v>110</v>
      </c>
    </row>
    <row r="1105" spans="4:108" x14ac:dyDescent="0.25">
      <c r="D1105" s="12"/>
      <c r="E1105" s="14"/>
      <c r="H1105" s="16"/>
      <c r="I1105" s="11"/>
      <c r="J1105" s="33"/>
      <c r="K1105" s="33"/>
      <c r="L1105" s="33"/>
      <c r="M1105" s="33"/>
      <c r="N1105" s="8"/>
      <c r="AG1105" s="8"/>
      <c r="AI1105" s="30"/>
      <c r="AK1105" s="30"/>
      <c r="AL1105" s="21"/>
      <c r="AM1105" s="23" t="e">
        <f t="shared" si="277"/>
        <v>#NUM!</v>
      </c>
      <c r="AW1105" s="40"/>
      <c r="AY1105" s="40"/>
      <c r="BA1105" s="18"/>
      <c r="BC1105" s="18"/>
      <c r="BD1105" s="18"/>
      <c r="BK1105" s="18"/>
      <c r="BN1105" s="18"/>
      <c r="BY1105" s="18"/>
      <c r="CC1105" s="18"/>
      <c r="CH1105" s="18"/>
      <c r="CS1105" s="18"/>
      <c r="DD1105" s="34" t="s">
        <v>110</v>
      </c>
    </row>
    <row r="1106" spans="4:108" x14ac:dyDescent="0.25">
      <c r="D1106" s="12"/>
      <c r="E1106" s="14"/>
      <c r="H1106" s="16"/>
      <c r="I1106" s="11"/>
      <c r="J1106" s="33"/>
      <c r="K1106" s="33"/>
      <c r="L1106" s="33"/>
      <c r="M1106" s="33"/>
      <c r="N1106" s="8"/>
      <c r="AG1106" s="8"/>
      <c r="AI1106" s="30"/>
      <c r="AK1106" s="30"/>
      <c r="AL1106" s="21"/>
      <c r="AM1106" s="23" t="e">
        <f t="shared" si="277"/>
        <v>#NUM!</v>
      </c>
      <c r="AW1106" s="40"/>
      <c r="AY1106" s="40"/>
      <c r="BA1106" s="18"/>
      <c r="BC1106" s="18"/>
      <c r="BD1106" s="18"/>
      <c r="BK1106" s="18"/>
      <c r="BN1106" s="18"/>
      <c r="BY1106" s="18"/>
      <c r="CC1106" s="18"/>
      <c r="CH1106" s="18"/>
      <c r="CS1106" s="18"/>
      <c r="DD1106" s="34" t="s">
        <v>110</v>
      </c>
    </row>
    <row r="1107" spans="4:108" x14ac:dyDescent="0.25">
      <c r="D1107" s="12"/>
      <c r="E1107" s="14"/>
      <c r="H1107" s="16"/>
      <c r="I1107" s="11"/>
      <c r="J1107" s="33"/>
      <c r="K1107" s="33"/>
      <c r="L1107" s="33"/>
      <c r="M1107" s="33"/>
      <c r="N1107" s="8"/>
      <c r="AG1107" s="8"/>
      <c r="AI1107" s="30"/>
      <c r="AK1107" s="30"/>
      <c r="AL1107" s="21"/>
      <c r="AM1107" s="23" t="e">
        <f t="shared" si="277"/>
        <v>#NUM!</v>
      </c>
      <c r="AW1107" s="40"/>
      <c r="AY1107" s="40"/>
      <c r="BA1107" s="18"/>
      <c r="BC1107" s="18"/>
      <c r="BD1107" s="18"/>
      <c r="BK1107" s="18"/>
      <c r="BN1107" s="18"/>
      <c r="BY1107" s="18"/>
      <c r="CC1107" s="18"/>
      <c r="CH1107" s="18"/>
      <c r="CS1107" s="18"/>
      <c r="DD1107" s="34" t="s">
        <v>110</v>
      </c>
    </row>
    <row r="1108" spans="4:108" x14ac:dyDescent="0.25">
      <c r="D1108" s="12"/>
      <c r="E1108" s="14"/>
      <c r="H1108" s="16"/>
      <c r="I1108" s="11"/>
      <c r="J1108" s="33"/>
      <c r="K1108" s="33"/>
      <c r="L1108" s="33"/>
      <c r="M1108" s="33"/>
      <c r="N1108" s="8"/>
      <c r="AG1108" s="8"/>
      <c r="AI1108" s="30"/>
      <c r="AK1108" s="30"/>
      <c r="AL1108" s="21"/>
      <c r="AM1108" s="23" t="e">
        <f t="shared" si="277"/>
        <v>#NUM!</v>
      </c>
      <c r="AW1108" s="40"/>
      <c r="AY1108" s="40"/>
      <c r="BA1108" s="18"/>
      <c r="BC1108" s="18"/>
      <c r="BD1108" s="18"/>
      <c r="BK1108" s="18"/>
      <c r="BN1108" s="18"/>
      <c r="BY1108" s="18"/>
      <c r="CC1108" s="18"/>
      <c r="CH1108" s="18"/>
      <c r="CS1108" s="18"/>
      <c r="DD1108" s="34" t="s">
        <v>110</v>
      </c>
    </row>
    <row r="1109" spans="4:108" x14ac:dyDescent="0.25">
      <c r="D1109" s="12"/>
      <c r="E1109" s="14"/>
      <c r="H1109" s="16"/>
      <c r="I1109" s="11"/>
      <c r="J1109" s="33"/>
      <c r="K1109" s="33"/>
      <c r="L1109" s="33"/>
      <c r="M1109" s="33"/>
      <c r="N1109" s="8"/>
      <c r="AG1109" s="8"/>
      <c r="AI1109" s="30"/>
      <c r="AK1109" s="30"/>
      <c r="AL1109" s="21"/>
      <c r="AM1109" s="23" t="e">
        <f t="shared" si="277"/>
        <v>#NUM!</v>
      </c>
      <c r="AW1109" s="40"/>
      <c r="AY1109" s="40"/>
      <c r="BA1109" s="18"/>
      <c r="BC1109" s="18"/>
      <c r="BD1109" s="18"/>
      <c r="BK1109" s="18"/>
      <c r="BN1109" s="18"/>
      <c r="BY1109" s="18"/>
      <c r="CC1109" s="18"/>
      <c r="CH1109" s="18"/>
      <c r="CS1109" s="18"/>
      <c r="DD1109" s="34" t="s">
        <v>110</v>
      </c>
    </row>
    <row r="1110" spans="4:108" x14ac:dyDescent="0.25">
      <c r="D1110" s="12"/>
      <c r="E1110" s="14"/>
      <c r="H1110" s="16"/>
      <c r="I1110" s="11"/>
      <c r="J1110" s="33"/>
      <c r="K1110" s="33"/>
      <c r="L1110" s="33"/>
      <c r="M1110" s="33"/>
      <c r="N1110" s="8"/>
      <c r="AG1110" s="8"/>
      <c r="AI1110" s="30"/>
      <c r="AK1110" s="30"/>
      <c r="AL1110" s="21"/>
      <c r="AM1110" s="23" t="e">
        <f t="shared" si="277"/>
        <v>#NUM!</v>
      </c>
      <c r="AW1110" s="40"/>
      <c r="AY1110" s="40"/>
      <c r="BA1110" s="18"/>
      <c r="BC1110" s="18"/>
      <c r="BD1110" s="18"/>
      <c r="BK1110" s="18"/>
      <c r="BN1110" s="18"/>
      <c r="BY1110" s="18"/>
      <c r="CC1110" s="18"/>
      <c r="CH1110" s="18"/>
      <c r="CS1110" s="18"/>
      <c r="DD1110" s="34" t="s">
        <v>110</v>
      </c>
    </row>
    <row r="1111" spans="4:108" x14ac:dyDescent="0.25">
      <c r="D1111" s="12"/>
      <c r="E1111" s="14"/>
      <c r="H1111" s="16"/>
      <c r="I1111" s="11"/>
      <c r="J1111" s="33"/>
      <c r="K1111" s="33"/>
      <c r="L1111" s="33"/>
      <c r="M1111" s="33"/>
      <c r="N1111" s="8"/>
      <c r="AG1111" s="8"/>
      <c r="AI1111" s="30"/>
      <c r="AK1111" s="30"/>
      <c r="AL1111" s="21"/>
      <c r="AM1111" s="23" t="e">
        <f t="shared" si="277"/>
        <v>#NUM!</v>
      </c>
      <c r="AW1111" s="40"/>
      <c r="AY1111" s="40"/>
      <c r="BA1111" s="18"/>
      <c r="BC1111" s="18"/>
      <c r="BD1111" s="18"/>
      <c r="BK1111" s="18"/>
      <c r="BN1111" s="18"/>
      <c r="BY1111" s="18"/>
      <c r="CC1111" s="18"/>
      <c r="CH1111" s="18"/>
      <c r="CS1111" s="18"/>
      <c r="DD1111" s="34" t="s">
        <v>110</v>
      </c>
    </row>
    <row r="1112" spans="4:108" x14ac:dyDescent="0.25">
      <c r="D1112" s="12"/>
      <c r="E1112" s="14"/>
      <c r="H1112" s="16"/>
      <c r="I1112" s="11"/>
      <c r="J1112" s="33"/>
      <c r="K1112" s="33"/>
      <c r="L1112" s="33"/>
      <c r="M1112" s="33"/>
      <c r="N1112" s="8"/>
      <c r="AG1112" s="8"/>
      <c r="AI1112" s="30"/>
      <c r="AK1112" s="30"/>
      <c r="AL1112" s="21"/>
      <c r="AM1112" s="23" t="e">
        <f t="shared" si="277"/>
        <v>#NUM!</v>
      </c>
      <c r="AW1112" s="40"/>
      <c r="AY1112" s="40"/>
      <c r="BA1112" s="18"/>
      <c r="BC1112" s="18"/>
      <c r="BD1112" s="18"/>
      <c r="BK1112" s="18"/>
      <c r="BN1112" s="18"/>
      <c r="BY1112" s="18"/>
      <c r="CC1112" s="18"/>
      <c r="CH1112" s="18"/>
      <c r="CS1112" s="18"/>
      <c r="DD1112" s="34" t="s">
        <v>110</v>
      </c>
    </row>
    <row r="1113" spans="4:108" x14ac:dyDescent="0.25">
      <c r="D1113" s="12"/>
      <c r="E1113" s="14"/>
      <c r="H1113" s="16"/>
      <c r="I1113" s="11"/>
      <c r="J1113" s="33"/>
      <c r="K1113" s="33"/>
      <c r="L1113" s="33"/>
      <c r="M1113" s="33"/>
      <c r="N1113" s="8"/>
      <c r="AG1113" s="8"/>
      <c r="AI1113" s="30"/>
      <c r="AK1113" s="30"/>
      <c r="AL1113" s="21"/>
      <c r="AM1113" s="23" t="e">
        <f t="shared" si="277"/>
        <v>#NUM!</v>
      </c>
      <c r="AW1113" s="40"/>
      <c r="AY1113" s="40"/>
      <c r="BA1113" s="18"/>
      <c r="BC1113" s="18"/>
      <c r="BD1113" s="18"/>
      <c r="BK1113" s="18"/>
      <c r="BN1113" s="18"/>
      <c r="BY1113" s="18"/>
      <c r="CC1113" s="18"/>
      <c r="CH1113" s="18"/>
      <c r="CS1113" s="18"/>
      <c r="DD1113" s="34" t="s">
        <v>110</v>
      </c>
    </row>
    <row r="1114" spans="4:108" x14ac:dyDescent="0.25">
      <c r="D1114" s="12"/>
      <c r="E1114" s="14"/>
      <c r="H1114" s="16"/>
      <c r="I1114" s="11"/>
      <c r="J1114" s="33"/>
      <c r="K1114" s="33"/>
      <c r="L1114" s="33"/>
      <c r="M1114" s="33"/>
      <c r="N1114" s="8"/>
      <c r="AG1114" s="8"/>
      <c r="AI1114" s="30"/>
      <c r="AK1114" s="30"/>
      <c r="AL1114" s="21"/>
      <c r="AM1114" s="23" t="e">
        <f t="shared" si="277"/>
        <v>#NUM!</v>
      </c>
      <c r="AW1114" s="40"/>
      <c r="AY1114" s="40"/>
      <c r="BA1114" s="18"/>
      <c r="BC1114" s="18"/>
      <c r="BD1114" s="18"/>
      <c r="BK1114" s="18"/>
      <c r="BN1114" s="18"/>
      <c r="BY1114" s="18"/>
      <c r="CC1114" s="18"/>
      <c r="CH1114" s="18"/>
      <c r="CS1114" s="18"/>
      <c r="DD1114" s="34" t="s">
        <v>110</v>
      </c>
    </row>
    <row r="1115" spans="4:108" x14ac:dyDescent="0.25">
      <c r="D1115" s="12"/>
      <c r="E1115" s="14"/>
      <c r="H1115" s="16"/>
      <c r="I1115" s="11"/>
      <c r="J1115" s="33"/>
      <c r="K1115" s="33"/>
      <c r="L1115" s="33"/>
      <c r="M1115" s="33"/>
      <c r="N1115" s="8"/>
      <c r="AG1115" s="8"/>
      <c r="AI1115" s="30"/>
      <c r="AK1115" s="30"/>
      <c r="AL1115" s="21"/>
      <c r="AM1115" s="23" t="e">
        <f t="shared" si="277"/>
        <v>#NUM!</v>
      </c>
      <c r="AW1115" s="40"/>
      <c r="AY1115" s="40"/>
      <c r="BA1115" s="18"/>
      <c r="BC1115" s="18"/>
      <c r="BD1115" s="18"/>
      <c r="BK1115" s="18"/>
      <c r="BN1115" s="18"/>
      <c r="BY1115" s="18"/>
      <c r="CC1115" s="18"/>
      <c r="CH1115" s="18"/>
      <c r="CS1115" s="18"/>
      <c r="DD1115" s="34" t="s">
        <v>110</v>
      </c>
    </row>
    <row r="1116" spans="4:108" x14ac:dyDescent="0.25">
      <c r="D1116" s="12"/>
      <c r="E1116" s="14"/>
      <c r="H1116" s="16"/>
      <c r="I1116" s="11"/>
      <c r="J1116" s="33"/>
      <c r="K1116" s="33"/>
      <c r="L1116" s="33"/>
      <c r="M1116" s="33"/>
      <c r="N1116" s="8"/>
      <c r="AG1116" s="8"/>
      <c r="AI1116" s="30"/>
      <c r="AK1116" s="30"/>
      <c r="AL1116" s="21"/>
      <c r="AM1116" s="23" t="e">
        <f t="shared" si="277"/>
        <v>#NUM!</v>
      </c>
      <c r="AW1116" s="40"/>
      <c r="AY1116" s="40"/>
      <c r="BA1116" s="18"/>
      <c r="BC1116" s="18"/>
      <c r="BD1116" s="18"/>
      <c r="BK1116" s="18"/>
      <c r="BN1116" s="18"/>
      <c r="BY1116" s="18"/>
      <c r="CC1116" s="18"/>
      <c r="CH1116" s="18"/>
      <c r="CS1116" s="18"/>
      <c r="DD1116" s="34" t="s">
        <v>110</v>
      </c>
    </row>
    <row r="1117" spans="4:108" x14ac:dyDescent="0.25">
      <c r="D1117" s="12"/>
      <c r="E1117" s="14"/>
      <c r="H1117" s="16"/>
      <c r="I1117" s="11"/>
      <c r="J1117" s="33"/>
      <c r="K1117" s="33"/>
      <c r="L1117" s="33"/>
      <c r="M1117" s="33"/>
      <c r="N1117" s="8"/>
      <c r="AG1117" s="8"/>
      <c r="AI1117" s="30"/>
      <c r="AK1117" s="30"/>
      <c r="AL1117" s="21"/>
      <c r="AM1117" s="23" t="e">
        <f t="shared" si="277"/>
        <v>#NUM!</v>
      </c>
      <c r="AW1117" s="40"/>
      <c r="AY1117" s="40"/>
      <c r="BA1117" s="18"/>
      <c r="BC1117" s="18"/>
      <c r="BD1117" s="18"/>
      <c r="BK1117" s="18"/>
      <c r="BN1117" s="18"/>
      <c r="BY1117" s="18"/>
      <c r="CC1117" s="18"/>
      <c r="CH1117" s="18"/>
      <c r="CS1117" s="18"/>
      <c r="DD1117" s="34" t="s">
        <v>110</v>
      </c>
    </row>
    <row r="1118" spans="4:108" x14ac:dyDescent="0.25">
      <c r="D1118" s="12"/>
      <c r="E1118" s="14"/>
      <c r="H1118" s="16"/>
      <c r="I1118" s="11"/>
      <c r="J1118" s="33"/>
      <c r="K1118" s="33"/>
      <c r="L1118" s="33"/>
      <c r="M1118" s="33"/>
      <c r="N1118" s="8"/>
      <c r="AG1118" s="8"/>
      <c r="AI1118" s="30"/>
      <c r="AK1118" s="30"/>
      <c r="AL1118" s="21"/>
      <c r="AM1118" s="23" t="e">
        <f t="shared" si="277"/>
        <v>#NUM!</v>
      </c>
      <c r="AW1118" s="40"/>
      <c r="AY1118" s="40"/>
      <c r="BA1118" s="18"/>
      <c r="BC1118" s="18"/>
      <c r="BD1118" s="18"/>
      <c r="BK1118" s="18"/>
      <c r="BN1118" s="18"/>
      <c r="BY1118" s="18"/>
      <c r="CC1118" s="18"/>
      <c r="CH1118" s="18"/>
      <c r="CS1118" s="18"/>
      <c r="DD1118" s="34" t="s">
        <v>110</v>
      </c>
    </row>
    <row r="1119" spans="4:108" x14ac:dyDescent="0.25">
      <c r="D1119" s="12"/>
      <c r="E1119" s="14"/>
      <c r="H1119" s="16"/>
      <c r="I1119" s="11"/>
      <c r="J1119" s="33"/>
      <c r="K1119" s="33"/>
      <c r="L1119" s="33"/>
      <c r="M1119" s="33"/>
      <c r="N1119" s="8"/>
      <c r="AG1119" s="8"/>
      <c r="AI1119" s="30"/>
      <c r="AK1119" s="30"/>
      <c r="AL1119" s="21"/>
      <c r="AM1119" s="23" t="e">
        <f t="shared" si="277"/>
        <v>#NUM!</v>
      </c>
      <c r="AW1119" s="40"/>
      <c r="AY1119" s="40"/>
      <c r="BA1119" s="18"/>
      <c r="BC1119" s="18"/>
      <c r="BD1119" s="18"/>
      <c r="BK1119" s="18"/>
      <c r="BN1119" s="18"/>
      <c r="BY1119" s="18"/>
      <c r="CC1119" s="18"/>
      <c r="CH1119" s="18"/>
      <c r="CS1119" s="18"/>
      <c r="DD1119" s="34" t="s">
        <v>110</v>
      </c>
    </row>
    <row r="1120" spans="4:108" x14ac:dyDescent="0.25">
      <c r="D1120" s="12"/>
      <c r="E1120" s="14"/>
      <c r="H1120" s="16"/>
      <c r="I1120" s="11"/>
      <c r="J1120" s="33"/>
      <c r="K1120" s="33"/>
      <c r="L1120" s="33"/>
      <c r="M1120" s="33"/>
      <c r="N1120" s="8"/>
      <c r="AG1120" s="8"/>
      <c r="AI1120" s="30"/>
      <c r="AK1120" s="30"/>
      <c r="AL1120" s="21"/>
      <c r="AM1120" s="23" t="e">
        <f t="shared" si="277"/>
        <v>#NUM!</v>
      </c>
      <c r="AW1120" s="40"/>
      <c r="AY1120" s="40"/>
      <c r="BA1120" s="18"/>
      <c r="BC1120" s="18"/>
      <c r="BD1120" s="18"/>
      <c r="BK1120" s="18"/>
      <c r="BN1120" s="18"/>
      <c r="BY1120" s="18"/>
      <c r="CC1120" s="18"/>
      <c r="CH1120" s="18"/>
      <c r="CS1120" s="18"/>
      <c r="DD1120" s="34" t="s">
        <v>110</v>
      </c>
    </row>
    <row r="1121" spans="4:108" x14ac:dyDescent="0.25">
      <c r="D1121" s="12"/>
      <c r="E1121" s="14"/>
      <c r="H1121" s="16"/>
      <c r="I1121" s="11"/>
      <c r="J1121" s="33"/>
      <c r="K1121" s="33"/>
      <c r="L1121" s="33"/>
      <c r="M1121" s="33"/>
      <c r="N1121" s="8"/>
      <c r="AG1121" s="8"/>
      <c r="AI1121" s="30"/>
      <c r="AK1121" s="30"/>
      <c r="AL1121" s="21"/>
      <c r="AM1121" s="23" t="e">
        <f t="shared" si="277"/>
        <v>#NUM!</v>
      </c>
      <c r="AW1121" s="40"/>
      <c r="AY1121" s="40"/>
      <c r="BA1121" s="18"/>
      <c r="BC1121" s="18"/>
      <c r="BD1121" s="18"/>
      <c r="BK1121" s="18"/>
      <c r="BN1121" s="18"/>
      <c r="BY1121" s="18"/>
      <c r="CC1121" s="18"/>
      <c r="CH1121" s="18"/>
      <c r="CS1121" s="18"/>
      <c r="DD1121" s="34" t="s">
        <v>110</v>
      </c>
    </row>
    <row r="1122" spans="4:108" x14ac:dyDescent="0.25">
      <c r="D1122" s="12"/>
      <c r="E1122" s="14"/>
      <c r="H1122" s="16"/>
      <c r="I1122" s="11"/>
      <c r="J1122" s="33"/>
      <c r="K1122" s="33"/>
      <c r="L1122" s="33"/>
      <c r="M1122" s="33"/>
      <c r="N1122" s="8"/>
      <c r="AG1122" s="8"/>
      <c r="AI1122" s="30"/>
      <c r="AK1122" s="30"/>
      <c r="AL1122" s="21"/>
      <c r="AM1122" s="23" t="e">
        <f t="shared" si="277"/>
        <v>#NUM!</v>
      </c>
      <c r="AW1122" s="40"/>
      <c r="AY1122" s="40"/>
      <c r="BA1122" s="18"/>
      <c r="BC1122" s="18"/>
      <c r="BD1122" s="18"/>
      <c r="BK1122" s="18"/>
      <c r="BN1122" s="18"/>
      <c r="BY1122" s="18"/>
      <c r="CC1122" s="18"/>
      <c r="CH1122" s="18"/>
      <c r="CS1122" s="18"/>
      <c r="DD1122" s="34" t="s">
        <v>110</v>
      </c>
    </row>
    <row r="1123" spans="4:108" x14ac:dyDescent="0.25">
      <c r="D1123" s="12"/>
      <c r="E1123" s="14"/>
      <c r="H1123" s="16"/>
      <c r="I1123" s="11"/>
      <c r="J1123" s="33"/>
      <c r="K1123" s="33"/>
      <c r="L1123" s="33"/>
      <c r="M1123" s="33"/>
      <c r="N1123" s="8"/>
      <c r="AG1123" s="8"/>
      <c r="AI1123" s="30"/>
      <c r="AK1123" s="30"/>
      <c r="AL1123" s="21"/>
      <c r="AM1123" s="23" t="e">
        <f t="shared" si="277"/>
        <v>#NUM!</v>
      </c>
      <c r="AW1123" s="40"/>
      <c r="AY1123" s="40"/>
      <c r="BA1123" s="18"/>
      <c r="BC1123" s="18"/>
      <c r="BD1123" s="18"/>
      <c r="BK1123" s="18"/>
      <c r="BN1123" s="18"/>
      <c r="BY1123" s="18"/>
      <c r="CC1123" s="18"/>
      <c r="CH1123" s="18"/>
      <c r="CS1123" s="18"/>
      <c r="DD1123" s="34" t="s">
        <v>110</v>
      </c>
    </row>
    <row r="1124" spans="4:108" x14ac:dyDescent="0.25">
      <c r="D1124" s="12"/>
      <c r="E1124" s="14"/>
      <c r="H1124" s="16"/>
      <c r="I1124" s="11"/>
      <c r="J1124" s="33"/>
      <c r="K1124" s="33"/>
      <c r="L1124" s="33"/>
      <c r="M1124" s="33"/>
      <c r="N1124" s="8"/>
      <c r="AG1124" s="8"/>
      <c r="AI1124" s="30"/>
      <c r="AK1124" s="30"/>
      <c r="AL1124" s="21"/>
      <c r="AM1124" s="23" t="e">
        <f t="shared" si="277"/>
        <v>#NUM!</v>
      </c>
      <c r="AW1124" s="40"/>
      <c r="AY1124" s="40"/>
      <c r="BA1124" s="18"/>
      <c r="BC1124" s="18"/>
      <c r="BD1124" s="18"/>
      <c r="BK1124" s="18"/>
      <c r="BN1124" s="18"/>
      <c r="BY1124" s="18"/>
      <c r="CC1124" s="18"/>
      <c r="CH1124" s="18"/>
      <c r="CS1124" s="18"/>
      <c r="DD1124" s="34" t="s">
        <v>110</v>
      </c>
    </row>
    <row r="1125" spans="4:108" x14ac:dyDescent="0.25">
      <c r="D1125" s="12"/>
      <c r="E1125" s="14"/>
      <c r="H1125" s="16"/>
      <c r="I1125" s="11"/>
      <c r="J1125" s="33"/>
      <c r="K1125" s="33"/>
      <c r="L1125" s="33"/>
      <c r="M1125" s="33"/>
      <c r="N1125" s="8"/>
      <c r="AG1125" s="8"/>
      <c r="AI1125" s="30"/>
      <c r="AK1125" s="30"/>
      <c r="AL1125" s="21"/>
      <c r="AM1125" s="23" t="e">
        <f t="shared" si="277"/>
        <v>#NUM!</v>
      </c>
      <c r="AW1125" s="40"/>
      <c r="AY1125" s="40"/>
      <c r="BA1125" s="18"/>
      <c r="BC1125" s="18"/>
      <c r="BD1125" s="18"/>
      <c r="BK1125" s="18"/>
      <c r="BN1125" s="18"/>
      <c r="BY1125" s="18"/>
      <c r="CC1125" s="18"/>
      <c r="CH1125" s="18"/>
      <c r="CS1125" s="18"/>
      <c r="DD1125" s="34" t="s">
        <v>110</v>
      </c>
    </row>
    <row r="1126" spans="4:108" x14ac:dyDescent="0.25">
      <c r="D1126" s="12"/>
      <c r="E1126" s="14"/>
      <c r="H1126" s="16"/>
      <c r="I1126" s="11"/>
      <c r="J1126" s="33"/>
      <c r="K1126" s="33"/>
      <c r="L1126" s="33"/>
      <c r="M1126" s="33"/>
      <c r="N1126" s="8"/>
      <c r="AG1126" s="8"/>
      <c r="AI1126" s="30"/>
      <c r="AK1126" s="30"/>
      <c r="AL1126" s="21"/>
      <c r="AM1126" s="23" t="e">
        <f t="shared" si="277"/>
        <v>#NUM!</v>
      </c>
      <c r="AW1126" s="40"/>
      <c r="AY1126" s="40"/>
      <c r="BA1126" s="18"/>
      <c r="BC1126" s="18"/>
      <c r="BD1126" s="18"/>
      <c r="BK1126" s="18"/>
      <c r="BN1126" s="18"/>
      <c r="BY1126" s="18"/>
      <c r="CC1126" s="18"/>
      <c r="CH1126" s="18"/>
      <c r="CS1126" s="18"/>
      <c r="DD1126" s="34" t="s">
        <v>110</v>
      </c>
    </row>
    <row r="1127" spans="4:108" x14ac:dyDescent="0.25">
      <c r="D1127" s="12"/>
      <c r="E1127" s="14"/>
      <c r="H1127" s="16"/>
      <c r="I1127" s="11"/>
      <c r="J1127" s="33"/>
      <c r="K1127" s="33"/>
      <c r="L1127" s="33"/>
      <c r="M1127" s="33"/>
      <c r="N1127" s="8"/>
      <c r="AG1127" s="8"/>
      <c r="AI1127" s="30"/>
      <c r="AK1127" s="30"/>
      <c r="AL1127" s="21"/>
      <c r="AM1127" s="23" t="e">
        <f t="shared" si="277"/>
        <v>#NUM!</v>
      </c>
      <c r="AW1127" s="40"/>
      <c r="AY1127" s="40"/>
      <c r="BA1127" s="18"/>
      <c r="BC1127" s="18"/>
      <c r="BD1127" s="18"/>
      <c r="BK1127" s="18"/>
      <c r="BN1127" s="18"/>
      <c r="BY1127" s="18"/>
      <c r="CC1127" s="18"/>
      <c r="CH1127" s="18"/>
      <c r="CS1127" s="18"/>
      <c r="DD1127" s="34" t="s">
        <v>110</v>
      </c>
    </row>
    <row r="1128" spans="4:108" x14ac:dyDescent="0.25">
      <c r="D1128" s="12"/>
      <c r="E1128" s="14"/>
      <c r="H1128" s="16"/>
      <c r="I1128" s="11"/>
      <c r="J1128" s="33"/>
      <c r="K1128" s="33"/>
      <c r="L1128" s="33"/>
      <c r="M1128" s="33"/>
      <c r="N1128" s="8"/>
      <c r="AG1128" s="8"/>
      <c r="AI1128" s="30"/>
      <c r="AK1128" s="30"/>
      <c r="AL1128" s="21"/>
      <c r="AM1128" s="23" t="e">
        <f t="shared" si="277"/>
        <v>#NUM!</v>
      </c>
      <c r="AW1128" s="40"/>
      <c r="AY1128" s="40"/>
      <c r="BA1128" s="18"/>
      <c r="BC1128" s="18"/>
      <c r="BD1128" s="18"/>
      <c r="BK1128" s="18"/>
      <c r="BN1128" s="18"/>
      <c r="BY1128" s="18"/>
      <c r="CC1128" s="18"/>
      <c r="CH1128" s="18"/>
      <c r="CS1128" s="18"/>
      <c r="DD1128" s="34" t="s">
        <v>110</v>
      </c>
    </row>
    <row r="1129" spans="4:108" x14ac:dyDescent="0.25">
      <c r="D1129" s="12"/>
      <c r="E1129" s="14"/>
      <c r="H1129" s="16"/>
      <c r="I1129" s="11"/>
      <c r="J1129" s="33"/>
      <c r="K1129" s="33"/>
      <c r="L1129" s="33"/>
      <c r="M1129" s="33"/>
      <c r="N1129" s="8"/>
      <c r="AG1129" s="8"/>
      <c r="AI1129" s="30"/>
      <c r="AK1129" s="30"/>
      <c r="AL1129" s="21"/>
      <c r="AM1129" s="23" t="e">
        <f t="shared" si="277"/>
        <v>#NUM!</v>
      </c>
      <c r="AW1129" s="40"/>
      <c r="AY1129" s="40"/>
      <c r="BA1129" s="18"/>
      <c r="BC1129" s="18"/>
      <c r="BD1129" s="18"/>
      <c r="BK1129" s="18"/>
      <c r="BN1129" s="18"/>
      <c r="BY1129" s="18"/>
      <c r="CC1129" s="18"/>
      <c r="CH1129" s="18"/>
      <c r="CS1129" s="18"/>
      <c r="DD1129" s="34" t="s">
        <v>110</v>
      </c>
    </row>
    <row r="1130" spans="4:108" x14ac:dyDescent="0.25">
      <c r="D1130" s="12"/>
      <c r="E1130" s="14"/>
      <c r="H1130" s="16"/>
      <c r="I1130" s="11"/>
      <c r="J1130" s="33"/>
      <c r="K1130" s="33"/>
      <c r="L1130" s="33"/>
      <c r="M1130" s="33"/>
      <c r="N1130" s="8"/>
      <c r="AG1130" s="8"/>
      <c r="AI1130" s="30"/>
      <c r="AK1130" s="30"/>
      <c r="AL1130" s="21"/>
      <c r="AM1130" s="23" t="e">
        <f t="shared" si="277"/>
        <v>#NUM!</v>
      </c>
      <c r="AW1130" s="40"/>
      <c r="AY1130" s="40"/>
      <c r="BA1130" s="18"/>
      <c r="BC1130" s="18"/>
      <c r="BD1130" s="18"/>
      <c r="BK1130" s="18"/>
      <c r="BN1130" s="18"/>
      <c r="BY1130" s="18"/>
      <c r="CC1130" s="18"/>
      <c r="CH1130" s="18"/>
      <c r="CS1130" s="18"/>
      <c r="DD1130" s="34" t="s">
        <v>110</v>
      </c>
    </row>
    <row r="1131" spans="4:108" x14ac:dyDescent="0.25">
      <c r="D1131" s="12"/>
      <c r="E1131" s="14"/>
      <c r="H1131" s="16"/>
      <c r="I1131" s="11"/>
      <c r="J1131" s="33"/>
      <c r="K1131" s="33"/>
      <c r="L1131" s="33"/>
      <c r="M1131" s="33"/>
      <c r="N1131" s="8"/>
      <c r="AG1131" s="8"/>
      <c r="AI1131" s="30"/>
      <c r="AK1131" s="30"/>
      <c r="AL1131" s="21"/>
      <c r="AM1131" s="23" t="e">
        <f t="shared" si="277"/>
        <v>#NUM!</v>
      </c>
      <c r="AW1131" s="40"/>
      <c r="AY1131" s="40"/>
      <c r="BA1131" s="18"/>
      <c r="BC1131" s="18"/>
      <c r="BD1131" s="18"/>
      <c r="BK1131" s="18"/>
      <c r="BN1131" s="18"/>
      <c r="BY1131" s="18"/>
      <c r="CC1131" s="18"/>
      <c r="CH1131" s="18"/>
      <c r="CS1131" s="18"/>
      <c r="DD1131" s="34" t="s">
        <v>110</v>
      </c>
    </row>
    <row r="1132" spans="4:108" x14ac:dyDescent="0.25">
      <c r="D1132" s="12"/>
      <c r="E1132" s="14"/>
      <c r="H1132" s="16"/>
      <c r="I1132" s="11"/>
      <c r="J1132" s="33"/>
      <c r="K1132" s="33"/>
      <c r="L1132" s="33"/>
      <c r="M1132" s="33"/>
      <c r="N1132" s="8"/>
      <c r="AG1132" s="8"/>
      <c r="AI1132" s="30"/>
      <c r="AK1132" s="30"/>
      <c r="AL1132" s="21"/>
      <c r="AM1132" s="23" t="e">
        <f t="shared" si="277"/>
        <v>#NUM!</v>
      </c>
      <c r="AW1132" s="40"/>
      <c r="AY1132" s="40"/>
      <c r="BA1132" s="18"/>
      <c r="BC1132" s="18"/>
      <c r="BD1132" s="18"/>
      <c r="BK1132" s="18"/>
      <c r="BN1132" s="18"/>
      <c r="BY1132" s="18"/>
      <c r="CC1132" s="18"/>
      <c r="CH1132" s="18"/>
      <c r="CS1132" s="18"/>
      <c r="DD1132" s="34" t="s">
        <v>110</v>
      </c>
    </row>
    <row r="1133" spans="4:108" x14ac:dyDescent="0.25">
      <c r="D1133" s="12"/>
      <c r="E1133" s="14"/>
      <c r="H1133" s="16"/>
      <c r="I1133" s="11"/>
      <c r="J1133" s="33"/>
      <c r="K1133" s="33"/>
      <c r="L1133" s="33"/>
      <c r="M1133" s="33"/>
      <c r="N1133" s="8"/>
      <c r="AG1133" s="8"/>
      <c r="AI1133" s="30"/>
      <c r="AK1133" s="30"/>
      <c r="AL1133" s="21"/>
      <c r="AM1133" s="23" t="e">
        <f t="shared" si="277"/>
        <v>#NUM!</v>
      </c>
      <c r="AW1133" s="40"/>
      <c r="AY1133" s="40"/>
      <c r="BA1133" s="18"/>
      <c r="BC1133" s="18"/>
      <c r="BD1133" s="18"/>
      <c r="BK1133" s="18"/>
      <c r="BN1133" s="18"/>
      <c r="BY1133" s="18"/>
      <c r="CC1133" s="18"/>
      <c r="CH1133" s="18"/>
      <c r="CS1133" s="18"/>
      <c r="DD1133" s="34" t="s">
        <v>110</v>
      </c>
    </row>
    <row r="1134" spans="4:108" x14ac:dyDescent="0.25">
      <c r="D1134" s="12"/>
      <c r="E1134" s="14"/>
      <c r="H1134" s="16"/>
      <c r="I1134" s="11"/>
      <c r="J1134" s="33"/>
      <c r="K1134" s="33"/>
      <c r="L1134" s="33"/>
      <c r="M1134" s="33"/>
      <c r="N1134" s="8"/>
      <c r="AG1134" s="8"/>
      <c r="AI1134" s="30"/>
      <c r="AK1134" s="30"/>
      <c r="AL1134" s="21"/>
      <c r="AM1134" s="23" t="e">
        <f t="shared" si="277"/>
        <v>#NUM!</v>
      </c>
      <c r="AW1134" s="40"/>
      <c r="AY1134" s="40"/>
      <c r="BA1134" s="18"/>
      <c r="BC1134" s="18"/>
      <c r="BD1134" s="18"/>
      <c r="BK1134" s="18"/>
      <c r="BN1134" s="18"/>
      <c r="BY1134" s="18"/>
      <c r="CC1134" s="18"/>
      <c r="CH1134" s="18"/>
      <c r="CS1134" s="18"/>
      <c r="DD1134" s="34" t="s">
        <v>110</v>
      </c>
    </row>
    <row r="1135" spans="4:108" x14ac:dyDescent="0.25">
      <c r="D1135" s="12"/>
      <c r="E1135" s="14"/>
      <c r="H1135" s="16"/>
      <c r="I1135" s="11"/>
      <c r="J1135" s="33"/>
      <c r="K1135" s="33"/>
      <c r="L1135" s="33"/>
      <c r="M1135" s="33"/>
      <c r="N1135" s="8"/>
      <c r="AG1135" s="8"/>
      <c r="AI1135" s="30"/>
      <c r="AK1135" s="30"/>
      <c r="AL1135" s="21"/>
      <c r="AM1135" s="23" t="e">
        <f t="shared" si="277"/>
        <v>#NUM!</v>
      </c>
      <c r="AW1135" s="40"/>
      <c r="AY1135" s="40"/>
      <c r="BA1135" s="18"/>
      <c r="BC1135" s="18"/>
      <c r="BD1135" s="18"/>
      <c r="BK1135" s="18"/>
      <c r="BN1135" s="18"/>
      <c r="BY1135" s="18"/>
      <c r="CC1135" s="18"/>
      <c r="CH1135" s="18"/>
      <c r="CS1135" s="18"/>
      <c r="DD1135" s="34" t="s">
        <v>110</v>
      </c>
    </row>
    <row r="1136" spans="4:108" x14ac:dyDescent="0.25">
      <c r="D1136" s="12"/>
      <c r="E1136" s="14"/>
      <c r="H1136" s="16"/>
      <c r="I1136" s="11"/>
      <c r="J1136" s="33"/>
      <c r="K1136" s="33"/>
      <c r="L1136" s="33"/>
      <c r="M1136" s="33"/>
      <c r="N1136" s="8"/>
      <c r="AG1136" s="8"/>
      <c r="AI1136" s="30"/>
      <c r="AK1136" s="30"/>
      <c r="AL1136" s="21"/>
      <c r="AM1136" s="23" t="e">
        <f t="shared" si="277"/>
        <v>#NUM!</v>
      </c>
      <c r="AW1136" s="40"/>
      <c r="AY1136" s="40"/>
      <c r="BA1136" s="18"/>
      <c r="BC1136" s="18"/>
      <c r="BD1136" s="18"/>
      <c r="BK1136" s="18"/>
      <c r="BN1136" s="18"/>
      <c r="BY1136" s="18"/>
      <c r="CC1136" s="18"/>
      <c r="CH1136" s="18"/>
      <c r="CS1136" s="18"/>
      <c r="DD1136" s="34" t="s">
        <v>110</v>
      </c>
    </row>
    <row r="1137" spans="4:108" x14ac:dyDescent="0.25">
      <c r="D1137" s="12"/>
      <c r="E1137" s="14"/>
      <c r="H1137" s="16"/>
      <c r="I1137" s="11"/>
      <c r="J1137" s="33"/>
      <c r="K1137" s="33"/>
      <c r="L1137" s="33"/>
      <c r="M1137" s="33"/>
      <c r="N1137" s="8"/>
      <c r="AG1137" s="8"/>
      <c r="AI1137" s="30"/>
      <c r="AK1137" s="30"/>
      <c r="AL1137" s="21"/>
      <c r="AM1137" s="23" t="e">
        <f t="shared" si="277"/>
        <v>#NUM!</v>
      </c>
      <c r="AW1137" s="40"/>
      <c r="AY1137" s="40"/>
      <c r="BA1137" s="18"/>
      <c r="BC1137" s="18"/>
      <c r="BD1137" s="18"/>
      <c r="BK1137" s="18"/>
      <c r="BN1137" s="18"/>
      <c r="BY1137" s="18"/>
      <c r="CC1137" s="18"/>
      <c r="CH1137" s="18"/>
      <c r="CS1137" s="18"/>
      <c r="DD1137" s="34" t="s">
        <v>110</v>
      </c>
    </row>
    <row r="1138" spans="4:108" x14ac:dyDescent="0.25">
      <c r="D1138" s="12"/>
      <c r="E1138" s="14"/>
      <c r="H1138" s="16"/>
      <c r="I1138" s="11"/>
      <c r="J1138" s="33"/>
      <c r="K1138" s="33"/>
      <c r="L1138" s="33"/>
      <c r="M1138" s="33"/>
      <c r="N1138" s="8"/>
      <c r="AG1138" s="8"/>
      <c r="AI1138" s="30"/>
      <c r="AK1138" s="30"/>
      <c r="AL1138" s="21"/>
      <c r="AM1138" s="23" t="e">
        <f t="shared" si="277"/>
        <v>#NUM!</v>
      </c>
      <c r="AW1138" s="40"/>
      <c r="AY1138" s="40"/>
      <c r="BA1138" s="18"/>
      <c r="BC1138" s="18"/>
      <c r="BD1138" s="18"/>
      <c r="BK1138" s="18"/>
      <c r="BN1138" s="18"/>
      <c r="BY1138" s="18"/>
      <c r="CC1138" s="18"/>
      <c r="CH1138" s="18"/>
      <c r="CS1138" s="18"/>
      <c r="DD1138" s="34" t="s">
        <v>110</v>
      </c>
    </row>
    <row r="1139" spans="4:108" x14ac:dyDescent="0.25">
      <c r="D1139" s="12"/>
      <c r="E1139" s="14"/>
      <c r="H1139" s="16"/>
      <c r="I1139" s="11"/>
      <c r="J1139" s="33"/>
      <c r="K1139" s="33"/>
      <c r="L1139" s="33"/>
      <c r="M1139" s="33"/>
      <c r="N1139" s="8"/>
      <c r="AG1139" s="8"/>
      <c r="AI1139" s="30"/>
      <c r="AK1139" s="30"/>
      <c r="AL1139" s="21"/>
      <c r="AM1139" s="23" t="e">
        <f t="shared" si="277"/>
        <v>#NUM!</v>
      </c>
      <c r="AW1139" s="40"/>
      <c r="AY1139" s="40"/>
      <c r="BA1139" s="18"/>
      <c r="BC1139" s="18"/>
      <c r="BD1139" s="18"/>
      <c r="BK1139" s="18"/>
      <c r="BN1139" s="18"/>
      <c r="BY1139" s="18"/>
      <c r="CC1139" s="18"/>
      <c r="CH1139" s="18"/>
      <c r="CS1139" s="18"/>
      <c r="DD1139" s="34" t="s">
        <v>110</v>
      </c>
    </row>
    <row r="1140" spans="4:108" x14ac:dyDescent="0.25">
      <c r="D1140" s="12"/>
      <c r="E1140" s="14"/>
      <c r="H1140" s="16"/>
      <c r="I1140" s="11"/>
      <c r="J1140" s="33"/>
      <c r="K1140" s="33"/>
      <c r="L1140" s="33"/>
      <c r="M1140" s="33"/>
      <c r="N1140" s="8"/>
      <c r="AG1140" s="8"/>
      <c r="AI1140" s="30"/>
      <c r="AK1140" s="30"/>
      <c r="AL1140" s="21"/>
      <c r="AM1140" s="23" t="e">
        <f t="shared" si="277"/>
        <v>#NUM!</v>
      </c>
      <c r="AW1140" s="40"/>
      <c r="AY1140" s="40"/>
      <c r="BA1140" s="18"/>
      <c r="BC1140" s="18"/>
      <c r="BD1140" s="18"/>
      <c r="BK1140" s="18"/>
      <c r="BN1140" s="18"/>
      <c r="BY1140" s="18"/>
      <c r="CC1140" s="18"/>
      <c r="CH1140" s="18"/>
      <c r="CS1140" s="18"/>
      <c r="DD1140" s="34" t="s">
        <v>110</v>
      </c>
    </row>
    <row r="1141" spans="4:108" x14ac:dyDescent="0.25">
      <c r="D1141" s="12"/>
      <c r="E1141" s="14"/>
      <c r="H1141" s="16"/>
      <c r="I1141" s="11"/>
      <c r="J1141" s="33"/>
      <c r="K1141" s="33"/>
      <c r="L1141" s="33"/>
      <c r="M1141" s="33"/>
      <c r="N1141" s="8"/>
      <c r="AG1141" s="8"/>
      <c r="AI1141" s="30"/>
      <c r="AK1141" s="30"/>
      <c r="AL1141" s="21"/>
      <c r="AM1141" s="23" t="e">
        <f t="shared" si="277"/>
        <v>#NUM!</v>
      </c>
      <c r="AW1141" s="40"/>
      <c r="AY1141" s="40"/>
      <c r="BA1141" s="18"/>
      <c r="BC1141" s="18"/>
      <c r="BD1141" s="18"/>
      <c r="BK1141" s="18"/>
      <c r="BN1141" s="18"/>
      <c r="BY1141" s="18"/>
      <c r="CC1141" s="18"/>
      <c r="CH1141" s="18"/>
      <c r="CS1141" s="18"/>
      <c r="DD1141" s="34" t="s">
        <v>110</v>
      </c>
    </row>
    <row r="1142" spans="4:108" x14ac:dyDescent="0.25">
      <c r="D1142" s="12"/>
      <c r="E1142" s="14"/>
      <c r="H1142" s="16"/>
      <c r="I1142" s="11"/>
      <c r="J1142" s="33"/>
      <c r="K1142" s="33"/>
      <c r="L1142" s="33"/>
      <c r="M1142" s="33"/>
      <c r="N1142" s="8"/>
      <c r="AG1142" s="8"/>
      <c r="AI1142" s="30"/>
      <c r="AK1142" s="30"/>
      <c r="AL1142" s="21"/>
      <c r="AM1142" s="23" t="e">
        <f t="shared" si="277"/>
        <v>#NUM!</v>
      </c>
      <c r="AW1142" s="40"/>
      <c r="AY1142" s="40"/>
      <c r="BA1142" s="18"/>
      <c r="BC1142" s="18"/>
      <c r="BD1142" s="18"/>
      <c r="BK1142" s="18"/>
      <c r="BN1142" s="18"/>
      <c r="BY1142" s="18"/>
      <c r="CC1142" s="18"/>
      <c r="CH1142" s="18"/>
      <c r="CS1142" s="18"/>
      <c r="DD1142" s="34" t="s">
        <v>110</v>
      </c>
    </row>
    <row r="1143" spans="4:108" x14ac:dyDescent="0.25">
      <c r="D1143" s="12"/>
      <c r="E1143" s="14"/>
      <c r="H1143" s="16"/>
      <c r="I1143" s="11"/>
      <c r="J1143" s="33"/>
      <c r="K1143" s="33"/>
      <c r="L1143" s="33"/>
      <c r="M1143" s="33"/>
      <c r="N1143" s="8"/>
      <c r="AG1143" s="8"/>
      <c r="AI1143" s="30"/>
      <c r="AK1143" s="30"/>
      <c r="AL1143" s="21"/>
      <c r="AM1143" s="23" t="e">
        <f t="shared" si="277"/>
        <v>#NUM!</v>
      </c>
      <c r="AW1143" s="40"/>
      <c r="AY1143" s="40"/>
      <c r="BA1143" s="18"/>
      <c r="BC1143" s="18"/>
      <c r="BD1143" s="18"/>
      <c r="BK1143" s="18"/>
      <c r="BN1143" s="18"/>
      <c r="BY1143" s="18"/>
      <c r="CC1143" s="18"/>
      <c r="CH1143" s="18"/>
      <c r="CS1143" s="18"/>
      <c r="DD1143" s="34" t="s">
        <v>110</v>
      </c>
    </row>
    <row r="1144" spans="4:108" x14ac:dyDescent="0.25">
      <c r="D1144" s="12"/>
      <c r="E1144" s="14"/>
      <c r="H1144" s="16"/>
      <c r="I1144" s="11"/>
      <c r="J1144" s="33"/>
      <c r="K1144" s="33"/>
      <c r="L1144" s="33"/>
      <c r="M1144" s="33"/>
      <c r="N1144" s="8"/>
      <c r="AG1144" s="8"/>
      <c r="AI1144" s="30"/>
      <c r="AK1144" s="30"/>
      <c r="AL1144" s="21"/>
      <c r="AM1144" s="23" t="e">
        <f t="shared" si="277"/>
        <v>#NUM!</v>
      </c>
      <c r="AW1144" s="40"/>
      <c r="AY1144" s="40"/>
      <c r="BA1144" s="18"/>
      <c r="BC1144" s="18"/>
      <c r="BD1144" s="18"/>
      <c r="BK1144" s="18"/>
      <c r="BN1144" s="18"/>
      <c r="BY1144" s="18"/>
      <c r="CC1144" s="18"/>
      <c r="CH1144" s="18"/>
      <c r="CS1144" s="18"/>
      <c r="DD1144" s="34" t="s">
        <v>110</v>
      </c>
    </row>
    <row r="1145" spans="4:108" x14ac:dyDescent="0.25">
      <c r="D1145" s="12"/>
      <c r="E1145" s="14"/>
      <c r="H1145" s="16"/>
      <c r="I1145" s="11"/>
      <c r="J1145" s="33"/>
      <c r="K1145" s="33"/>
      <c r="L1145" s="33"/>
      <c r="M1145" s="33"/>
      <c r="N1145" s="8"/>
      <c r="AG1145" s="8"/>
      <c r="AI1145" s="30"/>
      <c r="AK1145" s="30"/>
      <c r="AL1145" s="21"/>
      <c r="AM1145" s="23" t="e">
        <f t="shared" si="277"/>
        <v>#NUM!</v>
      </c>
      <c r="AW1145" s="40"/>
      <c r="AY1145" s="40"/>
      <c r="BA1145" s="18"/>
      <c r="BC1145" s="18"/>
      <c r="BD1145" s="18"/>
      <c r="BK1145" s="18"/>
      <c r="BN1145" s="18"/>
      <c r="BY1145" s="18"/>
      <c r="CC1145" s="18"/>
      <c r="CH1145" s="18"/>
      <c r="CS1145" s="18"/>
      <c r="DD1145" s="34" t="s">
        <v>110</v>
      </c>
    </row>
    <row r="1146" spans="4:108" x14ac:dyDescent="0.25">
      <c r="D1146" s="12"/>
      <c r="E1146" s="14"/>
      <c r="H1146" s="16"/>
      <c r="I1146" s="11"/>
      <c r="J1146" s="33"/>
      <c r="K1146" s="33"/>
      <c r="L1146" s="33"/>
      <c r="M1146" s="33"/>
      <c r="N1146" s="8"/>
      <c r="AG1146" s="8"/>
      <c r="AI1146" s="30"/>
      <c r="AK1146" s="30"/>
      <c r="AL1146" s="21"/>
      <c r="AM1146" s="23" t="e">
        <f t="shared" si="277"/>
        <v>#NUM!</v>
      </c>
      <c r="AW1146" s="40"/>
      <c r="AY1146" s="40"/>
      <c r="BA1146" s="18"/>
      <c r="BC1146" s="18"/>
      <c r="BD1146" s="18"/>
      <c r="BK1146" s="18"/>
      <c r="BN1146" s="18"/>
      <c r="BY1146" s="18"/>
      <c r="CC1146" s="18"/>
      <c r="CH1146" s="18"/>
      <c r="CS1146" s="18"/>
      <c r="DD1146" s="34" t="s">
        <v>110</v>
      </c>
    </row>
    <row r="1147" spans="4:108" x14ac:dyDescent="0.25">
      <c r="D1147" s="12"/>
      <c r="E1147" s="14"/>
      <c r="H1147" s="16"/>
      <c r="I1147" s="11"/>
      <c r="J1147" s="33"/>
      <c r="K1147" s="33"/>
      <c r="L1147" s="33"/>
      <c r="M1147" s="33"/>
      <c r="N1147" s="8"/>
      <c r="AG1147" s="8"/>
      <c r="AI1147" s="30"/>
      <c r="AK1147" s="30"/>
      <c r="AL1147" s="21"/>
      <c r="AM1147" s="23" t="e">
        <f t="shared" si="277"/>
        <v>#NUM!</v>
      </c>
      <c r="AW1147" s="40"/>
      <c r="AY1147" s="40"/>
      <c r="BA1147" s="18"/>
      <c r="BC1147" s="18"/>
      <c r="BD1147" s="18"/>
      <c r="BK1147" s="18"/>
      <c r="BN1147" s="18"/>
      <c r="BY1147" s="18"/>
      <c r="CC1147" s="18"/>
      <c r="CH1147" s="18"/>
      <c r="CS1147" s="18"/>
      <c r="DD1147" s="34" t="s">
        <v>110</v>
      </c>
    </row>
    <row r="1148" spans="4:108" x14ac:dyDescent="0.25">
      <c r="D1148" s="12"/>
      <c r="E1148" s="14"/>
      <c r="H1148" s="16"/>
      <c r="I1148" s="11"/>
      <c r="J1148" s="33"/>
      <c r="K1148" s="33"/>
      <c r="L1148" s="33"/>
      <c r="M1148" s="33"/>
      <c r="N1148" s="8"/>
      <c r="AG1148" s="8"/>
      <c r="AI1148" s="30"/>
      <c r="AK1148" s="30"/>
      <c r="AL1148" s="21"/>
      <c r="AM1148" s="23" t="e">
        <f t="shared" si="277"/>
        <v>#NUM!</v>
      </c>
      <c r="AW1148" s="40"/>
      <c r="AY1148" s="40"/>
      <c r="BA1148" s="18"/>
      <c r="BC1148" s="18"/>
      <c r="BD1148" s="18"/>
      <c r="BK1148" s="18"/>
      <c r="BN1148" s="18"/>
      <c r="BY1148" s="18"/>
      <c r="CC1148" s="18"/>
      <c r="CH1148" s="18"/>
      <c r="CS1148" s="18"/>
      <c r="DD1148" s="34" t="s">
        <v>110</v>
      </c>
    </row>
    <row r="1149" spans="4:108" x14ac:dyDescent="0.25">
      <c r="D1149" s="12"/>
      <c r="E1149" s="14"/>
      <c r="H1149" s="16"/>
      <c r="I1149" s="11"/>
      <c r="J1149" s="33"/>
      <c r="K1149" s="33"/>
      <c r="L1149" s="33"/>
      <c r="M1149" s="33"/>
      <c r="N1149" s="8"/>
      <c r="AG1149" s="8"/>
      <c r="AI1149" s="30"/>
      <c r="AK1149" s="30"/>
      <c r="AL1149" s="21"/>
      <c r="AM1149" s="23" t="e">
        <f t="shared" si="277"/>
        <v>#NUM!</v>
      </c>
      <c r="AW1149" s="40"/>
      <c r="AY1149" s="40"/>
      <c r="BA1149" s="18"/>
      <c r="BC1149" s="18"/>
      <c r="BD1149" s="18"/>
      <c r="BK1149" s="18"/>
      <c r="BN1149" s="18"/>
      <c r="BY1149" s="18"/>
      <c r="CC1149" s="18"/>
      <c r="CH1149" s="18"/>
      <c r="CS1149" s="18"/>
      <c r="DD1149" s="34" t="s">
        <v>110</v>
      </c>
    </row>
    <row r="1150" spans="4:108" x14ac:dyDescent="0.25">
      <c r="D1150" s="12"/>
      <c r="E1150" s="14"/>
      <c r="H1150" s="16"/>
      <c r="I1150" s="11"/>
      <c r="J1150" s="33"/>
      <c r="K1150" s="33"/>
      <c r="L1150" s="33"/>
      <c r="M1150" s="33"/>
      <c r="N1150" s="8"/>
      <c r="AG1150" s="8"/>
      <c r="AI1150" s="30"/>
      <c r="AK1150" s="30"/>
      <c r="AL1150" s="21"/>
      <c r="AM1150" s="23" t="e">
        <f t="shared" si="277"/>
        <v>#NUM!</v>
      </c>
      <c r="AW1150" s="40"/>
      <c r="AY1150" s="40"/>
      <c r="BA1150" s="18"/>
      <c r="BC1150" s="18"/>
      <c r="BD1150" s="18"/>
      <c r="BK1150" s="18"/>
      <c r="BN1150" s="18"/>
      <c r="BY1150" s="18"/>
      <c r="CC1150" s="18"/>
      <c r="CH1150" s="18"/>
      <c r="CS1150" s="18"/>
      <c r="DD1150" s="34" t="s">
        <v>110</v>
      </c>
    </row>
    <row r="1151" spans="4:108" x14ac:dyDescent="0.25">
      <c r="D1151" s="12"/>
      <c r="E1151" s="14"/>
      <c r="H1151" s="16"/>
      <c r="I1151" s="11"/>
      <c r="J1151" s="33"/>
      <c r="K1151" s="33"/>
      <c r="L1151" s="33"/>
      <c r="M1151" s="33"/>
      <c r="N1151" s="8"/>
      <c r="AG1151" s="8"/>
      <c r="AI1151" s="30"/>
      <c r="AK1151" s="30"/>
      <c r="AL1151" s="21"/>
      <c r="AM1151" s="23" t="e">
        <f t="shared" si="277"/>
        <v>#NUM!</v>
      </c>
      <c r="AW1151" s="40"/>
      <c r="AY1151" s="40"/>
      <c r="BA1151" s="18"/>
      <c r="BC1151" s="18"/>
      <c r="BD1151" s="18"/>
      <c r="BK1151" s="18"/>
      <c r="BN1151" s="18"/>
      <c r="BY1151" s="18"/>
      <c r="CC1151" s="18"/>
      <c r="CH1151" s="18"/>
      <c r="CS1151" s="18"/>
      <c r="DD1151" s="34" t="s">
        <v>110</v>
      </c>
    </row>
    <row r="1152" spans="4:108" x14ac:dyDescent="0.25">
      <c r="D1152" s="12"/>
      <c r="E1152" s="14"/>
      <c r="H1152" s="16"/>
      <c r="I1152" s="11"/>
      <c r="J1152" s="33"/>
      <c r="K1152" s="33"/>
      <c r="L1152" s="33"/>
      <c r="M1152" s="33"/>
      <c r="N1152" s="8"/>
      <c r="AG1152" s="8"/>
      <c r="AI1152" s="30"/>
      <c r="AK1152" s="30"/>
      <c r="AL1152" s="21"/>
      <c r="AM1152" s="23" t="e">
        <f t="shared" si="277"/>
        <v>#NUM!</v>
      </c>
      <c r="AW1152" s="40"/>
      <c r="AY1152" s="40"/>
      <c r="BA1152" s="18"/>
      <c r="BC1152" s="18"/>
      <c r="BD1152" s="18"/>
      <c r="BK1152" s="18"/>
      <c r="BN1152" s="18"/>
      <c r="BY1152" s="18"/>
      <c r="CC1152" s="18"/>
      <c r="CH1152" s="18"/>
      <c r="CS1152" s="18"/>
      <c r="DD1152" s="34" t="s">
        <v>110</v>
      </c>
    </row>
    <row r="1153" spans="4:108" x14ac:dyDescent="0.25">
      <c r="D1153" s="12"/>
      <c r="E1153" s="14"/>
      <c r="H1153" s="16"/>
      <c r="I1153" s="11"/>
      <c r="J1153" s="33"/>
      <c r="K1153" s="33"/>
      <c r="L1153" s="33"/>
      <c r="M1153" s="33"/>
      <c r="N1153" s="8"/>
      <c r="AG1153" s="8"/>
      <c r="AI1153" s="30"/>
      <c r="AK1153" s="30"/>
      <c r="AL1153" s="21"/>
      <c r="AM1153" s="23" t="e">
        <f t="shared" si="277"/>
        <v>#NUM!</v>
      </c>
      <c r="AW1153" s="40"/>
      <c r="AY1153" s="40"/>
      <c r="BA1153" s="18"/>
      <c r="BC1153" s="18"/>
      <c r="BD1153" s="18"/>
      <c r="BK1153" s="18"/>
      <c r="BN1153" s="18"/>
      <c r="BY1153" s="18"/>
      <c r="CC1153" s="18"/>
      <c r="CH1153" s="18"/>
      <c r="CS1153" s="18"/>
      <c r="DD1153" s="34" t="s">
        <v>110</v>
      </c>
    </row>
    <row r="1154" spans="4:108" x14ac:dyDescent="0.25">
      <c r="D1154" s="12"/>
      <c r="E1154" s="14"/>
      <c r="H1154" s="16"/>
      <c r="I1154" s="11"/>
      <c r="J1154" s="33"/>
      <c r="K1154" s="33"/>
      <c r="L1154" s="33"/>
      <c r="M1154" s="33"/>
      <c r="N1154" s="8"/>
      <c r="AG1154" s="8"/>
      <c r="AI1154" s="30"/>
      <c r="AK1154" s="30"/>
      <c r="AL1154" s="21"/>
      <c r="AM1154" s="23" t="e">
        <f t="shared" ref="AM1154:AM1217" si="278">LN(AL1154)</f>
        <v>#NUM!</v>
      </c>
      <c r="AW1154" s="40"/>
      <c r="AY1154" s="40"/>
      <c r="BA1154" s="18"/>
      <c r="BC1154" s="18"/>
      <c r="BD1154" s="18"/>
      <c r="BK1154" s="18"/>
      <c r="BN1154" s="18"/>
      <c r="BY1154" s="18"/>
      <c r="CC1154" s="18"/>
      <c r="CH1154" s="18"/>
      <c r="CS1154" s="18"/>
      <c r="DD1154" s="34" t="s">
        <v>110</v>
      </c>
    </row>
    <row r="1155" spans="4:108" x14ac:dyDescent="0.25">
      <c r="D1155" s="12"/>
      <c r="E1155" s="14"/>
      <c r="H1155" s="16"/>
      <c r="I1155" s="11"/>
      <c r="J1155" s="33"/>
      <c r="K1155" s="33"/>
      <c r="L1155" s="33"/>
      <c r="M1155" s="33"/>
      <c r="N1155" s="8"/>
      <c r="AG1155" s="8"/>
      <c r="AI1155" s="30"/>
      <c r="AK1155" s="30"/>
      <c r="AL1155" s="21"/>
      <c r="AM1155" s="23" t="e">
        <f t="shared" si="278"/>
        <v>#NUM!</v>
      </c>
      <c r="AW1155" s="40"/>
      <c r="AY1155" s="40"/>
      <c r="BA1155" s="18"/>
      <c r="BC1155" s="18"/>
      <c r="BD1155" s="18"/>
      <c r="BK1155" s="18"/>
      <c r="BN1155" s="18"/>
      <c r="BY1155" s="18"/>
      <c r="CC1155" s="18"/>
      <c r="CH1155" s="18"/>
      <c r="CS1155" s="18"/>
      <c r="DD1155" s="34" t="s">
        <v>110</v>
      </c>
    </row>
    <row r="1156" spans="4:108" x14ac:dyDescent="0.25">
      <c r="D1156" s="12"/>
      <c r="E1156" s="14"/>
      <c r="H1156" s="16"/>
      <c r="I1156" s="11"/>
      <c r="J1156" s="33"/>
      <c r="K1156" s="33"/>
      <c r="L1156" s="33"/>
      <c r="M1156" s="33"/>
      <c r="N1156" s="8"/>
      <c r="AG1156" s="8"/>
      <c r="AI1156" s="30"/>
      <c r="AK1156" s="30"/>
      <c r="AL1156" s="21"/>
      <c r="AM1156" s="23" t="e">
        <f t="shared" si="278"/>
        <v>#NUM!</v>
      </c>
      <c r="AW1156" s="40"/>
      <c r="AY1156" s="40"/>
      <c r="BA1156" s="18"/>
      <c r="BC1156" s="18"/>
      <c r="BD1156" s="18"/>
      <c r="BK1156" s="18"/>
      <c r="BN1156" s="18"/>
      <c r="BY1156" s="18"/>
      <c r="CC1156" s="18"/>
      <c r="CH1156" s="18"/>
      <c r="CS1156" s="18"/>
      <c r="DD1156" s="34" t="s">
        <v>110</v>
      </c>
    </row>
    <row r="1157" spans="4:108" x14ac:dyDescent="0.25">
      <c r="D1157" s="12"/>
      <c r="E1157" s="14"/>
      <c r="H1157" s="16"/>
      <c r="I1157" s="11"/>
      <c r="J1157" s="33"/>
      <c r="K1157" s="33"/>
      <c r="L1157" s="33"/>
      <c r="M1157" s="33"/>
      <c r="N1157" s="8"/>
      <c r="AG1157" s="8"/>
      <c r="AI1157" s="30"/>
      <c r="AK1157" s="30"/>
      <c r="AL1157" s="21"/>
      <c r="AM1157" s="23" t="e">
        <f t="shared" si="278"/>
        <v>#NUM!</v>
      </c>
      <c r="AW1157" s="40"/>
      <c r="AY1157" s="40"/>
      <c r="BA1157" s="18"/>
      <c r="BC1157" s="18"/>
      <c r="BD1157" s="18"/>
      <c r="BK1157" s="18"/>
      <c r="BN1157" s="18"/>
      <c r="BY1157" s="18"/>
      <c r="CC1157" s="18"/>
      <c r="CH1157" s="18"/>
      <c r="CS1157" s="18"/>
      <c r="DD1157" s="34" t="s">
        <v>110</v>
      </c>
    </row>
    <row r="1158" spans="4:108" x14ac:dyDescent="0.25">
      <c r="D1158" s="12"/>
      <c r="E1158" s="14"/>
      <c r="H1158" s="16"/>
      <c r="I1158" s="11"/>
      <c r="J1158" s="33"/>
      <c r="K1158" s="33"/>
      <c r="L1158" s="33"/>
      <c r="M1158" s="33"/>
      <c r="N1158" s="8"/>
      <c r="AG1158" s="8"/>
      <c r="AI1158" s="30"/>
      <c r="AK1158" s="30"/>
      <c r="AL1158" s="21"/>
      <c r="AM1158" s="23" t="e">
        <f t="shared" si="278"/>
        <v>#NUM!</v>
      </c>
      <c r="AW1158" s="40"/>
      <c r="AY1158" s="40"/>
      <c r="BA1158" s="18"/>
      <c r="BC1158" s="18"/>
      <c r="BD1158" s="18"/>
      <c r="BK1158" s="18"/>
      <c r="BN1158" s="18"/>
      <c r="BY1158" s="18"/>
      <c r="CC1158" s="18"/>
      <c r="CH1158" s="18"/>
      <c r="CS1158" s="18"/>
      <c r="DD1158" s="34" t="s">
        <v>110</v>
      </c>
    </row>
    <row r="1159" spans="4:108" x14ac:dyDescent="0.25">
      <c r="D1159" s="12"/>
      <c r="E1159" s="14"/>
      <c r="H1159" s="16"/>
      <c r="I1159" s="11"/>
      <c r="J1159" s="33"/>
      <c r="K1159" s="33"/>
      <c r="L1159" s="33"/>
      <c r="M1159" s="33"/>
      <c r="N1159" s="8"/>
      <c r="AG1159" s="8"/>
      <c r="AI1159" s="30"/>
      <c r="AK1159" s="30"/>
      <c r="AL1159" s="21"/>
      <c r="AM1159" s="23" t="e">
        <f t="shared" si="278"/>
        <v>#NUM!</v>
      </c>
      <c r="AW1159" s="40"/>
      <c r="AY1159" s="40"/>
      <c r="BA1159" s="18"/>
      <c r="BC1159" s="18"/>
      <c r="BD1159" s="18"/>
      <c r="BK1159" s="18"/>
      <c r="BN1159" s="18"/>
      <c r="BY1159" s="18"/>
      <c r="CC1159" s="18"/>
      <c r="CH1159" s="18"/>
      <c r="CS1159" s="18"/>
      <c r="DD1159" s="34" t="s">
        <v>110</v>
      </c>
    </row>
    <row r="1160" spans="4:108" x14ac:dyDescent="0.25">
      <c r="D1160" s="12"/>
      <c r="E1160" s="14"/>
      <c r="H1160" s="16"/>
      <c r="I1160" s="11"/>
      <c r="J1160" s="33"/>
      <c r="K1160" s="33"/>
      <c r="L1160" s="33"/>
      <c r="M1160" s="33"/>
      <c r="N1160" s="8"/>
      <c r="AG1160" s="8"/>
      <c r="AI1160" s="30"/>
      <c r="AK1160" s="30"/>
      <c r="AL1160" s="21"/>
      <c r="AM1160" s="23" t="e">
        <f t="shared" si="278"/>
        <v>#NUM!</v>
      </c>
      <c r="AW1160" s="40"/>
      <c r="AY1160" s="40"/>
      <c r="BA1160" s="18"/>
      <c r="BC1160" s="18"/>
      <c r="BD1160" s="18"/>
      <c r="BK1160" s="18"/>
      <c r="BN1160" s="18"/>
      <c r="BY1160" s="18"/>
      <c r="CC1160" s="18"/>
      <c r="CH1160" s="18"/>
      <c r="CS1160" s="18"/>
      <c r="DD1160" s="34" t="s">
        <v>110</v>
      </c>
    </row>
    <row r="1161" spans="4:108" x14ac:dyDescent="0.25">
      <c r="D1161" s="12"/>
      <c r="E1161" s="14"/>
      <c r="H1161" s="16"/>
      <c r="I1161" s="11"/>
      <c r="J1161" s="33"/>
      <c r="K1161" s="33"/>
      <c r="L1161" s="33"/>
      <c r="M1161" s="33"/>
      <c r="N1161" s="8"/>
      <c r="AG1161" s="8"/>
      <c r="AI1161" s="30"/>
      <c r="AK1161" s="30"/>
      <c r="AL1161" s="21"/>
      <c r="AM1161" s="23" t="e">
        <f t="shared" si="278"/>
        <v>#NUM!</v>
      </c>
      <c r="AW1161" s="40"/>
      <c r="AY1161" s="40"/>
      <c r="BA1161" s="18"/>
      <c r="BC1161" s="18"/>
      <c r="BD1161" s="18"/>
      <c r="BK1161" s="18"/>
      <c r="BN1161" s="18"/>
      <c r="BY1161" s="18"/>
      <c r="CC1161" s="18"/>
      <c r="CH1161" s="18"/>
      <c r="CS1161" s="18"/>
      <c r="DD1161" s="34" t="s">
        <v>110</v>
      </c>
    </row>
    <row r="1162" spans="4:108" x14ac:dyDescent="0.25">
      <c r="D1162" s="12"/>
      <c r="E1162" s="14"/>
      <c r="H1162" s="16"/>
      <c r="I1162" s="11"/>
      <c r="J1162" s="33"/>
      <c r="K1162" s="33"/>
      <c r="L1162" s="33"/>
      <c r="M1162" s="33"/>
      <c r="N1162" s="8"/>
      <c r="AG1162" s="8"/>
      <c r="AI1162" s="30"/>
      <c r="AK1162" s="30"/>
      <c r="AL1162" s="21"/>
      <c r="AM1162" s="23" t="e">
        <f t="shared" si="278"/>
        <v>#NUM!</v>
      </c>
      <c r="AW1162" s="40"/>
      <c r="AY1162" s="40"/>
      <c r="BA1162" s="18"/>
      <c r="BC1162" s="18"/>
      <c r="BD1162" s="18"/>
      <c r="BK1162" s="18"/>
      <c r="BN1162" s="18"/>
      <c r="BY1162" s="18"/>
      <c r="CC1162" s="18"/>
      <c r="CH1162" s="18"/>
      <c r="CS1162" s="18"/>
      <c r="DD1162" s="34" t="s">
        <v>110</v>
      </c>
    </row>
    <row r="1163" spans="4:108" x14ac:dyDescent="0.25">
      <c r="D1163" s="12"/>
      <c r="E1163" s="14"/>
      <c r="H1163" s="16"/>
      <c r="I1163" s="11"/>
      <c r="J1163" s="33"/>
      <c r="K1163" s="33"/>
      <c r="L1163" s="33"/>
      <c r="M1163" s="33"/>
      <c r="N1163" s="8"/>
      <c r="AG1163" s="8"/>
      <c r="AI1163" s="30"/>
      <c r="AK1163" s="30"/>
      <c r="AL1163" s="21"/>
      <c r="AM1163" s="23" t="e">
        <f t="shared" si="278"/>
        <v>#NUM!</v>
      </c>
      <c r="AW1163" s="40"/>
      <c r="AY1163" s="40"/>
      <c r="BA1163" s="18"/>
      <c r="BC1163" s="18"/>
      <c r="BD1163" s="18"/>
      <c r="BK1163" s="18"/>
      <c r="BN1163" s="18"/>
      <c r="BY1163" s="18"/>
      <c r="CC1163" s="18"/>
      <c r="CH1163" s="18"/>
      <c r="CS1163" s="18"/>
      <c r="DD1163" s="34" t="s">
        <v>110</v>
      </c>
    </row>
    <row r="1164" spans="4:108" x14ac:dyDescent="0.25">
      <c r="D1164" s="12"/>
      <c r="E1164" s="14"/>
      <c r="H1164" s="16"/>
      <c r="I1164" s="11"/>
      <c r="J1164" s="33"/>
      <c r="K1164" s="33"/>
      <c r="L1164" s="33"/>
      <c r="M1164" s="33"/>
      <c r="N1164" s="8"/>
      <c r="AG1164" s="8"/>
      <c r="AI1164" s="30"/>
      <c r="AK1164" s="30"/>
      <c r="AL1164" s="21"/>
      <c r="AM1164" s="23" t="e">
        <f t="shared" si="278"/>
        <v>#NUM!</v>
      </c>
      <c r="AW1164" s="40"/>
      <c r="AY1164" s="40"/>
      <c r="BA1164" s="18"/>
      <c r="BC1164" s="18"/>
      <c r="BD1164" s="18"/>
      <c r="BK1164" s="18"/>
      <c r="BN1164" s="18"/>
      <c r="BY1164" s="18"/>
      <c r="CC1164" s="18"/>
      <c r="CH1164" s="18"/>
      <c r="CS1164" s="18"/>
      <c r="DD1164" s="34" t="s">
        <v>110</v>
      </c>
    </row>
    <row r="1165" spans="4:108" x14ac:dyDescent="0.25">
      <c r="D1165" s="12"/>
      <c r="E1165" s="14"/>
      <c r="H1165" s="16"/>
      <c r="I1165" s="11"/>
      <c r="J1165" s="33"/>
      <c r="K1165" s="33"/>
      <c r="L1165" s="33"/>
      <c r="M1165" s="33"/>
      <c r="N1165" s="8"/>
      <c r="AG1165" s="8"/>
      <c r="AI1165" s="30"/>
      <c r="AK1165" s="30"/>
      <c r="AL1165" s="21"/>
      <c r="AM1165" s="23" t="e">
        <f t="shared" si="278"/>
        <v>#NUM!</v>
      </c>
      <c r="AW1165" s="40"/>
      <c r="AY1165" s="40"/>
      <c r="BA1165" s="18"/>
      <c r="BC1165" s="18"/>
      <c r="BD1165" s="18"/>
      <c r="BK1165" s="18"/>
      <c r="BN1165" s="18"/>
      <c r="BY1165" s="18"/>
      <c r="CC1165" s="18"/>
      <c r="CH1165" s="18"/>
      <c r="CS1165" s="18"/>
      <c r="DD1165" s="34" t="s">
        <v>110</v>
      </c>
    </row>
    <row r="1166" spans="4:108" x14ac:dyDescent="0.25">
      <c r="D1166" s="12"/>
      <c r="E1166" s="14"/>
      <c r="H1166" s="16"/>
      <c r="I1166" s="11"/>
      <c r="J1166" s="33"/>
      <c r="K1166" s="33"/>
      <c r="L1166" s="33"/>
      <c r="M1166" s="33"/>
      <c r="N1166" s="8"/>
      <c r="AG1166" s="8"/>
      <c r="AI1166" s="30"/>
      <c r="AK1166" s="30"/>
      <c r="AL1166" s="21"/>
      <c r="AM1166" s="23" t="e">
        <f t="shared" si="278"/>
        <v>#NUM!</v>
      </c>
      <c r="AW1166" s="40"/>
      <c r="AY1166" s="40"/>
      <c r="BA1166" s="18"/>
      <c r="BC1166" s="18"/>
      <c r="BD1166" s="18"/>
      <c r="BK1166" s="18"/>
      <c r="BN1166" s="18"/>
      <c r="BY1166" s="18"/>
      <c r="CC1166" s="18"/>
      <c r="CH1166" s="18"/>
      <c r="CS1166" s="18"/>
      <c r="DD1166" s="34" t="s">
        <v>110</v>
      </c>
    </row>
    <row r="1167" spans="4:108" x14ac:dyDescent="0.25">
      <c r="D1167" s="12"/>
      <c r="E1167" s="14"/>
      <c r="H1167" s="16"/>
      <c r="I1167" s="11"/>
      <c r="J1167" s="33"/>
      <c r="K1167" s="33"/>
      <c r="L1167" s="33"/>
      <c r="M1167" s="33"/>
      <c r="N1167" s="8"/>
      <c r="AG1167" s="8"/>
      <c r="AI1167" s="30"/>
      <c r="AK1167" s="30"/>
      <c r="AL1167" s="21"/>
      <c r="AM1167" s="23" t="e">
        <f t="shared" si="278"/>
        <v>#NUM!</v>
      </c>
      <c r="AW1167" s="40"/>
      <c r="AY1167" s="40"/>
      <c r="BA1167" s="18"/>
      <c r="BC1167" s="18"/>
      <c r="BD1167" s="18"/>
      <c r="BK1167" s="18"/>
      <c r="BN1167" s="18"/>
      <c r="BY1167" s="18"/>
      <c r="CC1167" s="18"/>
      <c r="CH1167" s="18"/>
      <c r="CS1167" s="18"/>
      <c r="DD1167" s="34" t="s">
        <v>110</v>
      </c>
    </row>
    <row r="1168" spans="4:108" x14ac:dyDescent="0.25">
      <c r="D1168" s="12"/>
      <c r="E1168" s="14"/>
      <c r="H1168" s="16"/>
      <c r="I1168" s="11"/>
      <c r="J1168" s="33"/>
      <c r="K1168" s="33"/>
      <c r="L1168" s="33"/>
      <c r="M1168" s="33"/>
      <c r="N1168" s="8"/>
      <c r="AG1168" s="8"/>
      <c r="AI1168" s="30"/>
      <c r="AK1168" s="30"/>
      <c r="AL1168" s="21"/>
      <c r="AM1168" s="23" t="e">
        <f t="shared" si="278"/>
        <v>#NUM!</v>
      </c>
      <c r="AW1168" s="40"/>
      <c r="AY1168" s="40"/>
      <c r="BA1168" s="18"/>
      <c r="BC1168" s="18"/>
      <c r="BD1168" s="18"/>
      <c r="BK1168" s="18"/>
      <c r="BN1168" s="18"/>
      <c r="BY1168" s="18"/>
      <c r="CC1168" s="18"/>
      <c r="CH1168" s="18"/>
      <c r="CS1168" s="18"/>
      <c r="DD1168" s="34" t="s">
        <v>110</v>
      </c>
    </row>
    <row r="1169" spans="4:108" x14ac:dyDescent="0.25">
      <c r="D1169" s="12"/>
      <c r="E1169" s="14"/>
      <c r="H1169" s="16"/>
      <c r="I1169" s="11"/>
      <c r="J1169" s="33"/>
      <c r="K1169" s="33"/>
      <c r="L1169" s="33"/>
      <c r="M1169" s="33"/>
      <c r="N1169" s="8"/>
      <c r="AG1169" s="8"/>
      <c r="AI1169" s="30"/>
      <c r="AK1169" s="30"/>
      <c r="AL1169" s="21"/>
      <c r="AM1169" s="23" t="e">
        <f t="shared" si="278"/>
        <v>#NUM!</v>
      </c>
      <c r="AW1169" s="40"/>
      <c r="AY1169" s="40"/>
      <c r="BA1169" s="18"/>
      <c r="BC1169" s="18"/>
      <c r="BD1169" s="18"/>
      <c r="BK1169" s="18"/>
      <c r="BN1169" s="18"/>
      <c r="BY1169" s="18"/>
      <c r="CC1169" s="18"/>
      <c r="CH1169" s="18"/>
      <c r="CS1169" s="18"/>
      <c r="DD1169" s="34" t="s">
        <v>110</v>
      </c>
    </row>
    <row r="1170" spans="4:108" x14ac:dyDescent="0.25">
      <c r="D1170" s="12"/>
      <c r="E1170" s="14"/>
      <c r="H1170" s="16"/>
      <c r="I1170" s="11"/>
      <c r="J1170" s="33"/>
      <c r="K1170" s="33"/>
      <c r="L1170" s="33"/>
      <c r="M1170" s="33"/>
      <c r="N1170" s="8"/>
      <c r="AG1170" s="8"/>
      <c r="AI1170" s="30"/>
      <c r="AK1170" s="30"/>
      <c r="AL1170" s="21"/>
      <c r="AM1170" s="23" t="e">
        <f t="shared" si="278"/>
        <v>#NUM!</v>
      </c>
      <c r="AW1170" s="40"/>
      <c r="AY1170" s="40"/>
      <c r="BA1170" s="18"/>
      <c r="BC1170" s="18"/>
      <c r="BD1170" s="18"/>
      <c r="BK1170" s="18"/>
      <c r="BN1170" s="18"/>
      <c r="BY1170" s="18"/>
      <c r="CC1170" s="18"/>
      <c r="CH1170" s="18"/>
      <c r="CS1170" s="18"/>
      <c r="DD1170" s="34" t="s">
        <v>110</v>
      </c>
    </row>
    <row r="1171" spans="4:108" x14ac:dyDescent="0.25">
      <c r="D1171" s="12"/>
      <c r="E1171" s="14"/>
      <c r="H1171" s="16"/>
      <c r="I1171" s="11"/>
      <c r="J1171" s="33"/>
      <c r="K1171" s="33"/>
      <c r="L1171" s="33"/>
      <c r="M1171" s="33"/>
      <c r="N1171" s="8"/>
      <c r="AG1171" s="8"/>
      <c r="AI1171" s="30"/>
      <c r="AK1171" s="30"/>
      <c r="AL1171" s="21"/>
      <c r="AM1171" s="23" t="e">
        <f t="shared" si="278"/>
        <v>#NUM!</v>
      </c>
      <c r="AW1171" s="40"/>
      <c r="AY1171" s="40"/>
      <c r="BA1171" s="18"/>
      <c r="BC1171" s="18"/>
      <c r="BD1171" s="18"/>
      <c r="BK1171" s="18"/>
      <c r="BN1171" s="18"/>
      <c r="BY1171" s="18"/>
      <c r="CC1171" s="18"/>
      <c r="CH1171" s="18"/>
      <c r="CS1171" s="18"/>
      <c r="DD1171" s="34" t="s">
        <v>110</v>
      </c>
    </row>
    <row r="1172" spans="4:108" x14ac:dyDescent="0.25">
      <c r="D1172" s="12"/>
      <c r="E1172" s="14"/>
      <c r="H1172" s="16"/>
      <c r="I1172" s="11"/>
      <c r="J1172" s="33"/>
      <c r="K1172" s="33"/>
      <c r="L1172" s="33"/>
      <c r="M1172" s="33"/>
      <c r="N1172" s="8"/>
      <c r="AG1172" s="8"/>
      <c r="AI1172" s="30"/>
      <c r="AK1172" s="30"/>
      <c r="AL1172" s="21"/>
      <c r="AM1172" s="23" t="e">
        <f t="shared" si="278"/>
        <v>#NUM!</v>
      </c>
      <c r="AW1172" s="40"/>
      <c r="AY1172" s="40"/>
      <c r="BA1172" s="18"/>
      <c r="BC1172" s="18"/>
      <c r="BD1172" s="18"/>
      <c r="BK1172" s="18"/>
      <c r="BN1172" s="18"/>
      <c r="BY1172" s="18"/>
      <c r="CC1172" s="18"/>
      <c r="CH1172" s="18"/>
      <c r="CS1172" s="18"/>
      <c r="DD1172" s="34" t="s">
        <v>110</v>
      </c>
    </row>
    <row r="1173" spans="4:108" x14ac:dyDescent="0.25">
      <c r="D1173" s="12"/>
      <c r="E1173" s="14"/>
      <c r="H1173" s="16"/>
      <c r="I1173" s="11"/>
      <c r="J1173" s="33"/>
      <c r="K1173" s="33"/>
      <c r="L1173" s="33"/>
      <c r="M1173" s="33"/>
      <c r="N1173" s="8"/>
      <c r="AG1173" s="8"/>
      <c r="AI1173" s="30"/>
      <c r="AK1173" s="30"/>
      <c r="AL1173" s="21"/>
      <c r="AM1173" s="23" t="e">
        <f t="shared" si="278"/>
        <v>#NUM!</v>
      </c>
      <c r="AW1173" s="40"/>
      <c r="AY1173" s="40"/>
      <c r="BA1173" s="18"/>
      <c r="BC1173" s="18"/>
      <c r="BD1173" s="18"/>
      <c r="BK1173" s="18"/>
      <c r="BN1173" s="18"/>
      <c r="BY1173" s="18"/>
      <c r="CC1173" s="18"/>
      <c r="CH1173" s="18"/>
      <c r="CS1173" s="18"/>
      <c r="DD1173" s="34" t="s">
        <v>110</v>
      </c>
    </row>
    <row r="1174" spans="4:108" x14ac:dyDescent="0.25">
      <c r="D1174" s="12"/>
      <c r="E1174" s="14"/>
      <c r="H1174" s="16"/>
      <c r="I1174" s="11"/>
      <c r="J1174" s="33"/>
      <c r="K1174" s="33"/>
      <c r="L1174" s="33"/>
      <c r="M1174" s="33"/>
      <c r="N1174" s="8"/>
      <c r="AG1174" s="8"/>
      <c r="AI1174" s="30"/>
      <c r="AK1174" s="30"/>
      <c r="AL1174" s="21"/>
      <c r="AM1174" s="23" t="e">
        <f t="shared" si="278"/>
        <v>#NUM!</v>
      </c>
      <c r="AW1174" s="40"/>
      <c r="AY1174" s="40"/>
      <c r="BA1174" s="18"/>
      <c r="BC1174" s="18"/>
      <c r="BD1174" s="18"/>
      <c r="BK1174" s="18"/>
      <c r="BN1174" s="18"/>
      <c r="BY1174" s="18"/>
      <c r="CC1174" s="18"/>
      <c r="CH1174" s="18"/>
      <c r="CS1174" s="18"/>
      <c r="DD1174" s="34" t="s">
        <v>110</v>
      </c>
    </row>
    <row r="1175" spans="4:108" x14ac:dyDescent="0.25">
      <c r="D1175" s="12"/>
      <c r="E1175" s="14"/>
      <c r="H1175" s="16"/>
      <c r="I1175" s="11"/>
      <c r="J1175" s="33"/>
      <c r="K1175" s="33"/>
      <c r="L1175" s="33"/>
      <c r="M1175" s="33"/>
      <c r="N1175" s="8"/>
      <c r="AG1175" s="8"/>
      <c r="AI1175" s="30"/>
      <c r="AK1175" s="30"/>
      <c r="AL1175" s="21"/>
      <c r="AM1175" s="23" t="e">
        <f t="shared" si="278"/>
        <v>#NUM!</v>
      </c>
      <c r="AW1175" s="40"/>
      <c r="AY1175" s="40"/>
      <c r="BA1175" s="18"/>
      <c r="BC1175" s="18"/>
      <c r="BD1175" s="18"/>
      <c r="BK1175" s="18"/>
      <c r="BN1175" s="18"/>
      <c r="BY1175" s="18"/>
      <c r="CC1175" s="18"/>
      <c r="CH1175" s="18"/>
      <c r="CS1175" s="18"/>
      <c r="DD1175" s="34" t="s">
        <v>110</v>
      </c>
    </row>
    <row r="1176" spans="4:108" x14ac:dyDescent="0.25">
      <c r="D1176" s="12"/>
      <c r="E1176" s="14"/>
      <c r="H1176" s="16"/>
      <c r="I1176" s="11"/>
      <c r="J1176" s="33"/>
      <c r="K1176" s="33"/>
      <c r="L1176" s="33"/>
      <c r="M1176" s="33"/>
      <c r="N1176" s="8"/>
      <c r="AG1176" s="8"/>
      <c r="AI1176" s="30"/>
      <c r="AK1176" s="30"/>
      <c r="AL1176" s="21"/>
      <c r="AM1176" s="23" t="e">
        <f t="shared" si="278"/>
        <v>#NUM!</v>
      </c>
      <c r="AW1176" s="40"/>
      <c r="AY1176" s="40"/>
      <c r="BA1176" s="18"/>
      <c r="BC1176" s="18"/>
      <c r="BD1176" s="18"/>
      <c r="BK1176" s="18"/>
      <c r="BN1176" s="18"/>
      <c r="BY1176" s="18"/>
      <c r="CC1176" s="18"/>
      <c r="CH1176" s="18"/>
      <c r="CS1176" s="18"/>
      <c r="DD1176" s="34" t="s">
        <v>110</v>
      </c>
    </row>
    <row r="1177" spans="4:108" x14ac:dyDescent="0.25">
      <c r="D1177" s="12"/>
      <c r="E1177" s="14"/>
      <c r="H1177" s="16"/>
      <c r="I1177" s="11"/>
      <c r="J1177" s="33"/>
      <c r="K1177" s="33"/>
      <c r="L1177" s="33"/>
      <c r="M1177" s="33"/>
      <c r="N1177" s="8"/>
      <c r="AG1177" s="8"/>
      <c r="AI1177" s="30"/>
      <c r="AK1177" s="30"/>
      <c r="AL1177" s="21"/>
      <c r="AM1177" s="23" t="e">
        <f t="shared" si="278"/>
        <v>#NUM!</v>
      </c>
      <c r="AW1177" s="40"/>
      <c r="AY1177" s="40"/>
      <c r="BA1177" s="18"/>
      <c r="BC1177" s="18"/>
      <c r="BD1177" s="18"/>
      <c r="BK1177" s="18"/>
      <c r="BN1177" s="18"/>
      <c r="BY1177" s="18"/>
      <c r="CC1177" s="18"/>
      <c r="CH1177" s="18"/>
      <c r="CS1177" s="18"/>
      <c r="DD1177" s="34" t="s">
        <v>110</v>
      </c>
    </row>
    <row r="1178" spans="4:108" x14ac:dyDescent="0.25">
      <c r="D1178" s="12"/>
      <c r="E1178" s="14"/>
      <c r="H1178" s="16"/>
      <c r="I1178" s="11"/>
      <c r="J1178" s="33"/>
      <c r="K1178" s="33"/>
      <c r="L1178" s="33"/>
      <c r="M1178" s="33"/>
      <c r="N1178" s="8"/>
      <c r="AG1178" s="8"/>
      <c r="AI1178" s="30"/>
      <c r="AK1178" s="30"/>
      <c r="AL1178" s="21"/>
      <c r="AM1178" s="23" t="e">
        <f t="shared" si="278"/>
        <v>#NUM!</v>
      </c>
      <c r="AW1178" s="40"/>
      <c r="AY1178" s="40"/>
      <c r="BA1178" s="18"/>
      <c r="BC1178" s="18"/>
      <c r="BD1178" s="18"/>
      <c r="BK1178" s="18"/>
      <c r="BN1178" s="18"/>
      <c r="BY1178" s="18"/>
      <c r="CC1178" s="18"/>
      <c r="CH1178" s="18"/>
      <c r="CS1178" s="18"/>
      <c r="DD1178" s="34" t="s">
        <v>110</v>
      </c>
    </row>
    <row r="1179" spans="4:108" x14ac:dyDescent="0.25">
      <c r="D1179" s="12"/>
      <c r="E1179" s="14"/>
      <c r="H1179" s="16"/>
      <c r="I1179" s="11"/>
      <c r="J1179" s="33"/>
      <c r="K1179" s="33"/>
      <c r="L1179" s="33"/>
      <c r="M1179" s="33"/>
      <c r="N1179" s="8"/>
      <c r="AG1179" s="8"/>
      <c r="AI1179" s="30"/>
      <c r="AK1179" s="30"/>
      <c r="AL1179" s="21"/>
      <c r="AM1179" s="23" t="e">
        <f t="shared" si="278"/>
        <v>#NUM!</v>
      </c>
      <c r="AW1179" s="40"/>
      <c r="AY1179" s="40"/>
      <c r="BA1179" s="18"/>
      <c r="BC1179" s="18"/>
      <c r="BD1179" s="18"/>
      <c r="BK1179" s="18"/>
      <c r="BN1179" s="18"/>
      <c r="BY1179" s="18"/>
      <c r="CC1179" s="18"/>
      <c r="CH1179" s="18"/>
      <c r="CS1179" s="18"/>
      <c r="DD1179" s="34" t="s">
        <v>110</v>
      </c>
    </row>
    <row r="1180" spans="4:108" x14ac:dyDescent="0.25">
      <c r="D1180" s="12"/>
      <c r="E1180" s="14"/>
      <c r="H1180" s="16"/>
      <c r="I1180" s="11"/>
      <c r="J1180" s="33"/>
      <c r="K1180" s="33"/>
      <c r="L1180" s="33"/>
      <c r="M1180" s="33"/>
      <c r="N1180" s="8"/>
      <c r="AG1180" s="8"/>
      <c r="AI1180" s="30"/>
      <c r="AK1180" s="30"/>
      <c r="AL1180" s="21"/>
      <c r="AM1180" s="23" t="e">
        <f t="shared" si="278"/>
        <v>#NUM!</v>
      </c>
      <c r="AW1180" s="40"/>
      <c r="AY1180" s="40"/>
      <c r="BA1180" s="18"/>
      <c r="BC1180" s="18"/>
      <c r="BD1180" s="18"/>
      <c r="BK1180" s="18"/>
      <c r="BN1180" s="18"/>
      <c r="BY1180" s="18"/>
      <c r="CC1180" s="18"/>
      <c r="CH1180" s="18"/>
      <c r="CS1180" s="18"/>
      <c r="DD1180" s="34" t="s">
        <v>110</v>
      </c>
    </row>
    <row r="1181" spans="4:108" x14ac:dyDescent="0.25">
      <c r="D1181" s="12"/>
      <c r="E1181" s="14"/>
      <c r="H1181" s="16"/>
      <c r="I1181" s="11"/>
      <c r="J1181" s="33"/>
      <c r="K1181" s="33"/>
      <c r="L1181" s="33"/>
      <c r="M1181" s="33"/>
      <c r="N1181" s="8"/>
      <c r="AG1181" s="8"/>
      <c r="AI1181" s="30"/>
      <c r="AK1181" s="30"/>
      <c r="AL1181" s="21"/>
      <c r="AM1181" s="23" t="e">
        <f t="shared" si="278"/>
        <v>#NUM!</v>
      </c>
      <c r="AW1181" s="40"/>
      <c r="AY1181" s="40"/>
      <c r="BA1181" s="18"/>
      <c r="BC1181" s="18"/>
      <c r="BD1181" s="18"/>
      <c r="BK1181" s="18"/>
      <c r="BN1181" s="18"/>
      <c r="BY1181" s="18"/>
      <c r="CC1181" s="18"/>
      <c r="CH1181" s="18"/>
      <c r="CS1181" s="18"/>
      <c r="DD1181" s="34" t="s">
        <v>110</v>
      </c>
    </row>
    <row r="1182" spans="4:108" x14ac:dyDescent="0.25">
      <c r="D1182" s="12"/>
      <c r="E1182" s="14"/>
      <c r="H1182" s="16"/>
      <c r="I1182" s="11"/>
      <c r="J1182" s="33"/>
      <c r="K1182" s="33"/>
      <c r="L1182" s="33"/>
      <c r="M1182" s="33"/>
      <c r="N1182" s="8"/>
      <c r="AG1182" s="8"/>
      <c r="AI1182" s="30"/>
      <c r="AK1182" s="30"/>
      <c r="AL1182" s="21"/>
      <c r="AM1182" s="23" t="e">
        <f t="shared" si="278"/>
        <v>#NUM!</v>
      </c>
      <c r="AW1182" s="40"/>
      <c r="AY1182" s="40"/>
      <c r="BA1182" s="18"/>
      <c r="BC1182" s="18"/>
      <c r="BD1182" s="18"/>
      <c r="BK1182" s="18"/>
      <c r="BN1182" s="18"/>
      <c r="BY1182" s="18"/>
      <c r="CC1182" s="18"/>
      <c r="CH1182" s="18"/>
      <c r="CS1182" s="18"/>
      <c r="DD1182" s="34" t="s">
        <v>110</v>
      </c>
    </row>
    <row r="1183" spans="4:108" x14ac:dyDescent="0.25">
      <c r="D1183" s="12"/>
      <c r="E1183" s="14"/>
      <c r="H1183" s="16"/>
      <c r="I1183" s="11"/>
      <c r="J1183" s="33"/>
      <c r="K1183" s="33"/>
      <c r="L1183" s="33"/>
      <c r="M1183" s="33"/>
      <c r="N1183" s="8"/>
      <c r="AG1183" s="8"/>
      <c r="AI1183" s="30"/>
      <c r="AK1183" s="30"/>
      <c r="AL1183" s="21"/>
      <c r="AM1183" s="23" t="e">
        <f t="shared" si="278"/>
        <v>#NUM!</v>
      </c>
      <c r="AW1183" s="40"/>
      <c r="AY1183" s="40"/>
      <c r="BA1183" s="18"/>
      <c r="BC1183" s="18"/>
      <c r="BD1183" s="18"/>
      <c r="BK1183" s="18"/>
      <c r="BN1183" s="18"/>
      <c r="BY1183" s="18"/>
      <c r="CC1183" s="18"/>
      <c r="CH1183" s="18"/>
      <c r="CS1183" s="18"/>
      <c r="DD1183" s="34" t="s">
        <v>110</v>
      </c>
    </row>
    <row r="1184" spans="4:108" x14ac:dyDescent="0.25">
      <c r="D1184" s="12"/>
      <c r="E1184" s="14"/>
      <c r="H1184" s="16"/>
      <c r="I1184" s="11"/>
      <c r="J1184" s="33"/>
      <c r="K1184" s="33"/>
      <c r="L1184" s="33"/>
      <c r="M1184" s="33"/>
      <c r="N1184" s="8"/>
      <c r="AG1184" s="8"/>
      <c r="AI1184" s="30"/>
      <c r="AK1184" s="30"/>
      <c r="AL1184" s="21"/>
      <c r="AM1184" s="23" t="e">
        <f t="shared" si="278"/>
        <v>#NUM!</v>
      </c>
      <c r="AW1184" s="40"/>
      <c r="AY1184" s="40"/>
      <c r="BA1184" s="18"/>
      <c r="BC1184" s="18"/>
      <c r="BD1184" s="18"/>
      <c r="BK1184" s="18"/>
      <c r="BN1184" s="18"/>
      <c r="BY1184" s="18"/>
      <c r="CC1184" s="18"/>
      <c r="CH1184" s="18"/>
      <c r="CS1184" s="18"/>
      <c r="DD1184" s="34" t="s">
        <v>110</v>
      </c>
    </row>
    <row r="1185" spans="4:108" x14ac:dyDescent="0.25">
      <c r="D1185" s="12"/>
      <c r="E1185" s="14"/>
      <c r="H1185" s="16"/>
      <c r="I1185" s="11"/>
      <c r="J1185" s="33"/>
      <c r="K1185" s="33"/>
      <c r="L1185" s="33"/>
      <c r="M1185" s="33"/>
      <c r="N1185" s="8"/>
      <c r="AG1185" s="8"/>
      <c r="AI1185" s="30"/>
      <c r="AK1185" s="30"/>
      <c r="AL1185" s="21"/>
      <c r="AM1185" s="23" t="e">
        <f t="shared" si="278"/>
        <v>#NUM!</v>
      </c>
      <c r="AW1185" s="40"/>
      <c r="AY1185" s="40"/>
      <c r="BA1185" s="18"/>
      <c r="BC1185" s="18"/>
      <c r="BD1185" s="18"/>
      <c r="BK1185" s="18"/>
      <c r="BN1185" s="18"/>
      <c r="BY1185" s="18"/>
      <c r="CC1185" s="18"/>
      <c r="CH1185" s="18"/>
      <c r="CS1185" s="18"/>
      <c r="DD1185" s="34" t="s">
        <v>110</v>
      </c>
    </row>
    <row r="1186" spans="4:108" x14ac:dyDescent="0.25">
      <c r="D1186" s="12"/>
      <c r="E1186" s="14"/>
      <c r="H1186" s="16"/>
      <c r="I1186" s="11"/>
      <c r="J1186" s="33"/>
      <c r="K1186" s="33"/>
      <c r="L1186" s="33"/>
      <c r="M1186" s="33"/>
      <c r="N1186" s="8"/>
      <c r="AG1186" s="8"/>
      <c r="AI1186" s="30"/>
      <c r="AK1186" s="30"/>
      <c r="AL1186" s="21"/>
      <c r="AM1186" s="23" t="e">
        <f t="shared" si="278"/>
        <v>#NUM!</v>
      </c>
      <c r="AW1186" s="40"/>
      <c r="AY1186" s="40"/>
      <c r="BA1186" s="18"/>
      <c r="BC1186" s="18"/>
      <c r="BD1186" s="18"/>
      <c r="BK1186" s="18"/>
      <c r="BN1186" s="18"/>
      <c r="BY1186" s="18"/>
      <c r="CC1186" s="18"/>
      <c r="CH1186" s="18"/>
      <c r="CS1186" s="18"/>
      <c r="DD1186" s="34" t="s">
        <v>110</v>
      </c>
    </row>
    <row r="1187" spans="4:108" x14ac:dyDescent="0.25">
      <c r="D1187" s="12"/>
      <c r="E1187" s="14"/>
      <c r="H1187" s="16"/>
      <c r="I1187" s="11"/>
      <c r="J1187" s="33"/>
      <c r="K1187" s="33"/>
      <c r="L1187" s="33"/>
      <c r="M1187" s="33"/>
      <c r="N1187" s="8"/>
      <c r="AG1187" s="8"/>
      <c r="AI1187" s="30"/>
      <c r="AK1187" s="30"/>
      <c r="AL1187" s="21"/>
      <c r="AM1187" s="23" t="e">
        <f t="shared" si="278"/>
        <v>#NUM!</v>
      </c>
      <c r="AW1187" s="40"/>
      <c r="AY1187" s="40"/>
      <c r="BA1187" s="18"/>
      <c r="BC1187" s="18"/>
      <c r="BD1187" s="18"/>
      <c r="BK1187" s="18"/>
      <c r="BN1187" s="18"/>
      <c r="BY1187" s="18"/>
      <c r="CC1187" s="18"/>
      <c r="CH1187" s="18"/>
      <c r="CS1187" s="18"/>
      <c r="DD1187" s="34" t="s">
        <v>110</v>
      </c>
    </row>
    <row r="1188" spans="4:108" x14ac:dyDescent="0.25">
      <c r="D1188" s="12"/>
      <c r="E1188" s="14"/>
      <c r="H1188" s="16"/>
      <c r="I1188" s="11"/>
      <c r="J1188" s="33"/>
      <c r="K1188" s="33"/>
      <c r="L1188" s="33"/>
      <c r="M1188" s="33"/>
      <c r="N1188" s="8"/>
      <c r="AG1188" s="8"/>
      <c r="AI1188" s="30"/>
      <c r="AK1188" s="30"/>
      <c r="AL1188" s="21"/>
      <c r="AM1188" s="23" t="e">
        <f t="shared" si="278"/>
        <v>#NUM!</v>
      </c>
      <c r="AW1188" s="40"/>
      <c r="AY1188" s="40"/>
      <c r="BA1188" s="18"/>
      <c r="BC1188" s="18"/>
      <c r="BD1188" s="18"/>
      <c r="BK1188" s="18"/>
      <c r="BN1188" s="18"/>
      <c r="BY1188" s="18"/>
      <c r="CC1188" s="18"/>
      <c r="CH1188" s="18"/>
      <c r="CS1188" s="18"/>
      <c r="DD1188" s="34" t="s">
        <v>110</v>
      </c>
    </row>
    <row r="1189" spans="4:108" x14ac:dyDescent="0.25">
      <c r="D1189" s="12"/>
      <c r="E1189" s="14"/>
      <c r="H1189" s="16"/>
      <c r="I1189" s="11"/>
      <c r="J1189" s="33"/>
      <c r="K1189" s="33"/>
      <c r="L1189" s="33"/>
      <c r="M1189" s="33"/>
      <c r="N1189" s="8"/>
      <c r="AG1189" s="8"/>
      <c r="AI1189" s="30"/>
      <c r="AK1189" s="30"/>
      <c r="AL1189" s="21"/>
      <c r="AM1189" s="23" t="e">
        <f t="shared" si="278"/>
        <v>#NUM!</v>
      </c>
      <c r="AW1189" s="40"/>
      <c r="AY1189" s="40"/>
      <c r="BA1189" s="18"/>
      <c r="BC1189" s="18"/>
      <c r="BD1189" s="18"/>
      <c r="BK1189" s="18"/>
      <c r="BN1189" s="18"/>
      <c r="BY1189" s="18"/>
      <c r="CC1189" s="18"/>
      <c r="CH1189" s="18"/>
      <c r="CS1189" s="18"/>
      <c r="DD1189" s="34" t="s">
        <v>110</v>
      </c>
    </row>
    <row r="1190" spans="4:108" x14ac:dyDescent="0.25">
      <c r="D1190" s="12"/>
      <c r="E1190" s="14"/>
      <c r="H1190" s="16"/>
      <c r="I1190" s="11"/>
      <c r="J1190" s="33"/>
      <c r="K1190" s="33"/>
      <c r="L1190" s="33"/>
      <c r="M1190" s="33"/>
      <c r="N1190" s="8"/>
      <c r="AG1190" s="8"/>
      <c r="AI1190" s="30"/>
      <c r="AK1190" s="30"/>
      <c r="AL1190" s="21"/>
      <c r="AM1190" s="23" t="e">
        <f t="shared" si="278"/>
        <v>#NUM!</v>
      </c>
      <c r="AW1190" s="40"/>
      <c r="AY1190" s="40"/>
      <c r="BA1190" s="18"/>
      <c r="BC1190" s="18"/>
      <c r="BD1190" s="18"/>
      <c r="BK1190" s="18"/>
      <c r="BN1190" s="18"/>
      <c r="BY1190" s="18"/>
      <c r="CC1190" s="18"/>
      <c r="CH1190" s="18"/>
      <c r="CS1190" s="18"/>
      <c r="DD1190" s="34" t="s">
        <v>110</v>
      </c>
    </row>
    <row r="1191" spans="4:108" x14ac:dyDescent="0.25">
      <c r="D1191" s="12"/>
      <c r="E1191" s="14"/>
      <c r="H1191" s="16"/>
      <c r="I1191" s="11"/>
      <c r="J1191" s="33"/>
      <c r="K1191" s="33"/>
      <c r="L1191" s="33"/>
      <c r="M1191" s="33"/>
      <c r="N1191" s="8"/>
      <c r="AG1191" s="8"/>
      <c r="AI1191" s="30"/>
      <c r="AK1191" s="30"/>
      <c r="AL1191" s="21"/>
      <c r="AM1191" s="23" t="e">
        <f t="shared" si="278"/>
        <v>#NUM!</v>
      </c>
      <c r="AW1191" s="40"/>
      <c r="AY1191" s="40"/>
      <c r="BA1191" s="18"/>
      <c r="BC1191" s="18"/>
      <c r="BD1191" s="18"/>
      <c r="BK1191" s="18"/>
      <c r="BN1191" s="18"/>
      <c r="BY1191" s="18"/>
      <c r="CC1191" s="18"/>
      <c r="CH1191" s="18"/>
      <c r="CS1191" s="18"/>
      <c r="DD1191" s="34" t="s">
        <v>110</v>
      </c>
    </row>
    <row r="1192" spans="4:108" x14ac:dyDescent="0.25">
      <c r="D1192" s="12"/>
      <c r="E1192" s="14"/>
      <c r="H1192" s="16"/>
      <c r="I1192" s="11"/>
      <c r="J1192" s="33"/>
      <c r="K1192" s="33"/>
      <c r="L1192" s="33"/>
      <c r="M1192" s="33"/>
      <c r="N1192" s="8"/>
      <c r="AG1192" s="8"/>
      <c r="AI1192" s="30"/>
      <c r="AK1192" s="30"/>
      <c r="AL1192" s="21"/>
      <c r="AM1192" s="23" t="e">
        <f t="shared" si="278"/>
        <v>#NUM!</v>
      </c>
      <c r="AW1192" s="40"/>
      <c r="AY1192" s="40"/>
      <c r="BA1192" s="18"/>
      <c r="BC1192" s="18"/>
      <c r="BD1192" s="18"/>
      <c r="BK1192" s="18"/>
      <c r="BN1192" s="18"/>
      <c r="BY1192" s="18"/>
      <c r="CC1192" s="18"/>
      <c r="CH1192" s="18"/>
      <c r="CS1192" s="18"/>
      <c r="DD1192" s="34" t="s">
        <v>110</v>
      </c>
    </row>
    <row r="1193" spans="4:108" x14ac:dyDescent="0.25">
      <c r="D1193" s="12"/>
      <c r="E1193" s="14"/>
      <c r="H1193" s="16"/>
      <c r="I1193" s="11"/>
      <c r="J1193" s="33"/>
      <c r="K1193" s="33"/>
      <c r="L1193" s="33"/>
      <c r="M1193" s="33"/>
      <c r="N1193" s="8"/>
      <c r="AG1193" s="8"/>
      <c r="AI1193" s="30"/>
      <c r="AK1193" s="30"/>
      <c r="AL1193" s="21"/>
      <c r="AM1193" s="23" t="e">
        <f t="shared" si="278"/>
        <v>#NUM!</v>
      </c>
      <c r="AW1193" s="40"/>
      <c r="AY1193" s="40"/>
      <c r="BA1193" s="18"/>
      <c r="BC1193" s="18"/>
      <c r="BD1193" s="18"/>
      <c r="BK1193" s="18"/>
      <c r="BN1193" s="18"/>
      <c r="BY1193" s="18"/>
      <c r="CC1193" s="18"/>
      <c r="CH1193" s="18"/>
      <c r="CS1193" s="18"/>
      <c r="DD1193" s="34" t="s">
        <v>110</v>
      </c>
    </row>
    <row r="1194" spans="4:108" x14ac:dyDescent="0.25">
      <c r="D1194" s="12"/>
      <c r="E1194" s="14"/>
      <c r="H1194" s="16"/>
      <c r="I1194" s="11"/>
      <c r="J1194" s="33"/>
      <c r="K1194" s="33"/>
      <c r="L1194" s="33"/>
      <c r="M1194" s="33"/>
      <c r="N1194" s="8"/>
      <c r="AG1194" s="8"/>
      <c r="AI1194" s="30"/>
      <c r="AK1194" s="30"/>
      <c r="AL1194" s="21"/>
      <c r="AM1194" s="23" t="e">
        <f t="shared" si="278"/>
        <v>#NUM!</v>
      </c>
      <c r="AW1194" s="40"/>
      <c r="AY1194" s="40"/>
      <c r="BA1194" s="18"/>
      <c r="BC1194" s="18"/>
      <c r="BD1194" s="18"/>
      <c r="BK1194" s="18"/>
      <c r="BN1194" s="18"/>
      <c r="BY1194" s="18"/>
      <c r="CC1194" s="18"/>
      <c r="CH1194" s="18"/>
      <c r="CS1194" s="18"/>
      <c r="DD1194" s="34" t="s">
        <v>110</v>
      </c>
    </row>
    <row r="1195" spans="4:108" x14ac:dyDescent="0.25">
      <c r="D1195" s="12"/>
      <c r="E1195" s="14"/>
      <c r="H1195" s="16"/>
      <c r="I1195" s="11"/>
      <c r="J1195" s="33"/>
      <c r="K1195" s="33"/>
      <c r="L1195" s="33"/>
      <c r="M1195" s="33"/>
      <c r="N1195" s="8"/>
      <c r="AG1195" s="8"/>
      <c r="AI1195" s="30"/>
      <c r="AK1195" s="30"/>
      <c r="AL1195" s="21"/>
      <c r="AM1195" s="23" t="e">
        <f t="shared" si="278"/>
        <v>#NUM!</v>
      </c>
      <c r="AW1195" s="40"/>
      <c r="AY1195" s="40"/>
      <c r="BA1195" s="18"/>
      <c r="BC1195" s="18"/>
      <c r="BD1195" s="18"/>
      <c r="BK1195" s="18"/>
      <c r="BN1195" s="18"/>
      <c r="BY1195" s="18"/>
      <c r="CC1195" s="18"/>
      <c r="CH1195" s="18"/>
      <c r="CS1195" s="18"/>
      <c r="DD1195" s="34" t="s">
        <v>110</v>
      </c>
    </row>
    <row r="1196" spans="4:108" x14ac:dyDescent="0.25">
      <c r="D1196" s="12"/>
      <c r="E1196" s="14"/>
      <c r="H1196" s="16"/>
      <c r="I1196" s="11"/>
      <c r="J1196" s="33"/>
      <c r="K1196" s="33"/>
      <c r="L1196" s="33"/>
      <c r="M1196" s="33"/>
      <c r="N1196" s="8"/>
      <c r="AG1196" s="8"/>
      <c r="AI1196" s="30"/>
      <c r="AK1196" s="30"/>
      <c r="AL1196" s="21"/>
      <c r="AM1196" s="23" t="e">
        <f t="shared" si="278"/>
        <v>#NUM!</v>
      </c>
      <c r="AW1196" s="40"/>
      <c r="AY1196" s="40"/>
      <c r="BA1196" s="18"/>
      <c r="BC1196" s="18"/>
      <c r="BD1196" s="18"/>
      <c r="BK1196" s="18"/>
      <c r="BN1196" s="18"/>
      <c r="BY1196" s="18"/>
      <c r="CC1196" s="18"/>
      <c r="CH1196" s="18"/>
      <c r="CS1196" s="18"/>
      <c r="DD1196" s="34" t="s">
        <v>110</v>
      </c>
    </row>
    <row r="1197" spans="4:108" x14ac:dyDescent="0.25">
      <c r="D1197" s="12"/>
      <c r="E1197" s="14"/>
      <c r="H1197" s="16"/>
      <c r="I1197" s="11"/>
      <c r="J1197" s="33"/>
      <c r="K1197" s="33"/>
      <c r="L1197" s="33"/>
      <c r="M1197" s="33"/>
      <c r="N1197" s="8"/>
      <c r="AG1197" s="8"/>
      <c r="AI1197" s="30"/>
      <c r="AK1197" s="30"/>
      <c r="AL1197" s="21"/>
      <c r="AM1197" s="23" t="e">
        <f t="shared" si="278"/>
        <v>#NUM!</v>
      </c>
      <c r="AW1197" s="40"/>
      <c r="AY1197" s="40"/>
      <c r="BA1197" s="18"/>
      <c r="BC1197" s="18"/>
      <c r="BD1197" s="18"/>
      <c r="BK1197" s="18"/>
      <c r="BN1197" s="18"/>
      <c r="BY1197" s="18"/>
      <c r="CC1197" s="18"/>
      <c r="CH1197" s="18"/>
      <c r="CS1197" s="18"/>
      <c r="DD1197" s="34" t="s">
        <v>110</v>
      </c>
    </row>
    <row r="1198" spans="4:108" x14ac:dyDescent="0.25">
      <c r="D1198" s="12"/>
      <c r="E1198" s="14"/>
      <c r="H1198" s="16"/>
      <c r="I1198" s="11"/>
      <c r="J1198" s="33"/>
      <c r="K1198" s="33"/>
      <c r="L1198" s="33"/>
      <c r="M1198" s="33"/>
      <c r="N1198" s="8"/>
      <c r="AG1198" s="8"/>
      <c r="AI1198" s="30"/>
      <c r="AK1198" s="30"/>
      <c r="AL1198" s="21"/>
      <c r="AM1198" s="23" t="e">
        <f t="shared" si="278"/>
        <v>#NUM!</v>
      </c>
      <c r="AW1198" s="40"/>
      <c r="AY1198" s="40"/>
      <c r="BA1198" s="18"/>
      <c r="BC1198" s="18"/>
      <c r="BD1198" s="18"/>
      <c r="BK1198" s="18"/>
      <c r="BN1198" s="18"/>
      <c r="BY1198" s="18"/>
      <c r="CC1198" s="18"/>
      <c r="CH1198" s="18"/>
      <c r="CS1198" s="18"/>
      <c r="DD1198" s="34" t="s">
        <v>110</v>
      </c>
    </row>
    <row r="1199" spans="4:108" x14ac:dyDescent="0.25">
      <c r="D1199" s="12"/>
      <c r="E1199" s="14"/>
      <c r="H1199" s="16"/>
      <c r="I1199" s="11"/>
      <c r="J1199" s="33"/>
      <c r="K1199" s="33"/>
      <c r="L1199" s="33"/>
      <c r="M1199" s="33"/>
      <c r="N1199" s="8"/>
      <c r="AG1199" s="8"/>
      <c r="AI1199" s="30"/>
      <c r="AK1199" s="30"/>
      <c r="AL1199" s="21"/>
      <c r="AM1199" s="23" t="e">
        <f t="shared" si="278"/>
        <v>#NUM!</v>
      </c>
      <c r="AW1199" s="40"/>
      <c r="AY1199" s="40"/>
      <c r="BA1199" s="18"/>
      <c r="BC1199" s="18"/>
      <c r="BD1199" s="18"/>
      <c r="BK1199" s="18"/>
      <c r="BN1199" s="18"/>
      <c r="BY1199" s="18"/>
      <c r="CC1199" s="18"/>
      <c r="CH1199" s="18"/>
      <c r="CS1199" s="18"/>
      <c r="DD1199" s="34" t="s">
        <v>110</v>
      </c>
    </row>
    <row r="1200" spans="4:108" x14ac:dyDescent="0.25">
      <c r="D1200" s="12"/>
      <c r="E1200" s="14"/>
      <c r="H1200" s="16"/>
      <c r="I1200" s="11"/>
      <c r="J1200" s="33"/>
      <c r="K1200" s="33"/>
      <c r="L1200" s="33"/>
      <c r="M1200" s="33"/>
      <c r="N1200" s="8"/>
      <c r="AG1200" s="8"/>
      <c r="AI1200" s="30"/>
      <c r="AK1200" s="30"/>
      <c r="AL1200" s="21"/>
      <c r="AM1200" s="23" t="e">
        <f t="shared" si="278"/>
        <v>#NUM!</v>
      </c>
      <c r="AW1200" s="40"/>
      <c r="AY1200" s="40"/>
      <c r="BA1200" s="18"/>
      <c r="BC1200" s="18"/>
      <c r="BD1200" s="18"/>
      <c r="BK1200" s="18"/>
      <c r="BN1200" s="18"/>
      <c r="BY1200" s="18"/>
      <c r="CC1200" s="18"/>
      <c r="CH1200" s="18"/>
      <c r="CS1200" s="18"/>
      <c r="DD1200" s="34" t="s">
        <v>110</v>
      </c>
    </row>
    <row r="1201" spans="4:108" x14ac:dyDescent="0.25">
      <c r="D1201" s="12"/>
      <c r="E1201" s="14"/>
      <c r="H1201" s="16"/>
      <c r="I1201" s="11"/>
      <c r="J1201" s="33"/>
      <c r="K1201" s="33"/>
      <c r="L1201" s="33"/>
      <c r="M1201" s="33"/>
      <c r="N1201" s="8"/>
      <c r="AG1201" s="8"/>
      <c r="AI1201" s="30"/>
      <c r="AK1201" s="30"/>
      <c r="AL1201" s="21"/>
      <c r="AM1201" s="23" t="e">
        <f t="shared" si="278"/>
        <v>#NUM!</v>
      </c>
      <c r="AW1201" s="40"/>
      <c r="AY1201" s="40"/>
      <c r="BA1201" s="18"/>
      <c r="BC1201" s="18"/>
      <c r="BD1201" s="18"/>
      <c r="BK1201" s="18"/>
      <c r="BN1201" s="18"/>
      <c r="BY1201" s="18"/>
      <c r="CC1201" s="18"/>
      <c r="CH1201" s="18"/>
      <c r="CS1201" s="18"/>
      <c r="DD1201" s="34" t="s">
        <v>110</v>
      </c>
    </row>
    <row r="1202" spans="4:108" x14ac:dyDescent="0.25">
      <c r="D1202" s="12"/>
      <c r="E1202" s="14"/>
      <c r="H1202" s="16"/>
      <c r="I1202" s="11"/>
      <c r="J1202" s="33"/>
      <c r="K1202" s="33"/>
      <c r="L1202" s="33"/>
      <c r="M1202" s="33"/>
      <c r="N1202" s="8"/>
      <c r="AG1202" s="8"/>
      <c r="AI1202" s="30"/>
      <c r="AK1202" s="30"/>
      <c r="AL1202" s="21"/>
      <c r="AM1202" s="23" t="e">
        <f t="shared" si="278"/>
        <v>#NUM!</v>
      </c>
      <c r="AW1202" s="40"/>
      <c r="AY1202" s="40"/>
      <c r="BA1202" s="18"/>
      <c r="BC1202" s="18"/>
      <c r="BD1202" s="18"/>
      <c r="BK1202" s="18"/>
      <c r="BN1202" s="18"/>
      <c r="BY1202" s="18"/>
      <c r="CC1202" s="18"/>
      <c r="CH1202" s="18"/>
      <c r="CS1202" s="18"/>
      <c r="DD1202" s="34" t="s">
        <v>110</v>
      </c>
    </row>
    <row r="1203" spans="4:108" x14ac:dyDescent="0.25">
      <c r="D1203" s="12"/>
      <c r="E1203" s="14"/>
      <c r="H1203" s="16"/>
      <c r="I1203" s="11"/>
      <c r="J1203" s="33"/>
      <c r="K1203" s="33"/>
      <c r="L1203" s="33"/>
      <c r="M1203" s="33"/>
      <c r="N1203" s="8"/>
      <c r="AG1203" s="8"/>
      <c r="AI1203" s="30"/>
      <c r="AK1203" s="30"/>
      <c r="AL1203" s="21"/>
      <c r="AM1203" s="23" t="e">
        <f t="shared" si="278"/>
        <v>#NUM!</v>
      </c>
      <c r="AW1203" s="40"/>
      <c r="AY1203" s="40"/>
      <c r="BA1203" s="18"/>
      <c r="BC1203" s="18"/>
      <c r="BD1203" s="18"/>
      <c r="BK1203" s="18"/>
      <c r="BN1203" s="18"/>
      <c r="BY1203" s="18"/>
      <c r="CC1203" s="18"/>
      <c r="CH1203" s="18"/>
      <c r="CS1203" s="18"/>
      <c r="DD1203" s="34" t="s">
        <v>110</v>
      </c>
    </row>
    <row r="1204" spans="4:108" x14ac:dyDescent="0.25">
      <c r="D1204" s="12"/>
      <c r="E1204" s="14"/>
      <c r="H1204" s="16"/>
      <c r="I1204" s="11"/>
      <c r="J1204" s="33"/>
      <c r="K1204" s="33"/>
      <c r="L1204" s="33"/>
      <c r="M1204" s="33"/>
      <c r="N1204" s="8"/>
      <c r="AG1204" s="8"/>
      <c r="AI1204" s="30"/>
      <c r="AK1204" s="30"/>
      <c r="AL1204" s="21"/>
      <c r="AM1204" s="23" t="e">
        <f t="shared" si="278"/>
        <v>#NUM!</v>
      </c>
      <c r="AW1204" s="40"/>
      <c r="AY1204" s="40"/>
      <c r="BA1204" s="18"/>
      <c r="BC1204" s="18"/>
      <c r="BD1204" s="18"/>
      <c r="BK1204" s="18"/>
      <c r="BN1204" s="18"/>
      <c r="BY1204" s="18"/>
      <c r="CC1204" s="18"/>
      <c r="CH1204" s="18"/>
      <c r="CS1204" s="18"/>
      <c r="DD1204" s="34" t="s">
        <v>110</v>
      </c>
    </row>
    <row r="1205" spans="4:108" x14ac:dyDescent="0.25">
      <c r="D1205" s="12"/>
      <c r="E1205" s="14"/>
      <c r="H1205" s="16"/>
      <c r="I1205" s="11"/>
      <c r="J1205" s="33"/>
      <c r="K1205" s="33"/>
      <c r="L1205" s="33"/>
      <c r="M1205" s="33"/>
      <c r="N1205" s="8"/>
      <c r="AG1205" s="8"/>
      <c r="AI1205" s="30"/>
      <c r="AK1205" s="30"/>
      <c r="AL1205" s="21"/>
      <c r="AM1205" s="23" t="e">
        <f t="shared" si="278"/>
        <v>#NUM!</v>
      </c>
      <c r="AW1205" s="40"/>
      <c r="AY1205" s="40"/>
      <c r="BA1205" s="18"/>
      <c r="BC1205" s="18"/>
      <c r="BD1205" s="18"/>
      <c r="BK1205" s="18"/>
      <c r="BN1205" s="18"/>
      <c r="BY1205" s="18"/>
      <c r="CC1205" s="18"/>
      <c r="CH1205" s="18"/>
      <c r="CS1205" s="18"/>
      <c r="DD1205" s="34" t="s">
        <v>110</v>
      </c>
    </row>
    <row r="1206" spans="4:108" x14ac:dyDescent="0.25">
      <c r="D1206" s="12"/>
      <c r="E1206" s="14"/>
      <c r="H1206" s="16"/>
      <c r="I1206" s="11"/>
      <c r="J1206" s="33"/>
      <c r="K1206" s="33"/>
      <c r="L1206" s="33"/>
      <c r="M1206" s="33"/>
      <c r="N1206" s="8"/>
      <c r="AG1206" s="8"/>
      <c r="AI1206" s="30"/>
      <c r="AK1206" s="30"/>
      <c r="AL1206" s="21"/>
      <c r="AM1206" s="23" t="e">
        <f t="shared" si="278"/>
        <v>#NUM!</v>
      </c>
      <c r="AW1206" s="40"/>
      <c r="AY1206" s="40"/>
      <c r="BA1206" s="18"/>
      <c r="BC1206" s="18"/>
      <c r="BD1206" s="18"/>
      <c r="BK1206" s="18"/>
      <c r="BN1206" s="18"/>
      <c r="BY1206" s="18"/>
      <c r="CC1206" s="18"/>
      <c r="CH1206" s="18"/>
      <c r="CS1206" s="18"/>
      <c r="DD1206" s="34" t="s">
        <v>110</v>
      </c>
    </row>
    <row r="1207" spans="4:108" x14ac:dyDescent="0.25">
      <c r="D1207" s="12"/>
      <c r="E1207" s="14"/>
      <c r="H1207" s="16"/>
      <c r="I1207" s="11"/>
      <c r="J1207" s="33"/>
      <c r="K1207" s="33"/>
      <c r="L1207" s="33"/>
      <c r="M1207" s="33"/>
      <c r="N1207" s="8"/>
      <c r="AG1207" s="8"/>
      <c r="AI1207" s="30"/>
      <c r="AK1207" s="30"/>
      <c r="AL1207" s="21"/>
      <c r="AM1207" s="23" t="e">
        <f t="shared" si="278"/>
        <v>#NUM!</v>
      </c>
      <c r="AW1207" s="40"/>
      <c r="AY1207" s="40"/>
      <c r="BA1207" s="18"/>
      <c r="BC1207" s="18"/>
      <c r="BD1207" s="18"/>
      <c r="BK1207" s="18"/>
      <c r="BN1207" s="18"/>
      <c r="BY1207" s="18"/>
      <c r="CC1207" s="18"/>
      <c r="CH1207" s="18"/>
      <c r="CS1207" s="18"/>
      <c r="DD1207" s="34" t="s">
        <v>110</v>
      </c>
    </row>
    <row r="1208" spans="4:108" x14ac:dyDescent="0.25">
      <c r="D1208" s="12"/>
      <c r="E1208" s="14"/>
      <c r="H1208" s="16"/>
      <c r="I1208" s="11"/>
      <c r="J1208" s="33"/>
      <c r="K1208" s="33"/>
      <c r="L1208" s="33"/>
      <c r="M1208" s="33"/>
      <c r="N1208" s="8"/>
      <c r="AG1208" s="8"/>
      <c r="AI1208" s="30"/>
      <c r="AK1208" s="30"/>
      <c r="AL1208" s="21"/>
      <c r="AM1208" s="23" t="e">
        <f t="shared" si="278"/>
        <v>#NUM!</v>
      </c>
      <c r="AW1208" s="40"/>
      <c r="AY1208" s="40"/>
      <c r="BA1208" s="18"/>
      <c r="BC1208" s="18"/>
      <c r="BD1208" s="18"/>
      <c r="BK1208" s="18"/>
      <c r="BN1208" s="18"/>
      <c r="BY1208" s="18"/>
      <c r="CC1208" s="18"/>
      <c r="CH1208" s="18"/>
      <c r="CS1208" s="18"/>
      <c r="DD1208" s="34" t="s">
        <v>110</v>
      </c>
    </row>
    <row r="1209" spans="4:108" x14ac:dyDescent="0.25">
      <c r="D1209" s="12"/>
      <c r="E1209" s="14"/>
      <c r="H1209" s="16"/>
      <c r="I1209" s="11"/>
      <c r="J1209" s="33"/>
      <c r="K1209" s="33"/>
      <c r="L1209" s="33"/>
      <c r="M1209" s="33"/>
      <c r="N1209" s="8"/>
      <c r="AG1209" s="8"/>
      <c r="AI1209" s="30"/>
      <c r="AK1209" s="30"/>
      <c r="AL1209" s="21"/>
      <c r="AM1209" s="23" t="e">
        <f t="shared" si="278"/>
        <v>#NUM!</v>
      </c>
      <c r="AW1209" s="40"/>
      <c r="AY1209" s="40"/>
      <c r="BA1209" s="18"/>
      <c r="BC1209" s="18"/>
      <c r="BD1209" s="18"/>
      <c r="BK1209" s="18"/>
      <c r="BN1209" s="18"/>
      <c r="BY1209" s="18"/>
      <c r="CC1209" s="18"/>
      <c r="CH1209" s="18"/>
      <c r="CS1209" s="18"/>
      <c r="DD1209" s="34" t="s">
        <v>110</v>
      </c>
    </row>
    <row r="1210" spans="4:108" x14ac:dyDescent="0.25">
      <c r="D1210" s="12"/>
      <c r="E1210" s="14"/>
      <c r="H1210" s="16"/>
      <c r="I1210" s="11"/>
      <c r="J1210" s="33"/>
      <c r="K1210" s="33"/>
      <c r="L1210" s="33"/>
      <c r="M1210" s="33"/>
      <c r="N1210" s="8"/>
      <c r="AG1210" s="8"/>
      <c r="AI1210" s="30"/>
      <c r="AK1210" s="30"/>
      <c r="AL1210" s="21"/>
      <c r="AM1210" s="23" t="e">
        <f t="shared" si="278"/>
        <v>#NUM!</v>
      </c>
      <c r="AW1210" s="40"/>
      <c r="AY1210" s="40"/>
      <c r="BA1210" s="18"/>
      <c r="BC1210" s="18"/>
      <c r="BD1210" s="18"/>
      <c r="BK1210" s="18"/>
      <c r="BN1210" s="18"/>
      <c r="BY1210" s="18"/>
      <c r="CC1210" s="18"/>
      <c r="CH1210" s="18"/>
      <c r="CS1210" s="18"/>
      <c r="DD1210" s="34" t="s">
        <v>110</v>
      </c>
    </row>
    <row r="1211" spans="4:108" x14ac:dyDescent="0.25">
      <c r="D1211" s="12"/>
      <c r="E1211" s="14"/>
      <c r="H1211" s="16"/>
      <c r="I1211" s="11"/>
      <c r="J1211" s="33"/>
      <c r="K1211" s="33"/>
      <c r="L1211" s="33"/>
      <c r="M1211" s="33"/>
      <c r="N1211" s="8"/>
      <c r="AG1211" s="8"/>
      <c r="AI1211" s="30"/>
      <c r="AK1211" s="30"/>
      <c r="AL1211" s="21"/>
      <c r="AM1211" s="23" t="e">
        <f t="shared" si="278"/>
        <v>#NUM!</v>
      </c>
      <c r="AW1211" s="40"/>
      <c r="AY1211" s="40"/>
      <c r="BA1211" s="18"/>
      <c r="BC1211" s="18"/>
      <c r="BD1211" s="18"/>
      <c r="BK1211" s="18"/>
      <c r="BN1211" s="18"/>
      <c r="BY1211" s="18"/>
      <c r="CC1211" s="18"/>
      <c r="CH1211" s="18"/>
      <c r="CS1211" s="18"/>
      <c r="DD1211" s="34" t="s">
        <v>110</v>
      </c>
    </row>
    <row r="1212" spans="4:108" x14ac:dyDescent="0.25">
      <c r="D1212" s="12"/>
      <c r="E1212" s="14"/>
      <c r="H1212" s="16"/>
      <c r="I1212" s="11"/>
      <c r="J1212" s="33"/>
      <c r="K1212" s="33"/>
      <c r="L1212" s="33"/>
      <c r="M1212" s="33"/>
      <c r="N1212" s="8"/>
      <c r="AG1212" s="8"/>
      <c r="AI1212" s="30"/>
      <c r="AK1212" s="30"/>
      <c r="AL1212" s="21"/>
      <c r="AM1212" s="23" t="e">
        <f t="shared" si="278"/>
        <v>#NUM!</v>
      </c>
      <c r="AW1212" s="40"/>
      <c r="AY1212" s="40"/>
      <c r="BA1212" s="18"/>
      <c r="BC1212" s="18"/>
      <c r="BD1212" s="18"/>
      <c r="BK1212" s="18"/>
      <c r="BN1212" s="18"/>
      <c r="BY1212" s="18"/>
      <c r="CC1212" s="18"/>
      <c r="CH1212" s="18"/>
      <c r="CS1212" s="18"/>
      <c r="DD1212" s="34" t="s">
        <v>110</v>
      </c>
    </row>
    <row r="1213" spans="4:108" x14ac:dyDescent="0.25">
      <c r="D1213" s="12"/>
      <c r="E1213" s="14"/>
      <c r="H1213" s="16"/>
      <c r="I1213" s="11"/>
      <c r="J1213" s="33"/>
      <c r="K1213" s="33"/>
      <c r="L1213" s="33"/>
      <c r="M1213" s="33"/>
      <c r="N1213" s="8"/>
      <c r="AG1213" s="8"/>
      <c r="AI1213" s="30"/>
      <c r="AK1213" s="30"/>
      <c r="AL1213" s="21"/>
      <c r="AM1213" s="23" t="e">
        <f t="shared" si="278"/>
        <v>#NUM!</v>
      </c>
      <c r="AW1213" s="40"/>
      <c r="AY1213" s="40"/>
      <c r="BA1213" s="18"/>
      <c r="BC1213" s="18"/>
      <c r="BD1213" s="18"/>
      <c r="BK1213" s="18"/>
      <c r="BN1213" s="18"/>
      <c r="BY1213" s="18"/>
      <c r="CC1213" s="18"/>
      <c r="CH1213" s="18"/>
      <c r="CS1213" s="18"/>
      <c r="DD1213" s="34" t="s">
        <v>110</v>
      </c>
    </row>
    <row r="1214" spans="4:108" x14ac:dyDescent="0.25">
      <c r="D1214" s="12"/>
      <c r="E1214" s="14"/>
      <c r="H1214" s="16"/>
      <c r="I1214" s="11"/>
      <c r="J1214" s="33"/>
      <c r="K1214" s="33"/>
      <c r="L1214" s="33"/>
      <c r="M1214" s="33"/>
      <c r="N1214" s="8"/>
      <c r="AG1214" s="8"/>
      <c r="AI1214" s="30"/>
      <c r="AK1214" s="30"/>
      <c r="AL1214" s="21"/>
      <c r="AM1214" s="23" t="e">
        <f t="shared" si="278"/>
        <v>#NUM!</v>
      </c>
      <c r="AW1214" s="40"/>
      <c r="AY1214" s="40"/>
      <c r="BA1214" s="18"/>
      <c r="BC1214" s="18"/>
      <c r="BD1214" s="18"/>
      <c r="BK1214" s="18"/>
      <c r="BN1214" s="18"/>
      <c r="BY1214" s="18"/>
      <c r="CC1214" s="18"/>
      <c r="CH1214" s="18"/>
      <c r="CS1214" s="18"/>
      <c r="DD1214" s="34" t="s">
        <v>110</v>
      </c>
    </row>
    <row r="1215" spans="4:108" x14ac:dyDescent="0.25">
      <c r="D1215" s="12"/>
      <c r="E1215" s="14"/>
      <c r="H1215" s="16"/>
      <c r="I1215" s="11"/>
      <c r="J1215" s="33"/>
      <c r="K1215" s="33"/>
      <c r="L1215" s="33"/>
      <c r="M1215" s="33"/>
      <c r="N1215" s="8"/>
      <c r="AG1215" s="8"/>
      <c r="AI1215" s="30"/>
      <c r="AK1215" s="30"/>
      <c r="AL1215" s="21"/>
      <c r="AM1215" s="23" t="e">
        <f t="shared" si="278"/>
        <v>#NUM!</v>
      </c>
      <c r="AW1215" s="40"/>
      <c r="AY1215" s="40"/>
      <c r="BA1215" s="18"/>
      <c r="BC1215" s="18"/>
      <c r="BD1215" s="18"/>
      <c r="BK1215" s="18"/>
      <c r="BN1215" s="18"/>
      <c r="BY1215" s="18"/>
      <c r="CC1215" s="18"/>
      <c r="CH1215" s="18"/>
      <c r="CS1215" s="18"/>
      <c r="DD1215" s="34" t="s">
        <v>110</v>
      </c>
    </row>
    <row r="1216" spans="4:108" x14ac:dyDescent="0.25">
      <c r="D1216" s="12"/>
      <c r="E1216" s="14"/>
      <c r="H1216" s="16"/>
      <c r="I1216" s="11"/>
      <c r="J1216" s="33"/>
      <c r="K1216" s="33"/>
      <c r="L1216" s="33"/>
      <c r="M1216" s="33"/>
      <c r="N1216" s="8"/>
      <c r="AG1216" s="8"/>
      <c r="AI1216" s="30"/>
      <c r="AK1216" s="30"/>
      <c r="AL1216" s="21"/>
      <c r="AM1216" s="23" t="e">
        <f t="shared" si="278"/>
        <v>#NUM!</v>
      </c>
      <c r="AW1216" s="40"/>
      <c r="AY1216" s="40"/>
      <c r="BA1216" s="18"/>
      <c r="BC1216" s="18"/>
      <c r="BD1216" s="18"/>
      <c r="BK1216" s="18"/>
      <c r="BN1216" s="18"/>
      <c r="BY1216" s="18"/>
      <c r="CC1216" s="18"/>
      <c r="CH1216" s="18"/>
      <c r="CS1216" s="18"/>
      <c r="DD1216" s="34" t="s">
        <v>110</v>
      </c>
    </row>
    <row r="1217" spans="4:108" x14ac:dyDescent="0.25">
      <c r="D1217" s="12"/>
      <c r="E1217" s="14"/>
      <c r="H1217" s="16"/>
      <c r="I1217" s="11"/>
      <c r="J1217" s="33"/>
      <c r="K1217" s="33"/>
      <c r="L1217" s="33"/>
      <c r="M1217" s="33"/>
      <c r="N1217" s="8"/>
      <c r="AG1217" s="8"/>
      <c r="AI1217" s="30"/>
      <c r="AK1217" s="30"/>
      <c r="AL1217" s="21"/>
      <c r="AM1217" s="23" t="e">
        <f t="shared" si="278"/>
        <v>#NUM!</v>
      </c>
      <c r="AW1217" s="40"/>
      <c r="AY1217" s="40"/>
      <c r="BA1217" s="18"/>
      <c r="BC1217" s="18"/>
      <c r="BD1217" s="18"/>
      <c r="BK1217" s="18"/>
      <c r="BN1217" s="18"/>
      <c r="BY1217" s="18"/>
      <c r="CC1217" s="18"/>
      <c r="CH1217" s="18"/>
      <c r="CS1217" s="18"/>
      <c r="DD1217" s="34" t="s">
        <v>110</v>
      </c>
    </row>
    <row r="1218" spans="4:108" x14ac:dyDescent="0.25">
      <c r="D1218" s="12"/>
      <c r="E1218" s="14"/>
      <c r="H1218" s="16"/>
      <c r="I1218" s="11"/>
      <c r="J1218" s="33"/>
      <c r="K1218" s="33"/>
      <c r="L1218" s="33"/>
      <c r="M1218" s="33"/>
      <c r="N1218" s="8"/>
      <c r="AG1218" s="8"/>
      <c r="AI1218" s="30"/>
      <c r="AK1218" s="30"/>
      <c r="AL1218" s="21"/>
      <c r="AM1218" s="23" t="e">
        <f t="shared" ref="AM1218:AM1281" si="279">LN(AL1218)</f>
        <v>#NUM!</v>
      </c>
      <c r="AW1218" s="40"/>
      <c r="AY1218" s="40"/>
      <c r="BA1218" s="18"/>
      <c r="BC1218" s="18"/>
      <c r="BD1218" s="18"/>
      <c r="BK1218" s="18"/>
      <c r="BN1218" s="18"/>
      <c r="BY1218" s="18"/>
      <c r="CC1218" s="18"/>
      <c r="CH1218" s="18"/>
      <c r="CS1218" s="18"/>
      <c r="DD1218" s="34" t="s">
        <v>110</v>
      </c>
    </row>
    <row r="1219" spans="4:108" x14ac:dyDescent="0.25">
      <c r="D1219" s="12"/>
      <c r="E1219" s="14"/>
      <c r="H1219" s="16"/>
      <c r="I1219" s="11"/>
      <c r="J1219" s="33"/>
      <c r="K1219" s="33"/>
      <c r="L1219" s="33"/>
      <c r="M1219" s="33"/>
      <c r="N1219" s="8"/>
      <c r="AG1219" s="8"/>
      <c r="AI1219" s="30"/>
      <c r="AK1219" s="30"/>
      <c r="AL1219" s="21"/>
      <c r="AM1219" s="23" t="e">
        <f t="shared" si="279"/>
        <v>#NUM!</v>
      </c>
      <c r="AW1219" s="40"/>
      <c r="AY1219" s="40"/>
      <c r="BA1219" s="18"/>
      <c r="BC1219" s="18"/>
      <c r="BD1219" s="18"/>
      <c r="BK1219" s="18"/>
      <c r="BN1219" s="18"/>
      <c r="BY1219" s="18"/>
      <c r="CC1219" s="18"/>
      <c r="CH1219" s="18"/>
      <c r="CS1219" s="18"/>
      <c r="DD1219" s="34" t="s">
        <v>110</v>
      </c>
    </row>
    <row r="1220" spans="4:108" x14ac:dyDescent="0.25">
      <c r="D1220" s="12"/>
      <c r="E1220" s="14"/>
      <c r="H1220" s="16"/>
      <c r="I1220" s="11"/>
      <c r="J1220" s="33"/>
      <c r="K1220" s="33"/>
      <c r="L1220" s="33"/>
      <c r="M1220" s="33"/>
      <c r="N1220" s="8"/>
      <c r="AG1220" s="8"/>
      <c r="AI1220" s="30"/>
      <c r="AK1220" s="30"/>
      <c r="AL1220" s="21"/>
      <c r="AM1220" s="23" t="e">
        <f t="shared" si="279"/>
        <v>#NUM!</v>
      </c>
      <c r="AW1220" s="40"/>
      <c r="AY1220" s="40"/>
      <c r="BA1220" s="18"/>
      <c r="BC1220" s="18"/>
      <c r="BD1220" s="18"/>
      <c r="BK1220" s="18"/>
      <c r="BN1220" s="18"/>
      <c r="BY1220" s="18"/>
      <c r="CC1220" s="18"/>
      <c r="CH1220" s="18"/>
      <c r="CS1220" s="18"/>
      <c r="DD1220" s="34" t="s">
        <v>110</v>
      </c>
    </row>
    <row r="1221" spans="4:108" x14ac:dyDescent="0.25">
      <c r="D1221" s="12"/>
      <c r="E1221" s="14"/>
      <c r="H1221" s="16"/>
      <c r="I1221" s="11"/>
      <c r="J1221" s="33"/>
      <c r="K1221" s="33"/>
      <c r="L1221" s="33"/>
      <c r="M1221" s="33"/>
      <c r="N1221" s="8"/>
      <c r="AG1221" s="8"/>
      <c r="AI1221" s="30"/>
      <c r="AK1221" s="30"/>
      <c r="AL1221" s="21"/>
      <c r="AM1221" s="23" t="e">
        <f t="shared" si="279"/>
        <v>#NUM!</v>
      </c>
      <c r="AW1221" s="40"/>
      <c r="AY1221" s="40"/>
      <c r="BA1221" s="18"/>
      <c r="BC1221" s="18"/>
      <c r="BD1221" s="18"/>
      <c r="BK1221" s="18"/>
      <c r="BN1221" s="18"/>
      <c r="BY1221" s="18"/>
      <c r="CC1221" s="18"/>
      <c r="CH1221" s="18"/>
      <c r="CS1221" s="18"/>
      <c r="DD1221" s="34" t="s">
        <v>110</v>
      </c>
    </row>
    <row r="1222" spans="4:108" x14ac:dyDescent="0.25">
      <c r="D1222" s="12"/>
      <c r="E1222" s="14"/>
      <c r="H1222" s="16"/>
      <c r="I1222" s="11"/>
      <c r="J1222" s="33"/>
      <c r="K1222" s="33"/>
      <c r="L1222" s="33"/>
      <c r="M1222" s="33"/>
      <c r="N1222" s="8"/>
      <c r="AG1222" s="8"/>
      <c r="AI1222" s="30"/>
      <c r="AK1222" s="30"/>
      <c r="AL1222" s="21"/>
      <c r="AM1222" s="23" t="e">
        <f t="shared" si="279"/>
        <v>#NUM!</v>
      </c>
      <c r="AW1222" s="40"/>
      <c r="AY1222" s="40"/>
      <c r="BA1222" s="18"/>
      <c r="BC1222" s="18"/>
      <c r="BD1222" s="18"/>
      <c r="BK1222" s="18"/>
      <c r="BN1222" s="18"/>
      <c r="BY1222" s="18"/>
      <c r="CC1222" s="18"/>
      <c r="CH1222" s="18"/>
      <c r="CS1222" s="18"/>
      <c r="DD1222" s="34" t="s">
        <v>110</v>
      </c>
    </row>
    <row r="1223" spans="4:108" x14ac:dyDescent="0.25">
      <c r="D1223" s="12"/>
      <c r="E1223" s="14"/>
      <c r="H1223" s="16"/>
      <c r="I1223" s="11"/>
      <c r="J1223" s="33"/>
      <c r="K1223" s="33"/>
      <c r="L1223" s="33"/>
      <c r="M1223" s="33"/>
      <c r="N1223" s="8"/>
      <c r="AG1223" s="8"/>
      <c r="AI1223" s="30"/>
      <c r="AK1223" s="30"/>
      <c r="AL1223" s="21"/>
      <c r="AM1223" s="23" t="e">
        <f t="shared" si="279"/>
        <v>#NUM!</v>
      </c>
      <c r="AW1223" s="40"/>
      <c r="AY1223" s="40"/>
      <c r="BA1223" s="18"/>
      <c r="BC1223" s="18"/>
      <c r="BD1223" s="18"/>
      <c r="BK1223" s="18"/>
      <c r="BN1223" s="18"/>
      <c r="BY1223" s="18"/>
      <c r="CC1223" s="18"/>
      <c r="CH1223" s="18"/>
      <c r="CS1223" s="18"/>
      <c r="DD1223" s="34" t="s">
        <v>110</v>
      </c>
    </row>
    <row r="1224" spans="4:108" x14ac:dyDescent="0.25">
      <c r="D1224" s="12"/>
      <c r="E1224" s="14"/>
      <c r="H1224" s="16"/>
      <c r="I1224" s="11"/>
      <c r="J1224" s="33"/>
      <c r="K1224" s="33"/>
      <c r="L1224" s="33"/>
      <c r="M1224" s="33"/>
      <c r="N1224" s="8"/>
      <c r="AG1224" s="8"/>
      <c r="AI1224" s="30"/>
      <c r="AK1224" s="30"/>
      <c r="AL1224" s="21"/>
      <c r="AM1224" s="23" t="e">
        <f t="shared" si="279"/>
        <v>#NUM!</v>
      </c>
      <c r="AW1224" s="40"/>
      <c r="AY1224" s="40"/>
      <c r="BA1224" s="18"/>
      <c r="BC1224" s="18"/>
      <c r="BD1224" s="18"/>
      <c r="BK1224" s="18"/>
      <c r="BN1224" s="18"/>
      <c r="BY1224" s="18"/>
      <c r="CC1224" s="18"/>
      <c r="CH1224" s="18"/>
      <c r="CS1224" s="18"/>
      <c r="DD1224" s="34" t="s">
        <v>110</v>
      </c>
    </row>
    <row r="1225" spans="4:108" x14ac:dyDescent="0.25">
      <c r="D1225" s="12"/>
      <c r="E1225" s="14"/>
      <c r="H1225" s="16"/>
      <c r="I1225" s="11"/>
      <c r="J1225" s="33"/>
      <c r="K1225" s="33"/>
      <c r="L1225" s="33"/>
      <c r="M1225" s="33"/>
      <c r="N1225" s="8"/>
      <c r="AG1225" s="8"/>
      <c r="AI1225" s="30"/>
      <c r="AK1225" s="30"/>
      <c r="AL1225" s="21"/>
      <c r="AM1225" s="23" t="e">
        <f t="shared" si="279"/>
        <v>#NUM!</v>
      </c>
      <c r="AW1225" s="40"/>
      <c r="AY1225" s="40"/>
      <c r="BA1225" s="18"/>
      <c r="BC1225" s="18"/>
      <c r="BD1225" s="18"/>
      <c r="BK1225" s="18"/>
      <c r="BN1225" s="18"/>
      <c r="BY1225" s="18"/>
      <c r="CC1225" s="18"/>
      <c r="CH1225" s="18"/>
      <c r="CS1225" s="18"/>
      <c r="DD1225" s="34" t="s">
        <v>110</v>
      </c>
    </row>
    <row r="1226" spans="4:108" x14ac:dyDescent="0.25">
      <c r="D1226" s="12"/>
      <c r="E1226" s="14"/>
      <c r="H1226" s="16"/>
      <c r="I1226" s="11"/>
      <c r="J1226" s="33"/>
      <c r="K1226" s="33"/>
      <c r="L1226" s="33"/>
      <c r="M1226" s="33"/>
      <c r="N1226" s="8"/>
      <c r="AG1226" s="8"/>
      <c r="AI1226" s="30"/>
      <c r="AK1226" s="30"/>
      <c r="AL1226" s="21"/>
      <c r="AM1226" s="23" t="e">
        <f t="shared" si="279"/>
        <v>#NUM!</v>
      </c>
      <c r="AW1226" s="40"/>
      <c r="AY1226" s="40"/>
      <c r="BA1226" s="18"/>
      <c r="BC1226" s="18"/>
      <c r="BD1226" s="18"/>
      <c r="BK1226" s="18"/>
      <c r="BN1226" s="18"/>
      <c r="BY1226" s="18"/>
      <c r="CC1226" s="18"/>
      <c r="CH1226" s="18"/>
      <c r="CS1226" s="18"/>
      <c r="DD1226" s="34" t="s">
        <v>110</v>
      </c>
    </row>
    <row r="1227" spans="4:108" x14ac:dyDescent="0.25">
      <c r="D1227" s="12"/>
      <c r="E1227" s="14"/>
      <c r="H1227" s="16"/>
      <c r="I1227" s="11"/>
      <c r="J1227" s="33"/>
      <c r="K1227" s="33"/>
      <c r="L1227" s="33"/>
      <c r="M1227" s="33"/>
      <c r="N1227" s="8"/>
      <c r="AG1227" s="8"/>
      <c r="AI1227" s="30"/>
      <c r="AK1227" s="30"/>
      <c r="AL1227" s="21"/>
      <c r="AM1227" s="23" t="e">
        <f t="shared" si="279"/>
        <v>#NUM!</v>
      </c>
      <c r="AW1227" s="40"/>
      <c r="AY1227" s="40"/>
      <c r="BA1227" s="18"/>
      <c r="BC1227" s="18"/>
      <c r="BD1227" s="18"/>
      <c r="BK1227" s="18"/>
      <c r="BN1227" s="18"/>
      <c r="BY1227" s="18"/>
      <c r="CC1227" s="18"/>
      <c r="CH1227" s="18"/>
      <c r="CS1227" s="18"/>
      <c r="DD1227" s="34" t="s">
        <v>110</v>
      </c>
    </row>
    <row r="1228" spans="4:108" x14ac:dyDescent="0.25">
      <c r="D1228" s="12"/>
      <c r="E1228" s="14"/>
      <c r="H1228" s="16"/>
      <c r="I1228" s="11"/>
      <c r="J1228" s="33"/>
      <c r="K1228" s="33"/>
      <c r="L1228" s="33"/>
      <c r="M1228" s="33"/>
      <c r="N1228" s="8"/>
      <c r="AG1228" s="8"/>
      <c r="AI1228" s="30"/>
      <c r="AK1228" s="30"/>
      <c r="AL1228" s="21"/>
      <c r="AM1228" s="23" t="e">
        <f t="shared" si="279"/>
        <v>#NUM!</v>
      </c>
      <c r="AW1228" s="40"/>
      <c r="AY1228" s="40"/>
      <c r="BA1228" s="18"/>
      <c r="BC1228" s="18"/>
      <c r="BD1228" s="18"/>
      <c r="BK1228" s="18"/>
      <c r="BN1228" s="18"/>
      <c r="BY1228" s="18"/>
      <c r="CC1228" s="18"/>
      <c r="CH1228" s="18"/>
      <c r="CS1228" s="18"/>
      <c r="DD1228" s="34" t="s">
        <v>110</v>
      </c>
    </row>
    <row r="1229" spans="4:108" x14ac:dyDescent="0.25">
      <c r="D1229" s="12"/>
      <c r="E1229" s="14"/>
      <c r="H1229" s="16"/>
      <c r="I1229" s="11"/>
      <c r="J1229" s="33"/>
      <c r="K1229" s="33"/>
      <c r="L1229" s="33"/>
      <c r="M1229" s="33"/>
      <c r="N1229" s="8"/>
      <c r="AG1229" s="8"/>
      <c r="AI1229" s="30"/>
      <c r="AK1229" s="30"/>
      <c r="AL1229" s="21"/>
      <c r="AM1229" s="23" t="e">
        <f t="shared" si="279"/>
        <v>#NUM!</v>
      </c>
      <c r="AW1229" s="40"/>
      <c r="AY1229" s="40"/>
      <c r="BA1229" s="18"/>
      <c r="BC1229" s="18"/>
      <c r="BD1229" s="18"/>
      <c r="BK1229" s="18"/>
      <c r="BN1229" s="18"/>
      <c r="BY1229" s="18"/>
      <c r="CC1229" s="18"/>
      <c r="CH1229" s="18"/>
      <c r="CS1229" s="18"/>
      <c r="DD1229" s="34" t="s">
        <v>110</v>
      </c>
    </row>
    <row r="1230" spans="4:108" x14ac:dyDescent="0.25">
      <c r="D1230" s="12"/>
      <c r="E1230" s="14"/>
      <c r="H1230" s="16"/>
      <c r="I1230" s="11"/>
      <c r="J1230" s="33"/>
      <c r="K1230" s="33"/>
      <c r="L1230" s="33"/>
      <c r="M1230" s="33"/>
      <c r="N1230" s="8"/>
      <c r="AG1230" s="8"/>
      <c r="AI1230" s="30"/>
      <c r="AK1230" s="30"/>
      <c r="AL1230" s="21"/>
      <c r="AM1230" s="23" t="e">
        <f t="shared" si="279"/>
        <v>#NUM!</v>
      </c>
      <c r="AW1230" s="40"/>
      <c r="AY1230" s="40"/>
      <c r="BA1230" s="18"/>
      <c r="BC1230" s="18"/>
      <c r="BD1230" s="18"/>
      <c r="BK1230" s="18"/>
      <c r="BN1230" s="18"/>
      <c r="BY1230" s="18"/>
      <c r="CC1230" s="18"/>
      <c r="CH1230" s="18"/>
      <c r="CS1230" s="18"/>
      <c r="DD1230" s="34" t="s">
        <v>110</v>
      </c>
    </row>
    <row r="1231" spans="4:108" x14ac:dyDescent="0.25">
      <c r="D1231" s="12"/>
      <c r="E1231" s="14"/>
      <c r="H1231" s="16"/>
      <c r="I1231" s="11"/>
      <c r="J1231" s="33"/>
      <c r="K1231" s="33"/>
      <c r="L1231" s="33"/>
      <c r="M1231" s="33"/>
      <c r="N1231" s="8"/>
      <c r="AG1231" s="8"/>
      <c r="AI1231" s="30"/>
      <c r="AK1231" s="30"/>
      <c r="AL1231" s="21"/>
      <c r="AM1231" s="23" t="e">
        <f t="shared" si="279"/>
        <v>#NUM!</v>
      </c>
      <c r="AW1231" s="40"/>
      <c r="AY1231" s="40"/>
      <c r="BA1231" s="18"/>
      <c r="BC1231" s="18"/>
      <c r="BD1231" s="18"/>
      <c r="BK1231" s="18"/>
      <c r="BN1231" s="18"/>
      <c r="BY1231" s="18"/>
      <c r="CC1231" s="18"/>
      <c r="CH1231" s="18"/>
      <c r="CS1231" s="18"/>
      <c r="DD1231" s="34" t="s">
        <v>110</v>
      </c>
    </row>
    <row r="1232" spans="4:108" x14ac:dyDescent="0.25">
      <c r="D1232" s="12"/>
      <c r="E1232" s="14"/>
      <c r="H1232" s="16"/>
      <c r="I1232" s="11"/>
      <c r="J1232" s="33"/>
      <c r="K1232" s="33"/>
      <c r="L1232" s="33"/>
      <c r="M1232" s="33"/>
      <c r="N1232" s="8"/>
      <c r="AG1232" s="8"/>
      <c r="AI1232" s="30"/>
      <c r="AK1232" s="30"/>
      <c r="AL1232" s="21"/>
      <c r="AM1232" s="23" t="e">
        <f t="shared" si="279"/>
        <v>#NUM!</v>
      </c>
      <c r="AW1232" s="40"/>
      <c r="AY1232" s="40"/>
      <c r="BA1232" s="18"/>
      <c r="BC1232" s="18"/>
      <c r="BD1232" s="18"/>
      <c r="BK1232" s="18"/>
      <c r="BN1232" s="18"/>
      <c r="BY1232" s="18"/>
      <c r="CC1232" s="18"/>
      <c r="CH1232" s="18"/>
      <c r="CS1232" s="18"/>
      <c r="DD1232" s="34" t="s">
        <v>110</v>
      </c>
    </row>
    <row r="1233" spans="4:108" x14ac:dyDescent="0.25">
      <c r="D1233" s="12"/>
      <c r="E1233" s="14"/>
      <c r="H1233" s="16"/>
      <c r="I1233" s="11"/>
      <c r="J1233" s="33"/>
      <c r="K1233" s="33"/>
      <c r="L1233" s="33"/>
      <c r="M1233" s="33"/>
      <c r="N1233" s="8"/>
      <c r="AG1233" s="8"/>
      <c r="AI1233" s="30"/>
      <c r="AK1233" s="30"/>
      <c r="AL1233" s="21"/>
      <c r="AM1233" s="23" t="e">
        <f t="shared" si="279"/>
        <v>#NUM!</v>
      </c>
      <c r="AW1233" s="40"/>
      <c r="AY1233" s="40"/>
      <c r="BA1233" s="18"/>
      <c r="BC1233" s="18"/>
      <c r="BD1233" s="18"/>
      <c r="BK1233" s="18"/>
      <c r="BN1233" s="18"/>
      <c r="BY1233" s="18"/>
      <c r="CC1233" s="18"/>
      <c r="CH1233" s="18"/>
      <c r="CS1233" s="18"/>
      <c r="DD1233" s="34" t="s">
        <v>110</v>
      </c>
    </row>
    <row r="1234" spans="4:108" x14ac:dyDescent="0.25">
      <c r="D1234" s="12"/>
      <c r="E1234" s="14"/>
      <c r="H1234" s="16"/>
      <c r="I1234" s="11"/>
      <c r="J1234" s="33"/>
      <c r="K1234" s="33"/>
      <c r="L1234" s="33"/>
      <c r="M1234" s="33"/>
      <c r="N1234" s="8"/>
      <c r="AG1234" s="8"/>
      <c r="AI1234" s="30"/>
      <c r="AK1234" s="30"/>
      <c r="AL1234" s="21"/>
      <c r="AM1234" s="23" t="e">
        <f t="shared" si="279"/>
        <v>#NUM!</v>
      </c>
      <c r="AW1234" s="40"/>
      <c r="AY1234" s="40"/>
      <c r="BA1234" s="18"/>
      <c r="BC1234" s="18"/>
      <c r="BD1234" s="18"/>
      <c r="BK1234" s="18"/>
      <c r="BN1234" s="18"/>
      <c r="BY1234" s="18"/>
      <c r="CC1234" s="18"/>
      <c r="CH1234" s="18"/>
      <c r="CS1234" s="18"/>
      <c r="DD1234" s="34" t="s">
        <v>110</v>
      </c>
    </row>
    <row r="1235" spans="4:108" x14ac:dyDescent="0.25">
      <c r="D1235" s="12"/>
      <c r="E1235" s="14"/>
      <c r="H1235" s="16"/>
      <c r="I1235" s="11"/>
      <c r="J1235" s="33"/>
      <c r="K1235" s="33"/>
      <c r="L1235" s="33"/>
      <c r="M1235" s="33"/>
      <c r="N1235" s="8"/>
      <c r="AG1235" s="8"/>
      <c r="AI1235" s="30"/>
      <c r="AK1235" s="30"/>
      <c r="AL1235" s="21"/>
      <c r="AM1235" s="23" t="e">
        <f t="shared" si="279"/>
        <v>#NUM!</v>
      </c>
      <c r="AW1235" s="40"/>
      <c r="AY1235" s="40"/>
      <c r="BA1235" s="18"/>
      <c r="BC1235" s="18"/>
      <c r="BD1235" s="18"/>
      <c r="BK1235" s="18"/>
      <c r="BN1235" s="18"/>
      <c r="BY1235" s="18"/>
      <c r="CC1235" s="18"/>
      <c r="CH1235" s="18"/>
      <c r="CS1235" s="18"/>
      <c r="DD1235" s="34" t="s">
        <v>110</v>
      </c>
    </row>
    <row r="1236" spans="4:108" x14ac:dyDescent="0.25">
      <c r="D1236" s="12"/>
      <c r="E1236" s="14"/>
      <c r="H1236" s="16"/>
      <c r="I1236" s="11"/>
      <c r="J1236" s="33"/>
      <c r="K1236" s="33"/>
      <c r="L1236" s="33"/>
      <c r="M1236" s="33"/>
      <c r="N1236" s="8"/>
      <c r="AG1236" s="8"/>
      <c r="AI1236" s="30"/>
      <c r="AK1236" s="30"/>
      <c r="AL1236" s="21"/>
      <c r="AM1236" s="23" t="e">
        <f t="shared" si="279"/>
        <v>#NUM!</v>
      </c>
      <c r="AW1236" s="40"/>
      <c r="AY1236" s="40"/>
      <c r="BA1236" s="18"/>
      <c r="BC1236" s="18"/>
      <c r="BD1236" s="18"/>
      <c r="BK1236" s="18"/>
      <c r="BN1236" s="18"/>
      <c r="BY1236" s="18"/>
      <c r="CC1236" s="18"/>
      <c r="CH1236" s="18"/>
      <c r="CS1236" s="18"/>
      <c r="DD1236" s="34" t="s">
        <v>110</v>
      </c>
    </row>
    <row r="1237" spans="4:108" x14ac:dyDescent="0.25">
      <c r="D1237" s="12"/>
      <c r="E1237" s="14"/>
      <c r="H1237" s="16"/>
      <c r="I1237" s="11"/>
      <c r="J1237" s="33"/>
      <c r="K1237" s="33"/>
      <c r="L1237" s="33"/>
      <c r="M1237" s="33"/>
      <c r="N1237" s="8"/>
      <c r="AG1237" s="8"/>
      <c r="AI1237" s="30"/>
      <c r="AK1237" s="30"/>
      <c r="AL1237" s="21"/>
      <c r="AM1237" s="23" t="e">
        <f t="shared" si="279"/>
        <v>#NUM!</v>
      </c>
      <c r="AW1237" s="40"/>
      <c r="AY1237" s="40"/>
      <c r="BA1237" s="18"/>
      <c r="BC1237" s="18"/>
      <c r="BD1237" s="18"/>
      <c r="BK1237" s="18"/>
      <c r="BN1237" s="18"/>
      <c r="BY1237" s="18"/>
      <c r="CC1237" s="18"/>
      <c r="CH1237" s="18"/>
      <c r="CS1237" s="18"/>
      <c r="DD1237" s="34" t="s">
        <v>110</v>
      </c>
    </row>
    <row r="1238" spans="4:108" x14ac:dyDescent="0.25">
      <c r="D1238" s="12"/>
      <c r="E1238" s="14"/>
      <c r="H1238" s="16"/>
      <c r="I1238" s="11"/>
      <c r="J1238" s="33"/>
      <c r="K1238" s="33"/>
      <c r="L1238" s="33"/>
      <c r="M1238" s="33"/>
      <c r="N1238" s="8"/>
      <c r="AG1238" s="8"/>
      <c r="AI1238" s="30"/>
      <c r="AK1238" s="30"/>
      <c r="AL1238" s="21"/>
      <c r="AM1238" s="23" t="e">
        <f t="shared" si="279"/>
        <v>#NUM!</v>
      </c>
      <c r="AW1238" s="40"/>
      <c r="AY1238" s="40"/>
      <c r="BA1238" s="18"/>
      <c r="BC1238" s="18"/>
      <c r="BD1238" s="18"/>
      <c r="BK1238" s="18"/>
      <c r="BN1238" s="18"/>
      <c r="BY1238" s="18"/>
      <c r="CC1238" s="18"/>
      <c r="CH1238" s="18"/>
      <c r="CS1238" s="18"/>
      <c r="DD1238" s="34" t="s">
        <v>110</v>
      </c>
    </row>
    <row r="1239" spans="4:108" x14ac:dyDescent="0.25">
      <c r="D1239" s="12"/>
      <c r="E1239" s="14"/>
      <c r="H1239" s="16"/>
      <c r="I1239" s="11"/>
      <c r="J1239" s="33"/>
      <c r="K1239" s="33"/>
      <c r="L1239" s="33"/>
      <c r="M1239" s="33"/>
      <c r="N1239" s="8"/>
      <c r="AG1239" s="8"/>
      <c r="AI1239" s="30"/>
      <c r="AK1239" s="30"/>
      <c r="AL1239" s="21"/>
      <c r="AM1239" s="23" t="e">
        <f t="shared" si="279"/>
        <v>#NUM!</v>
      </c>
      <c r="AW1239" s="40"/>
      <c r="AY1239" s="40"/>
      <c r="BA1239" s="18"/>
      <c r="BC1239" s="18"/>
      <c r="BD1239" s="18"/>
      <c r="BK1239" s="18"/>
      <c r="BN1239" s="18"/>
      <c r="BY1239" s="18"/>
      <c r="CC1239" s="18"/>
      <c r="CH1239" s="18"/>
      <c r="CS1239" s="18"/>
      <c r="DD1239" s="34" t="s">
        <v>110</v>
      </c>
    </row>
    <row r="1240" spans="4:108" x14ac:dyDescent="0.25">
      <c r="D1240" s="12"/>
      <c r="E1240" s="14"/>
      <c r="H1240" s="16"/>
      <c r="I1240" s="11"/>
      <c r="J1240" s="33"/>
      <c r="K1240" s="33"/>
      <c r="L1240" s="33"/>
      <c r="M1240" s="33"/>
      <c r="N1240" s="8"/>
      <c r="AG1240" s="8"/>
      <c r="AI1240" s="30"/>
      <c r="AK1240" s="30"/>
      <c r="AL1240" s="21"/>
      <c r="AM1240" s="23" t="e">
        <f t="shared" si="279"/>
        <v>#NUM!</v>
      </c>
      <c r="AW1240" s="40"/>
      <c r="AY1240" s="40"/>
      <c r="BA1240" s="18"/>
      <c r="BC1240" s="18"/>
      <c r="BD1240" s="18"/>
      <c r="BK1240" s="18"/>
      <c r="BN1240" s="18"/>
      <c r="BY1240" s="18"/>
      <c r="CC1240" s="18"/>
      <c r="CH1240" s="18"/>
      <c r="CS1240" s="18"/>
      <c r="DD1240" s="34" t="s">
        <v>110</v>
      </c>
    </row>
    <row r="1241" spans="4:108" x14ac:dyDescent="0.25">
      <c r="D1241" s="12"/>
      <c r="E1241" s="14"/>
      <c r="H1241" s="16"/>
      <c r="I1241" s="11"/>
      <c r="J1241" s="33"/>
      <c r="K1241" s="33"/>
      <c r="L1241" s="33"/>
      <c r="M1241" s="33"/>
      <c r="N1241" s="8"/>
      <c r="AG1241" s="8"/>
      <c r="AI1241" s="30"/>
      <c r="AK1241" s="30"/>
      <c r="AL1241" s="21"/>
      <c r="AM1241" s="23" t="e">
        <f t="shared" si="279"/>
        <v>#NUM!</v>
      </c>
      <c r="AW1241" s="40"/>
      <c r="AY1241" s="40"/>
      <c r="BA1241" s="18"/>
      <c r="BC1241" s="18"/>
      <c r="BD1241" s="18"/>
      <c r="BK1241" s="18"/>
      <c r="BN1241" s="18"/>
      <c r="BY1241" s="18"/>
      <c r="CC1241" s="18"/>
      <c r="CH1241" s="18"/>
      <c r="CS1241" s="18"/>
      <c r="DD1241" s="34" t="s">
        <v>110</v>
      </c>
    </row>
    <row r="1242" spans="4:108" x14ac:dyDescent="0.25">
      <c r="D1242" s="12"/>
      <c r="E1242" s="14"/>
      <c r="H1242" s="16"/>
      <c r="I1242" s="11"/>
      <c r="J1242" s="33"/>
      <c r="K1242" s="33"/>
      <c r="L1242" s="33"/>
      <c r="M1242" s="33"/>
      <c r="N1242" s="8"/>
      <c r="AG1242" s="8"/>
      <c r="AI1242" s="30"/>
      <c r="AK1242" s="30"/>
      <c r="AL1242" s="21"/>
      <c r="AM1242" s="23" t="e">
        <f t="shared" si="279"/>
        <v>#NUM!</v>
      </c>
      <c r="AW1242" s="40"/>
      <c r="AY1242" s="40"/>
      <c r="BA1242" s="18"/>
      <c r="BC1242" s="18"/>
      <c r="BD1242" s="18"/>
      <c r="BK1242" s="18"/>
      <c r="BN1242" s="18"/>
      <c r="BY1242" s="18"/>
      <c r="CC1242" s="18"/>
      <c r="CH1242" s="18"/>
      <c r="CS1242" s="18"/>
      <c r="DD1242" s="34" t="s">
        <v>110</v>
      </c>
    </row>
    <row r="1243" spans="4:108" x14ac:dyDescent="0.25">
      <c r="D1243" s="12"/>
      <c r="E1243" s="14"/>
      <c r="H1243" s="16"/>
      <c r="I1243" s="11"/>
      <c r="J1243" s="33"/>
      <c r="K1243" s="33"/>
      <c r="L1243" s="33"/>
      <c r="M1243" s="33"/>
      <c r="N1243" s="8"/>
      <c r="AG1243" s="8"/>
      <c r="AI1243" s="30"/>
      <c r="AK1243" s="30"/>
      <c r="AL1243" s="21"/>
      <c r="AM1243" s="23" t="e">
        <f t="shared" si="279"/>
        <v>#NUM!</v>
      </c>
      <c r="AW1243" s="40"/>
      <c r="AY1243" s="40"/>
      <c r="BA1243" s="18"/>
      <c r="BC1243" s="18"/>
      <c r="BD1243" s="18"/>
      <c r="BK1243" s="18"/>
      <c r="BN1243" s="18"/>
      <c r="BY1243" s="18"/>
      <c r="CC1243" s="18"/>
      <c r="CH1243" s="18"/>
      <c r="CS1243" s="18"/>
      <c r="DD1243" s="34" t="s">
        <v>110</v>
      </c>
    </row>
    <row r="1244" spans="4:108" x14ac:dyDescent="0.25">
      <c r="D1244" s="12"/>
      <c r="E1244" s="14"/>
      <c r="H1244" s="16"/>
      <c r="I1244" s="11"/>
      <c r="J1244" s="33"/>
      <c r="K1244" s="33"/>
      <c r="L1244" s="33"/>
      <c r="M1244" s="33"/>
      <c r="N1244" s="8"/>
      <c r="AG1244" s="8"/>
      <c r="AI1244" s="30"/>
      <c r="AK1244" s="30"/>
      <c r="AL1244" s="21"/>
      <c r="AM1244" s="23" t="e">
        <f t="shared" si="279"/>
        <v>#NUM!</v>
      </c>
      <c r="AW1244" s="40"/>
      <c r="AY1244" s="40"/>
      <c r="BA1244" s="18"/>
      <c r="BC1244" s="18"/>
      <c r="BD1244" s="18"/>
      <c r="BK1244" s="18"/>
      <c r="BN1244" s="18"/>
      <c r="BY1244" s="18"/>
      <c r="CC1244" s="18"/>
      <c r="CH1244" s="18"/>
      <c r="CS1244" s="18"/>
      <c r="DD1244" s="34" t="s">
        <v>110</v>
      </c>
    </row>
    <row r="1245" spans="4:108" x14ac:dyDescent="0.25">
      <c r="D1245" s="12"/>
      <c r="E1245" s="14"/>
      <c r="H1245" s="16"/>
      <c r="I1245" s="11"/>
      <c r="J1245" s="33"/>
      <c r="K1245" s="33"/>
      <c r="L1245" s="33"/>
      <c r="M1245" s="33"/>
      <c r="N1245" s="8"/>
      <c r="AG1245" s="8"/>
      <c r="AI1245" s="30"/>
      <c r="AK1245" s="30"/>
      <c r="AL1245" s="21"/>
      <c r="AM1245" s="23" t="e">
        <f t="shared" si="279"/>
        <v>#NUM!</v>
      </c>
      <c r="AW1245" s="40"/>
      <c r="AY1245" s="40"/>
      <c r="BA1245" s="18"/>
      <c r="BC1245" s="18"/>
      <c r="BD1245" s="18"/>
      <c r="BK1245" s="18"/>
      <c r="BN1245" s="18"/>
      <c r="BY1245" s="18"/>
      <c r="CC1245" s="18"/>
      <c r="CH1245" s="18"/>
      <c r="CS1245" s="18"/>
      <c r="DD1245" s="34" t="s">
        <v>110</v>
      </c>
    </row>
    <row r="1246" spans="4:108" x14ac:dyDescent="0.25">
      <c r="D1246" s="12"/>
      <c r="E1246" s="14"/>
      <c r="H1246" s="16"/>
      <c r="I1246" s="11"/>
      <c r="J1246" s="33"/>
      <c r="K1246" s="33"/>
      <c r="L1246" s="33"/>
      <c r="M1246" s="33"/>
      <c r="N1246" s="8"/>
      <c r="AG1246" s="8"/>
      <c r="AI1246" s="30"/>
      <c r="AK1246" s="30"/>
      <c r="AL1246" s="21"/>
      <c r="AM1246" s="23" t="e">
        <f t="shared" si="279"/>
        <v>#NUM!</v>
      </c>
      <c r="AW1246" s="40"/>
      <c r="AY1246" s="40"/>
      <c r="BA1246" s="18"/>
      <c r="BC1246" s="18"/>
      <c r="BD1246" s="18"/>
      <c r="BK1246" s="18"/>
      <c r="BN1246" s="18"/>
      <c r="BY1246" s="18"/>
      <c r="CC1246" s="18"/>
      <c r="CH1246" s="18"/>
      <c r="CS1246" s="18"/>
      <c r="DD1246" s="34" t="s">
        <v>110</v>
      </c>
    </row>
    <row r="1247" spans="4:108" x14ac:dyDescent="0.25">
      <c r="D1247" s="12"/>
      <c r="E1247" s="14"/>
      <c r="H1247" s="16"/>
      <c r="I1247" s="11"/>
      <c r="J1247" s="33"/>
      <c r="K1247" s="33"/>
      <c r="L1247" s="33"/>
      <c r="M1247" s="33"/>
      <c r="N1247" s="8"/>
      <c r="AG1247" s="8"/>
      <c r="AI1247" s="30"/>
      <c r="AK1247" s="30"/>
      <c r="AL1247" s="21"/>
      <c r="AM1247" s="23" t="e">
        <f t="shared" si="279"/>
        <v>#NUM!</v>
      </c>
      <c r="AW1247" s="40"/>
      <c r="AY1247" s="40"/>
      <c r="BA1247" s="18"/>
      <c r="BC1247" s="18"/>
      <c r="BD1247" s="18"/>
      <c r="BK1247" s="18"/>
      <c r="BN1247" s="18"/>
      <c r="BY1247" s="18"/>
      <c r="CC1247" s="18"/>
      <c r="CH1247" s="18"/>
      <c r="CS1247" s="18"/>
      <c r="DD1247" s="34" t="s">
        <v>110</v>
      </c>
    </row>
    <row r="1248" spans="4:108" x14ac:dyDescent="0.25">
      <c r="D1248" s="12"/>
      <c r="E1248" s="14"/>
      <c r="H1248" s="16"/>
      <c r="I1248" s="11"/>
      <c r="J1248" s="33"/>
      <c r="K1248" s="33"/>
      <c r="L1248" s="33"/>
      <c r="M1248" s="33"/>
      <c r="N1248" s="8"/>
      <c r="AG1248" s="8"/>
      <c r="AI1248" s="30"/>
      <c r="AK1248" s="30"/>
      <c r="AL1248" s="21"/>
      <c r="AM1248" s="23" t="e">
        <f t="shared" si="279"/>
        <v>#NUM!</v>
      </c>
      <c r="AW1248" s="40"/>
      <c r="AY1248" s="40"/>
      <c r="BA1248" s="18"/>
      <c r="BC1248" s="18"/>
      <c r="BD1248" s="18"/>
      <c r="BK1248" s="18"/>
      <c r="BN1248" s="18"/>
      <c r="BY1248" s="18"/>
      <c r="CC1248" s="18"/>
      <c r="CH1248" s="18"/>
      <c r="CS1248" s="18"/>
      <c r="DD1248" s="34" t="s">
        <v>110</v>
      </c>
    </row>
    <row r="1249" spans="4:108" x14ac:dyDescent="0.25">
      <c r="D1249" s="12"/>
      <c r="E1249" s="14"/>
      <c r="H1249" s="16"/>
      <c r="I1249" s="11"/>
      <c r="J1249" s="33"/>
      <c r="K1249" s="33"/>
      <c r="L1249" s="33"/>
      <c r="M1249" s="33"/>
      <c r="N1249" s="8"/>
      <c r="AG1249" s="8"/>
      <c r="AI1249" s="30"/>
      <c r="AK1249" s="30"/>
      <c r="AL1249" s="21"/>
      <c r="AM1249" s="23" t="e">
        <f t="shared" si="279"/>
        <v>#NUM!</v>
      </c>
      <c r="AW1249" s="40"/>
      <c r="AY1249" s="40"/>
      <c r="BA1249" s="18"/>
      <c r="BC1249" s="18"/>
      <c r="BD1249" s="18"/>
      <c r="BK1249" s="18"/>
      <c r="BN1249" s="18"/>
      <c r="BY1249" s="18"/>
      <c r="CC1249" s="18"/>
      <c r="CH1249" s="18"/>
      <c r="CS1249" s="18"/>
      <c r="DD1249" s="34" t="s">
        <v>110</v>
      </c>
    </row>
    <row r="1250" spans="4:108" x14ac:dyDescent="0.25">
      <c r="D1250" s="12"/>
      <c r="E1250" s="14"/>
      <c r="H1250" s="16"/>
      <c r="I1250" s="11"/>
      <c r="J1250" s="33"/>
      <c r="K1250" s="33"/>
      <c r="L1250" s="33"/>
      <c r="M1250" s="33"/>
      <c r="N1250" s="8"/>
      <c r="AG1250" s="8"/>
      <c r="AI1250" s="30"/>
      <c r="AK1250" s="30"/>
      <c r="AL1250" s="21"/>
      <c r="AM1250" s="23" t="e">
        <f t="shared" si="279"/>
        <v>#NUM!</v>
      </c>
      <c r="AW1250" s="40"/>
      <c r="AY1250" s="40"/>
      <c r="BA1250" s="18"/>
      <c r="BC1250" s="18"/>
      <c r="BD1250" s="18"/>
      <c r="BK1250" s="18"/>
      <c r="BN1250" s="18"/>
      <c r="BY1250" s="18"/>
      <c r="CC1250" s="18"/>
      <c r="CH1250" s="18"/>
      <c r="CS1250" s="18"/>
      <c r="DD1250" s="34" t="s">
        <v>110</v>
      </c>
    </row>
    <row r="1251" spans="4:108" x14ac:dyDescent="0.25">
      <c r="D1251" s="12"/>
      <c r="E1251" s="14"/>
      <c r="H1251" s="16"/>
      <c r="I1251" s="11"/>
      <c r="J1251" s="33"/>
      <c r="K1251" s="33"/>
      <c r="L1251" s="33"/>
      <c r="M1251" s="33"/>
      <c r="N1251" s="8"/>
      <c r="AG1251" s="8"/>
      <c r="AI1251" s="30"/>
      <c r="AK1251" s="30"/>
      <c r="AL1251" s="21"/>
      <c r="AM1251" s="23" t="e">
        <f t="shared" si="279"/>
        <v>#NUM!</v>
      </c>
      <c r="AW1251" s="40"/>
      <c r="AY1251" s="40"/>
      <c r="BA1251" s="18"/>
      <c r="BC1251" s="18"/>
      <c r="BD1251" s="18"/>
      <c r="BK1251" s="18"/>
      <c r="BN1251" s="18"/>
      <c r="BY1251" s="18"/>
      <c r="CC1251" s="18"/>
      <c r="CH1251" s="18"/>
      <c r="CS1251" s="18"/>
      <c r="DD1251" s="34" t="s">
        <v>110</v>
      </c>
    </row>
    <row r="1252" spans="4:108" x14ac:dyDescent="0.25">
      <c r="D1252" s="12"/>
      <c r="E1252" s="14"/>
      <c r="H1252" s="16"/>
      <c r="I1252" s="11"/>
      <c r="J1252" s="33"/>
      <c r="K1252" s="33"/>
      <c r="L1252" s="33"/>
      <c r="M1252" s="33"/>
      <c r="N1252" s="8"/>
      <c r="AG1252" s="8"/>
      <c r="AI1252" s="30"/>
      <c r="AK1252" s="30"/>
      <c r="AL1252" s="21"/>
      <c r="AM1252" s="23" t="e">
        <f t="shared" si="279"/>
        <v>#NUM!</v>
      </c>
      <c r="AW1252" s="40"/>
      <c r="AY1252" s="40"/>
      <c r="BA1252" s="18"/>
      <c r="BC1252" s="18"/>
      <c r="BD1252" s="18"/>
      <c r="BK1252" s="18"/>
      <c r="BN1252" s="18"/>
      <c r="BY1252" s="18"/>
      <c r="CC1252" s="18"/>
      <c r="CH1252" s="18"/>
      <c r="CS1252" s="18"/>
      <c r="DD1252" s="34" t="s">
        <v>110</v>
      </c>
    </row>
    <row r="1253" spans="4:108" x14ac:dyDescent="0.25">
      <c r="D1253" s="12"/>
      <c r="E1253" s="14"/>
      <c r="H1253" s="16"/>
      <c r="I1253" s="11"/>
      <c r="J1253" s="33"/>
      <c r="K1253" s="33"/>
      <c r="L1253" s="33"/>
      <c r="M1253" s="33"/>
      <c r="N1253" s="8"/>
      <c r="AG1253" s="8"/>
      <c r="AI1253" s="30"/>
      <c r="AK1253" s="30"/>
      <c r="AL1253" s="21"/>
      <c r="AM1253" s="23" t="e">
        <f t="shared" si="279"/>
        <v>#NUM!</v>
      </c>
      <c r="AW1253" s="40"/>
      <c r="AY1253" s="40"/>
      <c r="BA1253" s="18"/>
      <c r="BC1253" s="18"/>
      <c r="BD1253" s="18"/>
      <c r="BK1253" s="18"/>
      <c r="BN1253" s="18"/>
      <c r="BY1253" s="18"/>
      <c r="CC1253" s="18"/>
      <c r="CH1253" s="18"/>
      <c r="CS1253" s="18"/>
      <c r="DD1253" s="34" t="s">
        <v>110</v>
      </c>
    </row>
    <row r="1254" spans="4:108" x14ac:dyDescent="0.25">
      <c r="D1254" s="12"/>
      <c r="E1254" s="14"/>
      <c r="H1254" s="16"/>
      <c r="I1254" s="11"/>
      <c r="J1254" s="33"/>
      <c r="K1254" s="33"/>
      <c r="L1254" s="33"/>
      <c r="M1254" s="33"/>
      <c r="N1254" s="8"/>
      <c r="AG1254" s="8"/>
      <c r="AI1254" s="30"/>
      <c r="AK1254" s="30"/>
      <c r="AL1254" s="21"/>
      <c r="AM1254" s="23" t="e">
        <f t="shared" si="279"/>
        <v>#NUM!</v>
      </c>
      <c r="AW1254" s="40"/>
      <c r="AY1254" s="40"/>
      <c r="BA1254" s="18"/>
      <c r="BC1254" s="18"/>
      <c r="BD1254" s="18"/>
      <c r="BK1254" s="18"/>
      <c r="BN1254" s="18"/>
      <c r="BY1254" s="18"/>
      <c r="CC1254" s="18"/>
      <c r="CH1254" s="18"/>
      <c r="CS1254" s="18"/>
      <c r="DD1254" s="34" t="s">
        <v>110</v>
      </c>
    </row>
    <row r="1255" spans="4:108" x14ac:dyDescent="0.25">
      <c r="D1255" s="12"/>
      <c r="E1255" s="14"/>
      <c r="H1255" s="16"/>
      <c r="I1255" s="11"/>
      <c r="J1255" s="33"/>
      <c r="K1255" s="33"/>
      <c r="L1255" s="33"/>
      <c r="M1255" s="33"/>
      <c r="N1255" s="8"/>
      <c r="AG1255" s="8"/>
      <c r="AI1255" s="30"/>
      <c r="AK1255" s="30"/>
      <c r="AL1255" s="21"/>
      <c r="AM1255" s="23" t="e">
        <f t="shared" si="279"/>
        <v>#NUM!</v>
      </c>
      <c r="AW1255" s="40"/>
      <c r="AY1255" s="40"/>
      <c r="BA1255" s="18"/>
      <c r="BC1255" s="18"/>
      <c r="BD1255" s="18"/>
      <c r="BK1255" s="18"/>
      <c r="BN1255" s="18"/>
      <c r="BY1255" s="18"/>
      <c r="CC1255" s="18"/>
      <c r="CH1255" s="18"/>
      <c r="CS1255" s="18"/>
      <c r="DD1255" s="34" t="s">
        <v>110</v>
      </c>
    </row>
    <row r="1256" spans="4:108" x14ac:dyDescent="0.25">
      <c r="D1256" s="12"/>
      <c r="E1256" s="14"/>
      <c r="H1256" s="16"/>
      <c r="I1256" s="11"/>
      <c r="J1256" s="33"/>
      <c r="K1256" s="33"/>
      <c r="L1256" s="33"/>
      <c r="M1256" s="33"/>
      <c r="N1256" s="8"/>
      <c r="AG1256" s="8"/>
      <c r="AI1256" s="30"/>
      <c r="AK1256" s="30"/>
      <c r="AL1256" s="21"/>
      <c r="AM1256" s="23" t="e">
        <f t="shared" si="279"/>
        <v>#NUM!</v>
      </c>
      <c r="AW1256" s="40"/>
      <c r="AY1256" s="40"/>
      <c r="BA1256" s="18"/>
      <c r="BC1256" s="18"/>
      <c r="BD1256" s="18"/>
      <c r="BK1256" s="18"/>
      <c r="BN1256" s="18"/>
      <c r="BY1256" s="18"/>
      <c r="CC1256" s="18"/>
      <c r="CH1256" s="18"/>
      <c r="CS1256" s="18"/>
      <c r="DD1256" s="34" t="s">
        <v>110</v>
      </c>
    </row>
    <row r="1257" spans="4:108" x14ac:dyDescent="0.25">
      <c r="D1257" s="12"/>
      <c r="E1257" s="14"/>
      <c r="H1257" s="16"/>
      <c r="I1257" s="11"/>
      <c r="J1257" s="33"/>
      <c r="K1257" s="33"/>
      <c r="L1257" s="33"/>
      <c r="M1257" s="33"/>
      <c r="N1257" s="8"/>
      <c r="AG1257" s="8"/>
      <c r="AI1257" s="30"/>
      <c r="AK1257" s="30"/>
      <c r="AL1257" s="21"/>
      <c r="AM1257" s="23" t="e">
        <f t="shared" si="279"/>
        <v>#NUM!</v>
      </c>
      <c r="AW1257" s="40"/>
      <c r="AY1257" s="40"/>
      <c r="BA1257" s="18"/>
      <c r="BC1257" s="18"/>
      <c r="BD1257" s="18"/>
      <c r="BK1257" s="18"/>
      <c r="BN1257" s="18"/>
      <c r="BY1257" s="18"/>
      <c r="CC1257" s="18"/>
      <c r="CH1257" s="18"/>
      <c r="CS1257" s="18"/>
      <c r="DD1257" s="34" t="s">
        <v>110</v>
      </c>
    </row>
    <row r="1258" spans="4:108" x14ac:dyDescent="0.25">
      <c r="D1258" s="12"/>
      <c r="E1258" s="14"/>
      <c r="H1258" s="16"/>
      <c r="I1258" s="11"/>
      <c r="J1258" s="33"/>
      <c r="K1258" s="33"/>
      <c r="L1258" s="33"/>
      <c r="M1258" s="33"/>
      <c r="N1258" s="8"/>
      <c r="AG1258" s="8"/>
      <c r="AI1258" s="30"/>
      <c r="AK1258" s="30"/>
      <c r="AL1258" s="21"/>
      <c r="AM1258" s="23" t="e">
        <f t="shared" si="279"/>
        <v>#NUM!</v>
      </c>
      <c r="AW1258" s="40"/>
      <c r="AY1258" s="40"/>
      <c r="BA1258" s="18"/>
      <c r="BC1258" s="18"/>
      <c r="BD1258" s="18"/>
      <c r="BK1258" s="18"/>
      <c r="BN1258" s="18"/>
      <c r="BY1258" s="18"/>
      <c r="CC1258" s="18"/>
      <c r="CH1258" s="18"/>
      <c r="CS1258" s="18"/>
      <c r="DD1258" s="34" t="s">
        <v>110</v>
      </c>
    </row>
    <row r="1259" spans="4:108" x14ac:dyDescent="0.25">
      <c r="D1259" s="12"/>
      <c r="E1259" s="14"/>
      <c r="H1259" s="16"/>
      <c r="I1259" s="11"/>
      <c r="J1259" s="33"/>
      <c r="K1259" s="33"/>
      <c r="L1259" s="33"/>
      <c r="M1259" s="33"/>
      <c r="N1259" s="8"/>
      <c r="AG1259" s="8"/>
      <c r="AI1259" s="30"/>
      <c r="AK1259" s="30"/>
      <c r="AL1259" s="21"/>
      <c r="AM1259" s="23" t="e">
        <f t="shared" si="279"/>
        <v>#NUM!</v>
      </c>
      <c r="AW1259" s="40"/>
      <c r="AY1259" s="40"/>
      <c r="BA1259" s="18"/>
      <c r="BC1259" s="18"/>
      <c r="BD1259" s="18"/>
      <c r="BK1259" s="18"/>
      <c r="BN1259" s="18"/>
      <c r="BY1259" s="18"/>
      <c r="CC1259" s="18"/>
      <c r="CH1259" s="18"/>
      <c r="CS1259" s="18"/>
      <c r="DD1259" s="34" t="s">
        <v>110</v>
      </c>
    </row>
    <row r="1260" spans="4:108" x14ac:dyDescent="0.25">
      <c r="D1260" s="12"/>
      <c r="E1260" s="14"/>
      <c r="H1260" s="16"/>
      <c r="I1260" s="11"/>
      <c r="J1260" s="33"/>
      <c r="K1260" s="33"/>
      <c r="L1260" s="33"/>
      <c r="M1260" s="33"/>
      <c r="N1260" s="8"/>
      <c r="AG1260" s="8"/>
      <c r="AI1260" s="30"/>
      <c r="AK1260" s="30"/>
      <c r="AL1260" s="21"/>
      <c r="AM1260" s="23" t="e">
        <f t="shared" si="279"/>
        <v>#NUM!</v>
      </c>
      <c r="AW1260" s="40"/>
      <c r="AY1260" s="40"/>
      <c r="BA1260" s="18"/>
      <c r="BC1260" s="18"/>
      <c r="BD1260" s="18"/>
      <c r="BK1260" s="18"/>
      <c r="BN1260" s="18"/>
      <c r="BY1260" s="18"/>
      <c r="CC1260" s="18"/>
      <c r="CH1260" s="18"/>
      <c r="CS1260" s="18"/>
      <c r="DD1260" s="34" t="s">
        <v>110</v>
      </c>
    </row>
    <row r="1261" spans="4:108" x14ac:dyDescent="0.25">
      <c r="D1261" s="12"/>
      <c r="E1261" s="14"/>
      <c r="H1261" s="16"/>
      <c r="I1261" s="11"/>
      <c r="J1261" s="33"/>
      <c r="K1261" s="33"/>
      <c r="L1261" s="33"/>
      <c r="M1261" s="33"/>
      <c r="N1261" s="8"/>
      <c r="AG1261" s="8"/>
      <c r="AI1261" s="30"/>
      <c r="AK1261" s="30"/>
      <c r="AL1261" s="21"/>
      <c r="AM1261" s="23" t="e">
        <f t="shared" si="279"/>
        <v>#NUM!</v>
      </c>
      <c r="AW1261" s="40"/>
      <c r="AY1261" s="40"/>
      <c r="BA1261" s="18"/>
      <c r="BC1261" s="18"/>
      <c r="BD1261" s="18"/>
      <c r="BK1261" s="18"/>
      <c r="BN1261" s="18"/>
      <c r="BY1261" s="18"/>
      <c r="CC1261" s="18"/>
      <c r="CH1261" s="18"/>
      <c r="CS1261" s="18"/>
      <c r="DD1261" s="34" t="s">
        <v>110</v>
      </c>
    </row>
    <row r="1262" spans="4:108" x14ac:dyDescent="0.25">
      <c r="D1262" s="12"/>
      <c r="E1262" s="14"/>
      <c r="H1262" s="16"/>
      <c r="I1262" s="11"/>
      <c r="J1262" s="33"/>
      <c r="K1262" s="33"/>
      <c r="L1262" s="33"/>
      <c r="M1262" s="33"/>
      <c r="N1262" s="8"/>
      <c r="AG1262" s="8"/>
      <c r="AI1262" s="30"/>
      <c r="AK1262" s="30"/>
      <c r="AL1262" s="21"/>
      <c r="AM1262" s="23" t="e">
        <f t="shared" si="279"/>
        <v>#NUM!</v>
      </c>
      <c r="AW1262" s="40"/>
      <c r="AY1262" s="40"/>
      <c r="BA1262" s="18"/>
      <c r="BC1262" s="18"/>
      <c r="BD1262" s="18"/>
      <c r="BK1262" s="18"/>
      <c r="BN1262" s="18"/>
      <c r="BY1262" s="18"/>
      <c r="CC1262" s="18"/>
      <c r="CH1262" s="18"/>
      <c r="CS1262" s="18"/>
      <c r="DD1262" s="34" t="s">
        <v>110</v>
      </c>
    </row>
    <row r="1263" spans="4:108" x14ac:dyDescent="0.25">
      <c r="D1263" s="12"/>
      <c r="E1263" s="14"/>
      <c r="H1263" s="16"/>
      <c r="I1263" s="11"/>
      <c r="J1263" s="33"/>
      <c r="K1263" s="33"/>
      <c r="L1263" s="33"/>
      <c r="M1263" s="33"/>
      <c r="N1263" s="8"/>
      <c r="AG1263" s="8"/>
      <c r="AI1263" s="30"/>
      <c r="AK1263" s="30"/>
      <c r="AL1263" s="21"/>
      <c r="AM1263" s="23" t="e">
        <f t="shared" si="279"/>
        <v>#NUM!</v>
      </c>
      <c r="AW1263" s="40"/>
      <c r="AY1263" s="40"/>
      <c r="BA1263" s="18"/>
      <c r="BC1263" s="18"/>
      <c r="BD1263" s="18"/>
      <c r="BK1263" s="18"/>
      <c r="BN1263" s="18"/>
      <c r="BY1263" s="18"/>
      <c r="CC1263" s="18"/>
      <c r="CH1263" s="18"/>
      <c r="CS1263" s="18"/>
      <c r="DD1263" s="34" t="s">
        <v>110</v>
      </c>
    </row>
    <row r="1264" spans="4:108" x14ac:dyDescent="0.25">
      <c r="D1264" s="12"/>
      <c r="E1264" s="14"/>
      <c r="H1264" s="16"/>
      <c r="I1264" s="11"/>
      <c r="J1264" s="33"/>
      <c r="K1264" s="33"/>
      <c r="L1264" s="33"/>
      <c r="M1264" s="33"/>
      <c r="N1264" s="8"/>
      <c r="AG1264" s="8"/>
      <c r="AI1264" s="30"/>
      <c r="AK1264" s="30"/>
      <c r="AL1264" s="21"/>
      <c r="AM1264" s="23" t="e">
        <f t="shared" si="279"/>
        <v>#NUM!</v>
      </c>
      <c r="AW1264" s="40"/>
      <c r="AY1264" s="40"/>
      <c r="BA1264" s="18"/>
      <c r="BC1264" s="18"/>
      <c r="BD1264" s="18"/>
      <c r="BK1264" s="18"/>
      <c r="BN1264" s="18"/>
      <c r="BY1264" s="18"/>
      <c r="CC1264" s="18"/>
      <c r="CH1264" s="18"/>
      <c r="CS1264" s="18"/>
      <c r="DD1264" s="34" t="s">
        <v>110</v>
      </c>
    </row>
    <row r="1265" spans="4:108" x14ac:dyDescent="0.25">
      <c r="D1265" s="12"/>
      <c r="E1265" s="14"/>
      <c r="H1265" s="16"/>
      <c r="I1265" s="11"/>
      <c r="J1265" s="33"/>
      <c r="K1265" s="33"/>
      <c r="L1265" s="33"/>
      <c r="M1265" s="33"/>
      <c r="N1265" s="8"/>
      <c r="AG1265" s="8"/>
      <c r="AI1265" s="30"/>
      <c r="AK1265" s="30"/>
      <c r="AL1265" s="21"/>
      <c r="AM1265" s="23" t="e">
        <f t="shared" si="279"/>
        <v>#NUM!</v>
      </c>
      <c r="AW1265" s="40"/>
      <c r="AY1265" s="40"/>
      <c r="BA1265" s="18"/>
      <c r="BC1265" s="18"/>
      <c r="BD1265" s="18"/>
      <c r="BK1265" s="18"/>
      <c r="BN1265" s="18"/>
      <c r="BY1265" s="18"/>
      <c r="CC1265" s="18"/>
      <c r="CH1265" s="18"/>
      <c r="CS1265" s="18"/>
      <c r="DD1265" s="34" t="s">
        <v>110</v>
      </c>
    </row>
    <row r="1266" spans="4:108" x14ac:dyDescent="0.25">
      <c r="D1266" s="12"/>
      <c r="E1266" s="14"/>
      <c r="H1266" s="16"/>
      <c r="I1266" s="11"/>
      <c r="J1266" s="33"/>
      <c r="K1266" s="33"/>
      <c r="L1266" s="33"/>
      <c r="M1266" s="33"/>
      <c r="N1266" s="8"/>
      <c r="AG1266" s="8"/>
      <c r="AI1266" s="30"/>
      <c r="AK1266" s="30"/>
      <c r="AL1266" s="21"/>
      <c r="AM1266" s="23" t="e">
        <f t="shared" si="279"/>
        <v>#NUM!</v>
      </c>
      <c r="AW1266" s="40"/>
      <c r="AY1266" s="40"/>
      <c r="BA1266" s="18"/>
      <c r="BC1266" s="18"/>
      <c r="BD1266" s="18"/>
      <c r="BK1266" s="18"/>
      <c r="BN1266" s="18"/>
      <c r="BY1266" s="18"/>
      <c r="CC1266" s="18"/>
      <c r="CH1266" s="18"/>
      <c r="CS1266" s="18"/>
      <c r="DD1266" s="34" t="s">
        <v>110</v>
      </c>
    </row>
    <row r="1267" spans="4:108" x14ac:dyDescent="0.25">
      <c r="D1267" s="12"/>
      <c r="E1267" s="14"/>
      <c r="H1267" s="16"/>
      <c r="I1267" s="11"/>
      <c r="J1267" s="33"/>
      <c r="K1267" s="33"/>
      <c r="L1267" s="33"/>
      <c r="M1267" s="33"/>
      <c r="N1267" s="8"/>
      <c r="AG1267" s="8"/>
      <c r="AI1267" s="30"/>
      <c r="AK1267" s="30"/>
      <c r="AL1267" s="21"/>
      <c r="AM1267" s="23" t="e">
        <f t="shared" si="279"/>
        <v>#NUM!</v>
      </c>
      <c r="AW1267" s="40"/>
      <c r="AY1267" s="40"/>
      <c r="BA1267" s="18"/>
      <c r="BC1267" s="18"/>
      <c r="BD1267" s="18"/>
      <c r="BK1267" s="18"/>
      <c r="BN1267" s="18"/>
      <c r="BY1267" s="18"/>
      <c r="CC1267" s="18"/>
      <c r="CH1267" s="18"/>
      <c r="CS1267" s="18"/>
      <c r="DD1267" s="34" t="s">
        <v>110</v>
      </c>
    </row>
    <row r="1268" spans="4:108" x14ac:dyDescent="0.25">
      <c r="D1268" s="12"/>
      <c r="E1268" s="14"/>
      <c r="H1268" s="16"/>
      <c r="I1268" s="11"/>
      <c r="J1268" s="33"/>
      <c r="K1268" s="33"/>
      <c r="L1268" s="33"/>
      <c r="M1268" s="33"/>
      <c r="N1268" s="8"/>
      <c r="AG1268" s="8"/>
      <c r="AI1268" s="30"/>
      <c r="AK1268" s="30"/>
      <c r="AL1268" s="21"/>
      <c r="AM1268" s="23" t="e">
        <f t="shared" si="279"/>
        <v>#NUM!</v>
      </c>
      <c r="AW1268" s="40"/>
      <c r="AY1268" s="40"/>
      <c r="BA1268" s="18"/>
      <c r="BC1268" s="18"/>
      <c r="BD1268" s="18"/>
      <c r="BK1268" s="18"/>
      <c r="BN1268" s="18"/>
      <c r="BY1268" s="18"/>
      <c r="CC1268" s="18"/>
      <c r="CH1268" s="18"/>
      <c r="CS1268" s="18"/>
      <c r="DD1268" s="34" t="s">
        <v>110</v>
      </c>
    </row>
    <row r="1269" spans="4:108" x14ac:dyDescent="0.25">
      <c r="D1269" s="12"/>
      <c r="E1269" s="14"/>
      <c r="H1269" s="16"/>
      <c r="I1269" s="11"/>
      <c r="J1269" s="33"/>
      <c r="K1269" s="33"/>
      <c r="L1269" s="33"/>
      <c r="M1269" s="33"/>
      <c r="N1269" s="8"/>
      <c r="AG1269" s="8"/>
      <c r="AI1269" s="30"/>
      <c r="AK1269" s="30"/>
      <c r="AL1269" s="21"/>
      <c r="AM1269" s="23"/>
      <c r="AW1269" s="40"/>
      <c r="AY1269" s="40"/>
      <c r="BA1269" s="18"/>
      <c r="BC1269" s="18"/>
      <c r="BD1269" s="18"/>
      <c r="BK1269" s="18"/>
      <c r="BN1269" s="18"/>
      <c r="BY1269" s="18"/>
      <c r="CC1269" s="18"/>
      <c r="CH1269" s="18"/>
      <c r="CS1269" s="18"/>
      <c r="DD1269" s="34" t="s">
        <v>110</v>
      </c>
    </row>
    <row r="1270" spans="4:108" x14ac:dyDescent="0.25">
      <c r="D1270" s="12"/>
      <c r="E1270" s="14"/>
      <c r="H1270" s="16"/>
      <c r="I1270" s="11"/>
      <c r="J1270" s="33"/>
      <c r="K1270" s="33"/>
      <c r="L1270" s="33"/>
      <c r="M1270" s="33"/>
      <c r="N1270" s="8"/>
      <c r="AG1270" s="8"/>
      <c r="AI1270" s="30"/>
      <c r="AK1270" s="30"/>
      <c r="AL1270" s="21"/>
      <c r="AM1270" s="23"/>
      <c r="AW1270" s="40"/>
      <c r="AY1270" s="40"/>
      <c r="BA1270" s="18"/>
      <c r="BC1270" s="18"/>
      <c r="BD1270" s="18"/>
      <c r="BK1270" s="18"/>
      <c r="BN1270" s="18"/>
      <c r="BY1270" s="18"/>
      <c r="CC1270" s="18"/>
      <c r="CH1270" s="18"/>
      <c r="CS1270" s="18"/>
      <c r="DD1270" s="34" t="s">
        <v>110</v>
      </c>
    </row>
    <row r="1271" spans="4:108" x14ac:dyDescent="0.25">
      <c r="D1271" s="12"/>
      <c r="E1271" s="14"/>
      <c r="H1271" s="16"/>
      <c r="I1271" s="11"/>
      <c r="J1271" s="33"/>
      <c r="K1271" s="33"/>
      <c r="L1271" s="33"/>
      <c r="M1271" s="33"/>
      <c r="N1271" s="8"/>
      <c r="AG1271" s="8"/>
      <c r="AI1271" s="30"/>
      <c r="AK1271" s="30"/>
      <c r="AL1271" s="21"/>
      <c r="AM1271" s="23"/>
      <c r="AW1271" s="40"/>
      <c r="AY1271" s="40"/>
      <c r="BA1271" s="18"/>
      <c r="BC1271" s="18"/>
      <c r="BD1271" s="18"/>
      <c r="BK1271" s="18"/>
      <c r="BN1271" s="18"/>
      <c r="BY1271" s="18"/>
      <c r="CC1271" s="18"/>
      <c r="CH1271" s="18"/>
      <c r="CS1271" s="18"/>
      <c r="DD1271" s="34" t="s">
        <v>110</v>
      </c>
    </row>
    <row r="1272" spans="4:108" x14ac:dyDescent="0.25">
      <c r="D1272" s="12"/>
      <c r="E1272" s="14"/>
      <c r="H1272" s="16"/>
      <c r="I1272" s="11"/>
      <c r="J1272" s="33"/>
      <c r="K1272" s="33"/>
      <c r="L1272" s="33"/>
      <c r="M1272" s="33"/>
      <c r="N1272" s="8"/>
      <c r="AG1272" s="8"/>
      <c r="AI1272" s="30"/>
      <c r="AK1272" s="30"/>
      <c r="AL1272" s="21"/>
      <c r="AM1272" s="23"/>
      <c r="AW1272" s="40"/>
      <c r="AY1272" s="40"/>
      <c r="BA1272" s="18"/>
      <c r="BC1272" s="18"/>
      <c r="BD1272" s="18"/>
      <c r="BK1272" s="18"/>
      <c r="BN1272" s="18"/>
      <c r="BY1272" s="18"/>
      <c r="CC1272" s="18"/>
      <c r="CH1272" s="18"/>
      <c r="CS1272" s="18"/>
      <c r="DD1272" s="34" t="s">
        <v>110</v>
      </c>
    </row>
    <row r="1273" spans="4:108" x14ac:dyDescent="0.25">
      <c r="D1273" s="12"/>
      <c r="E1273" s="14"/>
      <c r="H1273" s="16"/>
      <c r="I1273" s="11"/>
      <c r="J1273" s="33"/>
      <c r="K1273" s="33"/>
      <c r="L1273" s="33"/>
      <c r="M1273" s="33"/>
      <c r="N1273" s="8"/>
      <c r="AG1273" s="8"/>
      <c r="AI1273" s="30"/>
      <c r="AK1273" s="30"/>
      <c r="AL1273" s="21"/>
      <c r="AM1273" s="23"/>
      <c r="AW1273" s="40"/>
      <c r="AY1273" s="40"/>
      <c r="BA1273" s="18"/>
      <c r="BC1273" s="18"/>
      <c r="BD1273" s="18"/>
      <c r="BK1273" s="18"/>
      <c r="BN1273" s="18"/>
      <c r="BY1273" s="18"/>
      <c r="CC1273" s="18"/>
      <c r="CH1273" s="18"/>
      <c r="CS1273" s="18"/>
      <c r="DD1273" s="34" t="s">
        <v>110</v>
      </c>
    </row>
    <row r="1274" spans="4:108" x14ac:dyDescent="0.25">
      <c r="D1274" s="12"/>
      <c r="E1274" s="14"/>
      <c r="H1274" s="16"/>
      <c r="I1274" s="11"/>
      <c r="J1274" s="33"/>
      <c r="K1274" s="33"/>
      <c r="L1274" s="33"/>
      <c r="M1274" s="33"/>
      <c r="N1274" s="8"/>
      <c r="AG1274" s="8"/>
      <c r="AI1274" s="30"/>
      <c r="AK1274" s="30"/>
      <c r="AL1274" s="21"/>
      <c r="AM1274" s="23"/>
      <c r="AW1274" s="40"/>
      <c r="AY1274" s="40"/>
      <c r="BA1274" s="18"/>
      <c r="BC1274" s="18"/>
      <c r="BD1274" s="18"/>
      <c r="BK1274" s="18"/>
      <c r="BN1274" s="18"/>
      <c r="BY1274" s="18"/>
      <c r="CC1274" s="18"/>
      <c r="CH1274" s="18"/>
      <c r="CS1274" s="18"/>
      <c r="DD1274" s="34" t="s">
        <v>110</v>
      </c>
    </row>
    <row r="1275" spans="4:108" x14ac:dyDescent="0.25">
      <c r="D1275" s="12"/>
      <c r="E1275" s="14"/>
      <c r="H1275" s="16"/>
      <c r="I1275" s="11"/>
      <c r="J1275" s="33"/>
      <c r="K1275" s="33"/>
      <c r="L1275" s="33"/>
      <c r="M1275" s="33"/>
      <c r="N1275" s="8"/>
      <c r="AG1275" s="8"/>
      <c r="AI1275" s="30"/>
      <c r="AK1275" s="30"/>
      <c r="AL1275" s="21"/>
      <c r="AM1275" s="23"/>
      <c r="AW1275" s="40"/>
      <c r="AY1275" s="40"/>
      <c r="BA1275" s="18"/>
      <c r="BC1275" s="18"/>
      <c r="BD1275" s="18"/>
      <c r="BK1275" s="18"/>
      <c r="BN1275" s="18"/>
      <c r="BY1275" s="18"/>
      <c r="CC1275" s="18"/>
      <c r="CH1275" s="18"/>
      <c r="CS1275" s="18"/>
      <c r="DD1275" s="34" t="s">
        <v>110</v>
      </c>
    </row>
    <row r="1276" spans="4:108" x14ac:dyDescent="0.25">
      <c r="D1276" s="12"/>
      <c r="E1276" s="14"/>
      <c r="H1276" s="16"/>
      <c r="I1276" s="11"/>
      <c r="J1276" s="33"/>
      <c r="K1276" s="33"/>
      <c r="L1276" s="33"/>
      <c r="M1276" s="33"/>
      <c r="N1276" s="8"/>
      <c r="AG1276" s="8"/>
      <c r="AI1276" s="30"/>
      <c r="AK1276" s="30"/>
      <c r="AL1276" s="21"/>
      <c r="AM1276" s="23"/>
      <c r="AW1276" s="40"/>
      <c r="AY1276" s="40"/>
      <c r="BA1276" s="18"/>
      <c r="BC1276" s="18"/>
      <c r="BD1276" s="18"/>
      <c r="BK1276" s="18"/>
      <c r="BN1276" s="18"/>
      <c r="BY1276" s="18"/>
      <c r="CC1276" s="18"/>
      <c r="CH1276" s="18"/>
      <c r="CS1276" s="18"/>
      <c r="DD1276" s="34" t="s">
        <v>110</v>
      </c>
    </row>
    <row r="1277" spans="4:108" x14ac:dyDescent="0.25">
      <c r="D1277" s="12"/>
      <c r="E1277" s="14"/>
      <c r="H1277" s="16"/>
      <c r="I1277" s="11"/>
      <c r="J1277" s="33"/>
      <c r="K1277" s="33"/>
      <c r="L1277" s="33"/>
      <c r="M1277" s="33"/>
      <c r="N1277" s="8"/>
      <c r="AG1277" s="8"/>
      <c r="AI1277" s="30"/>
      <c r="AK1277" s="30"/>
      <c r="AL1277" s="21"/>
      <c r="AM1277" s="23"/>
      <c r="AW1277" s="40"/>
      <c r="AY1277" s="40"/>
      <c r="BA1277" s="18"/>
      <c r="BC1277" s="18"/>
      <c r="BD1277" s="18"/>
      <c r="BK1277" s="18"/>
      <c r="BN1277" s="18"/>
      <c r="BY1277" s="18"/>
      <c r="CC1277" s="18"/>
      <c r="CH1277" s="18"/>
      <c r="CS1277" s="18"/>
      <c r="DD1277" s="34" t="s">
        <v>110</v>
      </c>
    </row>
    <row r="1278" spans="4:108" x14ac:dyDescent="0.25">
      <c r="D1278" s="12"/>
      <c r="E1278" s="14"/>
      <c r="H1278" s="16"/>
      <c r="I1278" s="11"/>
      <c r="J1278" s="33"/>
      <c r="K1278" s="33"/>
      <c r="L1278" s="33"/>
      <c r="M1278" s="33"/>
      <c r="N1278" s="8"/>
      <c r="AG1278" s="8"/>
      <c r="AI1278" s="30"/>
      <c r="AK1278" s="30"/>
      <c r="AL1278" s="21"/>
      <c r="AM1278" s="23"/>
      <c r="AW1278" s="40"/>
      <c r="AY1278" s="40"/>
      <c r="BA1278" s="18"/>
      <c r="BC1278" s="18"/>
      <c r="BD1278" s="18"/>
      <c r="BK1278" s="18"/>
      <c r="BN1278" s="18"/>
      <c r="BY1278" s="18"/>
      <c r="CC1278" s="18"/>
      <c r="CH1278" s="18"/>
      <c r="CS1278" s="18"/>
      <c r="DD1278" s="34" t="s">
        <v>110</v>
      </c>
    </row>
    <row r="1279" spans="4:108" x14ac:dyDescent="0.25">
      <c r="D1279" s="12"/>
      <c r="E1279" s="14"/>
      <c r="H1279" s="16"/>
      <c r="I1279" s="11"/>
      <c r="J1279" s="33"/>
      <c r="K1279" s="33"/>
      <c r="L1279" s="33"/>
      <c r="M1279" s="33"/>
      <c r="N1279" s="8"/>
      <c r="AG1279" s="8"/>
      <c r="AI1279" s="30"/>
      <c r="AK1279" s="30"/>
      <c r="AL1279" s="21"/>
      <c r="AM1279" s="23"/>
      <c r="AW1279" s="40"/>
      <c r="AY1279" s="40"/>
      <c r="BA1279" s="18"/>
      <c r="BC1279" s="18"/>
      <c r="BD1279" s="18"/>
      <c r="BK1279" s="18"/>
      <c r="BN1279" s="18"/>
      <c r="BY1279" s="18"/>
      <c r="CC1279" s="18"/>
      <c r="CH1279" s="18"/>
      <c r="CS1279" s="18"/>
      <c r="DD1279" s="34" t="s">
        <v>110</v>
      </c>
    </row>
    <row r="1280" spans="4:108" x14ac:dyDescent="0.25">
      <c r="D1280" s="12"/>
      <c r="E1280" s="14"/>
      <c r="H1280" s="16"/>
      <c r="I1280" s="11"/>
      <c r="J1280" s="33"/>
      <c r="K1280" s="33"/>
      <c r="L1280" s="33"/>
      <c r="M1280" s="33"/>
      <c r="N1280" s="8"/>
      <c r="AG1280" s="8"/>
      <c r="AI1280" s="30"/>
      <c r="AK1280" s="30"/>
      <c r="AL1280" s="21"/>
      <c r="AM1280" s="23"/>
      <c r="AW1280" s="40"/>
      <c r="AY1280" s="40"/>
      <c r="BA1280" s="18"/>
      <c r="BC1280" s="18"/>
      <c r="BD1280" s="18"/>
      <c r="BK1280" s="18"/>
      <c r="BN1280" s="18"/>
      <c r="BY1280" s="18"/>
      <c r="CC1280" s="18"/>
      <c r="CH1280" s="18"/>
      <c r="CS1280" s="18"/>
      <c r="DD1280" s="34" t="s">
        <v>110</v>
      </c>
    </row>
    <row r="1281" spans="4:108" x14ac:dyDescent="0.25">
      <c r="D1281" s="12"/>
      <c r="E1281" s="14"/>
      <c r="H1281" s="16"/>
      <c r="I1281" s="11"/>
      <c r="J1281" s="33"/>
      <c r="K1281" s="33"/>
      <c r="L1281" s="33"/>
      <c r="M1281" s="33"/>
      <c r="N1281" s="8"/>
      <c r="AG1281" s="8"/>
      <c r="AI1281" s="30"/>
      <c r="AK1281" s="30"/>
      <c r="AL1281" s="21"/>
      <c r="AM1281" s="23"/>
      <c r="AW1281" s="40"/>
      <c r="AY1281" s="40"/>
      <c r="BA1281" s="18"/>
      <c r="BC1281" s="18"/>
      <c r="BD1281" s="18"/>
      <c r="BK1281" s="18"/>
      <c r="BN1281" s="18"/>
      <c r="BY1281" s="18"/>
      <c r="CC1281" s="18"/>
      <c r="CH1281" s="18"/>
      <c r="CS1281" s="18"/>
      <c r="DD1281" s="34" t="s">
        <v>110</v>
      </c>
    </row>
    <row r="1282" spans="4:108" x14ac:dyDescent="0.25">
      <c r="D1282" s="12"/>
      <c r="E1282" s="14"/>
      <c r="H1282" s="16"/>
      <c r="I1282" s="11"/>
      <c r="J1282" s="33"/>
      <c r="K1282" s="33"/>
      <c r="L1282" s="33"/>
      <c r="M1282" s="33"/>
      <c r="N1282" s="8"/>
      <c r="AG1282" s="8"/>
      <c r="AI1282" s="30"/>
      <c r="AK1282" s="30"/>
      <c r="AL1282" s="21"/>
      <c r="AM1282" s="23"/>
      <c r="AW1282" s="40"/>
      <c r="AY1282" s="40"/>
      <c r="BA1282" s="18"/>
      <c r="BC1282" s="18"/>
      <c r="BD1282" s="18"/>
      <c r="BK1282" s="18"/>
      <c r="BN1282" s="18"/>
      <c r="BY1282" s="18"/>
      <c r="CC1282" s="18"/>
      <c r="CH1282" s="18"/>
      <c r="CS1282" s="18"/>
      <c r="DD1282" s="34" t="s">
        <v>110</v>
      </c>
    </row>
    <row r="1283" spans="4:108" x14ac:dyDescent="0.25">
      <c r="D1283" s="12"/>
      <c r="E1283" s="14"/>
      <c r="H1283" s="16"/>
      <c r="I1283" s="11"/>
      <c r="J1283" s="33"/>
      <c r="K1283" s="33"/>
      <c r="L1283" s="33"/>
      <c r="M1283" s="33"/>
      <c r="N1283" s="8"/>
      <c r="AG1283" s="8"/>
      <c r="AI1283" s="30"/>
      <c r="AK1283" s="30"/>
      <c r="AL1283" s="21"/>
      <c r="AM1283" s="23"/>
      <c r="AW1283" s="40"/>
      <c r="AY1283" s="40"/>
      <c r="BA1283" s="18"/>
      <c r="BC1283" s="18"/>
      <c r="BD1283" s="18"/>
      <c r="BK1283" s="18"/>
      <c r="BN1283" s="18"/>
      <c r="BY1283" s="18"/>
      <c r="CC1283" s="18"/>
      <c r="CH1283" s="18"/>
      <c r="CS1283" s="18"/>
      <c r="DD1283" s="34" t="s">
        <v>110</v>
      </c>
    </row>
    <row r="1284" spans="4:108" x14ac:dyDescent="0.25">
      <c r="D1284" s="12"/>
      <c r="E1284" s="14"/>
      <c r="H1284" s="16"/>
      <c r="I1284" s="11"/>
      <c r="J1284" s="33"/>
      <c r="K1284" s="33"/>
      <c r="L1284" s="33"/>
      <c r="M1284" s="33"/>
      <c r="N1284" s="8"/>
      <c r="AG1284" s="8"/>
      <c r="AI1284" s="30"/>
      <c r="AK1284" s="30"/>
      <c r="AL1284" s="21"/>
      <c r="AM1284" s="23"/>
      <c r="AW1284" s="40"/>
      <c r="AY1284" s="40"/>
      <c r="BA1284" s="18"/>
      <c r="BC1284" s="18"/>
      <c r="BD1284" s="18"/>
      <c r="BK1284" s="18"/>
      <c r="BN1284" s="18"/>
      <c r="BY1284" s="18"/>
      <c r="CC1284" s="18"/>
      <c r="CH1284" s="18"/>
      <c r="CS1284" s="18"/>
      <c r="DD1284" s="34" t="s">
        <v>110</v>
      </c>
    </row>
    <row r="1285" spans="4:108" x14ac:dyDescent="0.25">
      <c r="D1285" s="12"/>
      <c r="E1285" s="14"/>
      <c r="H1285" s="16"/>
      <c r="I1285" s="11"/>
      <c r="J1285" s="33"/>
      <c r="K1285" s="33"/>
      <c r="L1285" s="33"/>
      <c r="M1285" s="33"/>
      <c r="N1285" s="8"/>
      <c r="AG1285" s="8"/>
      <c r="AI1285" s="30"/>
      <c r="AK1285" s="30"/>
      <c r="AL1285" s="21"/>
      <c r="AM1285" s="23"/>
      <c r="AW1285" s="40"/>
      <c r="AY1285" s="40"/>
      <c r="BA1285" s="18"/>
      <c r="BC1285" s="18"/>
      <c r="BD1285" s="18"/>
      <c r="BK1285" s="18"/>
      <c r="BN1285" s="18"/>
      <c r="BY1285" s="18"/>
      <c r="CC1285" s="18"/>
      <c r="CH1285" s="18"/>
      <c r="CS1285" s="18"/>
      <c r="DD1285" s="34" t="s">
        <v>110</v>
      </c>
    </row>
    <row r="1286" spans="4:108" x14ac:dyDescent="0.25">
      <c r="D1286" s="12"/>
      <c r="E1286" s="14"/>
      <c r="H1286" s="16"/>
      <c r="I1286" s="11"/>
      <c r="J1286" s="33"/>
      <c r="K1286" s="33"/>
      <c r="L1286" s="33"/>
      <c r="M1286" s="33"/>
      <c r="N1286" s="8"/>
      <c r="AG1286" s="8"/>
      <c r="AI1286" s="30"/>
      <c r="AK1286" s="30"/>
      <c r="AL1286" s="21"/>
      <c r="AM1286" s="23"/>
      <c r="AW1286" s="40"/>
      <c r="AY1286" s="40"/>
      <c r="BA1286" s="18"/>
      <c r="BC1286" s="18"/>
      <c r="BD1286" s="18"/>
      <c r="BK1286" s="18"/>
      <c r="BN1286" s="18"/>
      <c r="BY1286" s="18"/>
      <c r="CC1286" s="18"/>
      <c r="CH1286" s="18"/>
      <c r="CS1286" s="18"/>
      <c r="DD1286" s="34" t="s">
        <v>110</v>
      </c>
    </row>
    <row r="1287" spans="4:108" x14ac:dyDescent="0.25">
      <c r="D1287" s="12"/>
      <c r="E1287" s="14"/>
      <c r="H1287" s="16"/>
      <c r="I1287" s="11"/>
      <c r="J1287" s="33"/>
      <c r="K1287" s="33"/>
      <c r="L1287" s="33"/>
      <c r="M1287" s="33"/>
      <c r="N1287" s="8"/>
      <c r="AG1287" s="8"/>
      <c r="AI1287" s="30"/>
      <c r="AK1287" s="30"/>
      <c r="AL1287" s="21"/>
      <c r="AM1287" s="23"/>
      <c r="AW1287" s="40"/>
      <c r="AY1287" s="40"/>
      <c r="BA1287" s="18"/>
      <c r="BC1287" s="18"/>
      <c r="BD1287" s="18"/>
      <c r="BK1287" s="18"/>
      <c r="BN1287" s="18"/>
      <c r="BY1287" s="18"/>
      <c r="CC1287" s="18"/>
      <c r="CH1287" s="18"/>
      <c r="CS1287" s="18"/>
      <c r="DD1287" s="34" t="s">
        <v>110</v>
      </c>
    </row>
    <row r="1288" spans="4:108" x14ac:dyDescent="0.25">
      <c r="D1288" s="12"/>
      <c r="E1288" s="14"/>
      <c r="H1288" s="16"/>
      <c r="I1288" s="11"/>
      <c r="J1288" s="33"/>
      <c r="K1288" s="33"/>
      <c r="L1288" s="33"/>
      <c r="M1288" s="33"/>
      <c r="N1288" s="8"/>
      <c r="AG1288" s="8"/>
      <c r="AI1288" s="30"/>
      <c r="AK1288" s="30"/>
      <c r="AL1288" s="21"/>
      <c r="AM1288" s="23"/>
      <c r="AW1288" s="40"/>
      <c r="AY1288" s="40"/>
      <c r="BA1288" s="18"/>
      <c r="BC1288" s="18"/>
      <c r="BD1288" s="18"/>
      <c r="BK1288" s="18"/>
      <c r="BN1288" s="18"/>
      <c r="BY1288" s="18"/>
      <c r="CC1288" s="18"/>
      <c r="CH1288" s="18"/>
      <c r="CS1288" s="18"/>
      <c r="DD1288" s="34" t="s">
        <v>110</v>
      </c>
    </row>
    <row r="1289" spans="4:108" x14ac:dyDescent="0.25">
      <c r="D1289" s="12"/>
      <c r="E1289" s="14"/>
      <c r="H1289" s="16"/>
      <c r="I1289" s="11"/>
      <c r="J1289" s="33"/>
      <c r="K1289" s="33"/>
      <c r="L1289" s="33"/>
      <c r="M1289" s="33"/>
      <c r="N1289" s="8"/>
      <c r="AG1289" s="8"/>
      <c r="AI1289" s="30"/>
      <c r="AK1289" s="30"/>
      <c r="AL1289" s="21"/>
      <c r="AM1289" s="23"/>
      <c r="AW1289" s="40"/>
      <c r="AY1289" s="40"/>
      <c r="BA1289" s="18"/>
      <c r="BC1289" s="18"/>
      <c r="BD1289" s="18"/>
      <c r="BK1289" s="18"/>
      <c r="BN1289" s="18"/>
      <c r="BY1289" s="18"/>
      <c r="CC1289" s="18"/>
      <c r="CH1289" s="18"/>
      <c r="CS1289" s="18"/>
      <c r="DD1289" s="34" t="s">
        <v>110</v>
      </c>
    </row>
    <row r="1290" spans="4:108" x14ac:dyDescent="0.25">
      <c r="D1290" s="12"/>
      <c r="E1290" s="14"/>
      <c r="H1290" s="16"/>
      <c r="I1290" s="11"/>
      <c r="J1290" s="33"/>
      <c r="K1290" s="33"/>
      <c r="L1290" s="33"/>
      <c r="M1290" s="33"/>
      <c r="N1290" s="8"/>
      <c r="AG1290" s="8"/>
      <c r="AI1290" s="30"/>
      <c r="AK1290" s="30"/>
      <c r="AL1290" s="21"/>
      <c r="AM1290" s="23"/>
      <c r="AW1290" s="40"/>
      <c r="AY1290" s="40"/>
      <c r="BA1290" s="18"/>
      <c r="BC1290" s="18"/>
      <c r="BD1290" s="18"/>
      <c r="BK1290" s="18"/>
      <c r="BN1290" s="18"/>
      <c r="BY1290" s="18"/>
      <c r="CC1290" s="18"/>
      <c r="CH1290" s="18"/>
      <c r="CS1290" s="18"/>
      <c r="DD1290" s="34" t="s">
        <v>110</v>
      </c>
    </row>
    <row r="1291" spans="4:108" x14ac:dyDescent="0.25">
      <c r="D1291" s="12"/>
      <c r="E1291" s="14"/>
      <c r="H1291" s="16"/>
      <c r="I1291" s="11"/>
      <c r="J1291" s="33"/>
      <c r="K1291" s="33"/>
      <c r="L1291" s="33"/>
      <c r="M1291" s="33"/>
      <c r="N1291" s="8"/>
      <c r="AG1291" s="8"/>
      <c r="AI1291" s="30"/>
      <c r="AK1291" s="30"/>
      <c r="AL1291" s="21"/>
      <c r="AM1291" s="23"/>
      <c r="AW1291" s="40"/>
      <c r="AY1291" s="40"/>
      <c r="BA1291" s="18"/>
      <c r="BC1291" s="18"/>
      <c r="BD1291" s="18"/>
      <c r="BK1291" s="18"/>
      <c r="BN1291" s="18"/>
      <c r="BY1291" s="18"/>
      <c r="CC1291" s="18"/>
      <c r="CH1291" s="18"/>
      <c r="CS1291" s="18"/>
      <c r="DD1291" s="34" t="s">
        <v>110</v>
      </c>
    </row>
    <row r="1292" spans="4:108" x14ac:dyDescent="0.25">
      <c r="D1292" s="12"/>
      <c r="E1292" s="14"/>
      <c r="H1292" s="16"/>
      <c r="I1292" s="11"/>
      <c r="J1292" s="33"/>
      <c r="K1292" s="33"/>
      <c r="L1292" s="33"/>
      <c r="M1292" s="33"/>
      <c r="N1292" s="8"/>
      <c r="AG1292" s="8"/>
      <c r="AI1292" s="30"/>
      <c r="AK1292" s="30"/>
      <c r="AL1292" s="21"/>
      <c r="AM1292" s="23"/>
      <c r="AW1292" s="40"/>
      <c r="AY1292" s="40"/>
      <c r="BA1292" s="18"/>
      <c r="BC1292" s="18"/>
      <c r="BD1292" s="18"/>
      <c r="BK1292" s="18"/>
      <c r="BN1292" s="18"/>
      <c r="BY1292" s="18"/>
      <c r="CC1292" s="18"/>
      <c r="CH1292" s="18"/>
      <c r="CS1292" s="18"/>
      <c r="DD1292" s="34" t="s">
        <v>110</v>
      </c>
    </row>
    <row r="1293" spans="4:108" x14ac:dyDescent="0.25">
      <c r="D1293" s="12"/>
      <c r="E1293" s="14"/>
      <c r="H1293" s="16"/>
      <c r="I1293" s="11"/>
      <c r="J1293" s="33"/>
      <c r="K1293" s="33"/>
      <c r="L1293" s="33"/>
      <c r="M1293" s="33"/>
      <c r="N1293" s="8"/>
      <c r="AG1293" s="8"/>
      <c r="AI1293" s="30"/>
      <c r="AK1293" s="30"/>
      <c r="AL1293" s="21"/>
      <c r="AM1293" s="23"/>
      <c r="AW1293" s="40"/>
      <c r="AY1293" s="40"/>
      <c r="BA1293" s="18"/>
      <c r="BC1293" s="18"/>
      <c r="BD1293" s="18"/>
      <c r="BK1293" s="18"/>
      <c r="BN1293" s="18"/>
      <c r="BY1293" s="18"/>
      <c r="CC1293" s="18"/>
      <c r="CH1293" s="18"/>
      <c r="CS1293" s="18"/>
      <c r="DD1293" s="34" t="s">
        <v>110</v>
      </c>
    </row>
    <row r="1294" spans="4:108" x14ac:dyDescent="0.25">
      <c r="D1294" s="12"/>
      <c r="E1294" s="14"/>
      <c r="H1294" s="16"/>
      <c r="I1294" s="11"/>
      <c r="J1294" s="33"/>
      <c r="K1294" s="33"/>
      <c r="L1294" s="33"/>
      <c r="M1294" s="33"/>
      <c r="N1294" s="8"/>
      <c r="AG1294" s="8"/>
      <c r="AI1294" s="30"/>
      <c r="AK1294" s="30"/>
      <c r="AL1294" s="21"/>
      <c r="AM1294" s="23"/>
      <c r="AW1294" s="40"/>
      <c r="AY1294" s="40"/>
      <c r="BA1294" s="18"/>
      <c r="BC1294" s="18"/>
      <c r="BD1294" s="18"/>
      <c r="BK1294" s="18"/>
      <c r="BN1294" s="18"/>
      <c r="BY1294" s="18"/>
      <c r="CC1294" s="18"/>
      <c r="CH1294" s="18"/>
      <c r="CS1294" s="18"/>
      <c r="DD1294" s="34" t="s">
        <v>110</v>
      </c>
    </row>
    <row r="1295" spans="4:108" x14ac:dyDescent="0.25">
      <c r="D1295" s="12"/>
      <c r="E1295" s="14"/>
      <c r="H1295" s="16"/>
      <c r="I1295" s="11"/>
      <c r="J1295" s="33"/>
      <c r="K1295" s="33"/>
      <c r="L1295" s="33"/>
      <c r="M1295" s="33"/>
      <c r="N1295" s="8"/>
      <c r="AG1295" s="8"/>
      <c r="AI1295" s="30"/>
      <c r="AK1295" s="30"/>
      <c r="AL1295" s="21"/>
      <c r="AM1295" s="23"/>
      <c r="AW1295" s="40"/>
      <c r="AY1295" s="40"/>
      <c r="BA1295" s="18"/>
      <c r="BC1295" s="18"/>
      <c r="BD1295" s="18"/>
      <c r="BK1295" s="18"/>
      <c r="BN1295" s="18"/>
      <c r="BY1295" s="18"/>
      <c r="CC1295" s="18"/>
      <c r="CH1295" s="18"/>
      <c r="CS1295" s="18"/>
      <c r="DD1295" s="34" t="s">
        <v>110</v>
      </c>
    </row>
    <row r="1296" spans="4:108" x14ac:dyDescent="0.25">
      <c r="D1296" s="12"/>
      <c r="E1296" s="14"/>
      <c r="H1296" s="16"/>
      <c r="I1296" s="11"/>
      <c r="J1296" s="33"/>
      <c r="K1296" s="33"/>
      <c r="L1296" s="33"/>
      <c r="M1296" s="33"/>
      <c r="N1296" s="8"/>
      <c r="AG1296" s="8"/>
      <c r="AI1296" s="30"/>
      <c r="AK1296" s="30"/>
      <c r="AL1296" s="21"/>
      <c r="AM1296" s="23"/>
      <c r="AW1296" s="40"/>
      <c r="AY1296" s="40"/>
      <c r="BA1296" s="18"/>
      <c r="BC1296" s="18"/>
      <c r="BD1296" s="18"/>
      <c r="BK1296" s="18"/>
      <c r="BN1296" s="18"/>
      <c r="BY1296" s="18"/>
      <c r="CC1296" s="18"/>
      <c r="CH1296" s="18"/>
      <c r="CS1296" s="18"/>
      <c r="DD1296" s="34" t="s">
        <v>110</v>
      </c>
    </row>
    <row r="1297" spans="4:108" x14ac:dyDescent="0.25">
      <c r="D1297" s="12"/>
      <c r="E1297" s="14"/>
      <c r="H1297" s="16"/>
      <c r="I1297" s="11"/>
      <c r="J1297" s="33"/>
      <c r="K1297" s="33"/>
      <c r="L1297" s="33"/>
      <c r="M1297" s="33"/>
      <c r="N1297" s="8"/>
      <c r="AG1297" s="8"/>
      <c r="AI1297" s="30"/>
      <c r="AK1297" s="30"/>
      <c r="AL1297" s="21"/>
      <c r="AM1297" s="23"/>
      <c r="AW1297" s="40"/>
      <c r="AY1297" s="40"/>
      <c r="BA1297" s="18"/>
      <c r="BC1297" s="18"/>
      <c r="BD1297" s="18"/>
      <c r="BK1297" s="18"/>
      <c r="BN1297" s="18"/>
      <c r="BY1297" s="18"/>
      <c r="CC1297" s="18"/>
      <c r="CH1297" s="18"/>
      <c r="CS1297" s="18"/>
      <c r="DD1297" s="34" t="s">
        <v>110</v>
      </c>
    </row>
    <row r="1298" spans="4:108" x14ac:dyDescent="0.25">
      <c r="D1298" s="12"/>
      <c r="E1298" s="14"/>
      <c r="H1298" s="16"/>
      <c r="I1298" s="11"/>
      <c r="J1298" s="33"/>
      <c r="K1298" s="33"/>
      <c r="L1298" s="33"/>
      <c r="M1298" s="33"/>
      <c r="N1298" s="8"/>
      <c r="AG1298" s="8"/>
      <c r="AI1298" s="30"/>
      <c r="AK1298" s="30"/>
      <c r="AL1298" s="21"/>
      <c r="AM1298" s="23"/>
      <c r="AW1298" s="40"/>
      <c r="AY1298" s="40"/>
      <c r="BA1298" s="18"/>
      <c r="BC1298" s="18"/>
      <c r="BD1298" s="18"/>
      <c r="BK1298" s="18"/>
      <c r="BN1298" s="18"/>
      <c r="BY1298" s="18"/>
      <c r="CC1298" s="18"/>
      <c r="CH1298" s="18"/>
      <c r="CS1298" s="18"/>
      <c r="DD1298" s="34" t="s">
        <v>110</v>
      </c>
    </row>
    <row r="1299" spans="4:108" x14ac:dyDescent="0.25">
      <c r="D1299" s="12"/>
      <c r="E1299" s="14"/>
      <c r="H1299" s="16"/>
      <c r="I1299" s="11"/>
      <c r="J1299" s="33"/>
      <c r="K1299" s="33"/>
      <c r="L1299" s="33"/>
      <c r="M1299" s="33"/>
      <c r="N1299" s="8"/>
      <c r="AG1299" s="8"/>
      <c r="AI1299" s="30"/>
      <c r="AK1299" s="30"/>
      <c r="AL1299" s="21"/>
      <c r="AM1299" s="23"/>
      <c r="AW1299" s="40"/>
      <c r="AY1299" s="40"/>
      <c r="BA1299" s="18"/>
      <c r="BC1299" s="18"/>
      <c r="BD1299" s="18"/>
      <c r="BK1299" s="18"/>
      <c r="BN1299" s="18"/>
      <c r="BY1299" s="18"/>
      <c r="CC1299" s="18"/>
      <c r="CH1299" s="18"/>
      <c r="CS1299" s="18"/>
      <c r="DD1299" s="34" t="s">
        <v>110</v>
      </c>
    </row>
    <row r="1300" spans="4:108" x14ac:dyDescent="0.25">
      <c r="D1300" s="12"/>
      <c r="E1300" s="14"/>
      <c r="H1300" s="16"/>
      <c r="I1300" s="11"/>
      <c r="J1300" s="33"/>
      <c r="K1300" s="33"/>
      <c r="L1300" s="33"/>
      <c r="M1300" s="33"/>
      <c r="N1300" s="8"/>
      <c r="AG1300" s="8"/>
      <c r="AI1300" s="30"/>
      <c r="AK1300" s="30"/>
      <c r="AL1300" s="21"/>
      <c r="AM1300" s="23"/>
      <c r="AW1300" s="40"/>
      <c r="AY1300" s="40"/>
      <c r="BA1300" s="18"/>
      <c r="BC1300" s="18"/>
      <c r="BD1300" s="18"/>
      <c r="BK1300" s="18"/>
      <c r="BN1300" s="18"/>
      <c r="BY1300" s="18"/>
      <c r="CC1300" s="18"/>
      <c r="CH1300" s="18"/>
      <c r="CS1300" s="18"/>
      <c r="DD1300" s="34" t="s">
        <v>110</v>
      </c>
    </row>
    <row r="1301" spans="4:108" x14ac:dyDescent="0.25">
      <c r="D1301" s="12"/>
      <c r="E1301" s="14"/>
      <c r="H1301" s="16"/>
      <c r="I1301" s="11"/>
      <c r="J1301" s="33"/>
      <c r="K1301" s="33"/>
      <c r="L1301" s="33"/>
      <c r="M1301" s="33"/>
      <c r="N1301" s="8"/>
      <c r="AG1301" s="8"/>
      <c r="AI1301" s="30"/>
      <c r="AK1301" s="30"/>
      <c r="AL1301" s="21"/>
      <c r="AM1301" s="23"/>
      <c r="AW1301" s="40"/>
      <c r="AY1301" s="40"/>
      <c r="BA1301" s="18"/>
      <c r="BC1301" s="18"/>
      <c r="BD1301" s="18"/>
      <c r="BK1301" s="18"/>
      <c r="BN1301" s="18"/>
      <c r="BY1301" s="18"/>
      <c r="CC1301" s="18"/>
      <c r="CH1301" s="18"/>
      <c r="CS1301" s="18"/>
      <c r="DD1301" s="34" t="s">
        <v>110</v>
      </c>
    </row>
    <row r="1302" spans="4:108" x14ac:dyDescent="0.25">
      <c r="D1302" s="12"/>
      <c r="E1302" s="14"/>
      <c r="H1302" s="16"/>
      <c r="I1302" s="11"/>
      <c r="J1302" s="33"/>
      <c r="K1302" s="33"/>
      <c r="L1302" s="33"/>
      <c r="M1302" s="33"/>
      <c r="N1302" s="8"/>
      <c r="AG1302" s="8"/>
      <c r="AI1302" s="30"/>
      <c r="AK1302" s="30"/>
      <c r="AL1302" s="21"/>
      <c r="AM1302" s="23"/>
      <c r="AW1302" s="40"/>
      <c r="AY1302" s="40"/>
      <c r="BA1302" s="18"/>
      <c r="BC1302" s="18"/>
      <c r="BD1302" s="18"/>
      <c r="BK1302" s="18"/>
      <c r="BN1302" s="18"/>
      <c r="BY1302" s="18"/>
      <c r="CC1302" s="18"/>
      <c r="CH1302" s="18"/>
      <c r="CS1302" s="18"/>
      <c r="DD1302" s="34" t="s">
        <v>110</v>
      </c>
    </row>
    <row r="1303" spans="4:108" x14ac:dyDescent="0.25">
      <c r="D1303" s="12"/>
      <c r="E1303" s="14"/>
      <c r="H1303" s="16"/>
      <c r="I1303" s="11"/>
      <c r="J1303" s="33"/>
      <c r="K1303" s="33"/>
      <c r="L1303" s="33"/>
      <c r="M1303" s="33"/>
      <c r="N1303" s="8"/>
      <c r="AG1303" s="8"/>
      <c r="AI1303" s="30"/>
      <c r="AK1303" s="30"/>
      <c r="AL1303" s="21"/>
      <c r="AM1303" s="23"/>
      <c r="AW1303" s="40"/>
      <c r="AY1303" s="40"/>
      <c r="BA1303" s="18"/>
      <c r="BC1303" s="18"/>
      <c r="BD1303" s="18"/>
      <c r="BK1303" s="18"/>
      <c r="BN1303" s="18"/>
      <c r="BY1303" s="18"/>
      <c r="CC1303" s="18"/>
      <c r="CH1303" s="18"/>
      <c r="CS1303" s="18"/>
      <c r="DD1303" s="34" t="s">
        <v>110</v>
      </c>
    </row>
    <row r="1304" spans="4:108" x14ac:dyDescent="0.25">
      <c r="D1304" s="12"/>
      <c r="E1304" s="14"/>
      <c r="H1304" s="16"/>
      <c r="I1304" s="11"/>
      <c r="J1304" s="33"/>
      <c r="K1304" s="33"/>
      <c r="L1304" s="33"/>
      <c r="M1304" s="33"/>
      <c r="N1304" s="8"/>
      <c r="AG1304" s="8"/>
      <c r="AI1304" s="30"/>
      <c r="AK1304" s="30"/>
      <c r="AL1304" s="21"/>
      <c r="AM1304" s="23"/>
      <c r="AW1304" s="40"/>
      <c r="AY1304" s="40"/>
      <c r="BA1304" s="18"/>
      <c r="BC1304" s="18"/>
      <c r="BD1304" s="18"/>
      <c r="BK1304" s="18"/>
      <c r="BN1304" s="18"/>
      <c r="BY1304" s="18"/>
      <c r="CC1304" s="18"/>
      <c r="CH1304" s="18"/>
      <c r="CS1304" s="18"/>
      <c r="DD1304" s="34" t="s">
        <v>110</v>
      </c>
    </row>
    <row r="1305" spans="4:108" x14ac:dyDescent="0.25">
      <c r="D1305" s="12"/>
      <c r="E1305" s="14"/>
      <c r="H1305" s="16"/>
      <c r="I1305" s="11"/>
      <c r="J1305" s="33"/>
      <c r="K1305" s="33"/>
      <c r="L1305" s="33"/>
      <c r="M1305" s="33"/>
      <c r="N1305" s="8"/>
      <c r="AG1305" s="8"/>
      <c r="AI1305" s="30"/>
      <c r="AK1305" s="30"/>
      <c r="AL1305" s="21"/>
      <c r="AM1305" s="23"/>
      <c r="AW1305" s="40"/>
      <c r="AY1305" s="40"/>
      <c r="BA1305" s="18"/>
      <c r="BC1305" s="18"/>
      <c r="BD1305" s="18"/>
      <c r="BK1305" s="18"/>
      <c r="BN1305" s="18"/>
      <c r="BY1305" s="18"/>
      <c r="CC1305" s="18"/>
      <c r="CH1305" s="18"/>
      <c r="CS1305" s="18"/>
      <c r="DD1305" s="34" t="s">
        <v>110</v>
      </c>
    </row>
    <row r="1306" spans="4:108" x14ac:dyDescent="0.25">
      <c r="D1306" s="12"/>
      <c r="E1306" s="14"/>
      <c r="H1306" s="16"/>
      <c r="I1306" s="11"/>
      <c r="J1306" s="33"/>
      <c r="K1306" s="33"/>
      <c r="L1306" s="33"/>
      <c r="M1306" s="33"/>
      <c r="N1306" s="8"/>
      <c r="AG1306" s="8"/>
      <c r="AI1306" s="30"/>
      <c r="AK1306" s="30"/>
      <c r="AL1306" s="21"/>
      <c r="AM1306" s="23"/>
      <c r="AW1306" s="40"/>
      <c r="AY1306" s="40"/>
      <c r="BA1306" s="18"/>
      <c r="BC1306" s="18"/>
      <c r="BD1306" s="18"/>
      <c r="BK1306" s="18"/>
      <c r="BN1306" s="18"/>
      <c r="BY1306" s="18"/>
      <c r="CC1306" s="18"/>
      <c r="CH1306" s="18"/>
      <c r="CS1306" s="18"/>
      <c r="DD1306" s="34" t="s">
        <v>110</v>
      </c>
    </row>
    <row r="1307" spans="4:108" x14ac:dyDescent="0.25">
      <c r="D1307" s="12"/>
      <c r="E1307" s="14"/>
      <c r="H1307" s="16"/>
      <c r="I1307" s="11"/>
      <c r="J1307" s="33"/>
      <c r="K1307" s="33"/>
      <c r="L1307" s="33"/>
      <c r="M1307" s="33"/>
      <c r="N1307" s="8"/>
      <c r="AG1307" s="8"/>
      <c r="AI1307" s="30"/>
      <c r="AK1307" s="30"/>
      <c r="AL1307" s="21"/>
      <c r="AM1307" s="23"/>
      <c r="AW1307" s="40"/>
      <c r="AY1307" s="40"/>
      <c r="BA1307" s="18"/>
      <c r="BC1307" s="18"/>
      <c r="BD1307" s="18"/>
      <c r="BK1307" s="18"/>
      <c r="BN1307" s="18"/>
      <c r="BY1307" s="18"/>
      <c r="CC1307" s="18"/>
      <c r="CH1307" s="18"/>
      <c r="CS1307" s="18"/>
      <c r="DD1307" s="34" t="s">
        <v>110</v>
      </c>
    </row>
    <row r="1308" spans="4:108" x14ac:dyDescent="0.25">
      <c r="D1308" s="12"/>
      <c r="E1308" s="14"/>
      <c r="H1308" s="16"/>
      <c r="I1308" s="11"/>
      <c r="J1308" s="33"/>
      <c r="K1308" s="33"/>
      <c r="L1308" s="33"/>
      <c r="M1308" s="33"/>
      <c r="N1308" s="8"/>
      <c r="AG1308" s="8"/>
      <c r="AI1308" s="30"/>
      <c r="AK1308" s="30"/>
      <c r="AL1308" s="21"/>
      <c r="AM1308" s="23"/>
      <c r="AW1308" s="40"/>
      <c r="AY1308" s="40"/>
      <c r="BA1308" s="18"/>
      <c r="BC1308" s="18"/>
      <c r="BD1308" s="18"/>
      <c r="BK1308" s="18"/>
      <c r="BN1308" s="18"/>
      <c r="BY1308" s="18"/>
      <c r="CC1308" s="18"/>
      <c r="CH1308" s="18"/>
      <c r="CS1308" s="18"/>
      <c r="DD1308" s="34" t="s">
        <v>110</v>
      </c>
    </row>
    <row r="1309" spans="4:108" x14ac:dyDescent="0.25">
      <c r="D1309" s="12"/>
      <c r="E1309" s="14"/>
      <c r="H1309" s="16"/>
      <c r="I1309" s="11"/>
      <c r="J1309" s="33"/>
      <c r="K1309" s="33"/>
      <c r="L1309" s="33"/>
      <c r="M1309" s="33"/>
      <c r="N1309" s="8"/>
      <c r="AG1309" s="8"/>
      <c r="AI1309" s="30"/>
      <c r="AK1309" s="30"/>
      <c r="AL1309" s="21"/>
      <c r="AM1309" s="23"/>
      <c r="AW1309" s="40"/>
      <c r="AY1309" s="40"/>
      <c r="BA1309" s="18"/>
      <c r="BC1309" s="18"/>
      <c r="BD1309" s="18"/>
      <c r="BK1309" s="18"/>
      <c r="BN1309" s="18"/>
      <c r="BY1309" s="18"/>
      <c r="CC1309" s="18"/>
      <c r="CH1309" s="18"/>
      <c r="CS1309" s="18"/>
      <c r="DD1309" s="34" t="s">
        <v>110</v>
      </c>
    </row>
    <row r="1310" spans="4:108" x14ac:dyDescent="0.25">
      <c r="D1310" s="12"/>
      <c r="E1310" s="14"/>
      <c r="H1310" s="16"/>
      <c r="I1310" s="11"/>
      <c r="J1310" s="33"/>
      <c r="K1310" s="33"/>
      <c r="L1310" s="33"/>
      <c r="M1310" s="33"/>
      <c r="N1310" s="8"/>
      <c r="AG1310" s="8"/>
      <c r="AI1310" s="30"/>
      <c r="AK1310" s="30"/>
      <c r="AL1310" s="21"/>
      <c r="AM1310" s="23"/>
      <c r="AW1310" s="40"/>
      <c r="AY1310" s="40"/>
      <c r="BA1310" s="18"/>
      <c r="BC1310" s="18"/>
      <c r="BD1310" s="18"/>
      <c r="BK1310" s="18"/>
      <c r="BN1310" s="18"/>
      <c r="BY1310" s="18"/>
      <c r="CC1310" s="18"/>
      <c r="CH1310" s="18"/>
      <c r="CS1310" s="18"/>
      <c r="DD1310" s="34" t="s">
        <v>110</v>
      </c>
    </row>
    <row r="1311" spans="4:108" x14ac:dyDescent="0.25">
      <c r="D1311" s="12"/>
      <c r="E1311" s="14"/>
      <c r="H1311" s="16"/>
      <c r="I1311" s="11"/>
      <c r="J1311" s="33"/>
      <c r="K1311" s="33"/>
      <c r="L1311" s="33"/>
      <c r="M1311" s="33"/>
      <c r="N1311" s="8"/>
      <c r="AG1311" s="8"/>
      <c r="AI1311" s="30"/>
      <c r="AK1311" s="30"/>
      <c r="AL1311" s="21"/>
      <c r="AM1311" s="23"/>
      <c r="AW1311" s="40"/>
      <c r="AY1311" s="40"/>
      <c r="BA1311" s="18"/>
      <c r="BC1311" s="18"/>
      <c r="BD1311" s="18"/>
      <c r="BK1311" s="18"/>
      <c r="BN1311" s="18"/>
      <c r="BY1311" s="18"/>
      <c r="CC1311" s="18"/>
      <c r="CH1311" s="18"/>
      <c r="CS1311" s="18"/>
      <c r="DD1311" s="34" t="s">
        <v>110</v>
      </c>
    </row>
    <row r="1312" spans="4:108" x14ac:dyDescent="0.25">
      <c r="D1312" s="12"/>
      <c r="E1312" s="14"/>
      <c r="H1312" s="16"/>
      <c r="I1312" s="11"/>
      <c r="J1312" s="33"/>
      <c r="K1312" s="33"/>
      <c r="L1312" s="33"/>
      <c r="M1312" s="33"/>
      <c r="N1312" s="8"/>
      <c r="AG1312" s="8"/>
      <c r="AI1312" s="30"/>
      <c r="AK1312" s="30"/>
      <c r="AL1312" s="21"/>
      <c r="AM1312" s="23"/>
      <c r="AW1312" s="40"/>
      <c r="AY1312" s="40"/>
      <c r="BA1312" s="18"/>
      <c r="BC1312" s="18"/>
      <c r="BD1312" s="18"/>
      <c r="BK1312" s="18"/>
      <c r="BN1312" s="18"/>
      <c r="BY1312" s="18"/>
      <c r="CC1312" s="18"/>
      <c r="CH1312" s="18"/>
      <c r="CS1312" s="18"/>
      <c r="DD1312" s="34" t="s">
        <v>110</v>
      </c>
    </row>
    <row r="1313" spans="4:108" x14ac:dyDescent="0.25">
      <c r="D1313" s="12"/>
      <c r="E1313" s="14"/>
      <c r="H1313" s="16"/>
      <c r="I1313" s="11"/>
      <c r="J1313" s="33"/>
      <c r="K1313" s="33"/>
      <c r="L1313" s="33"/>
      <c r="M1313" s="33"/>
      <c r="N1313" s="8"/>
      <c r="AG1313" s="8"/>
      <c r="AI1313" s="30"/>
      <c r="AK1313" s="30"/>
      <c r="AL1313" s="21"/>
      <c r="AM1313" s="23"/>
      <c r="AW1313" s="40"/>
      <c r="AY1313" s="40"/>
      <c r="BA1313" s="18"/>
      <c r="BC1313" s="18"/>
      <c r="BD1313" s="18"/>
      <c r="BK1313" s="18"/>
      <c r="BN1313" s="18"/>
      <c r="BY1313" s="18"/>
      <c r="CC1313" s="18"/>
      <c r="CH1313" s="18"/>
      <c r="CS1313" s="18"/>
      <c r="DD1313" s="34" t="s">
        <v>110</v>
      </c>
    </row>
    <row r="1314" spans="4:108" x14ac:dyDescent="0.25">
      <c r="D1314" s="12"/>
      <c r="E1314" s="14"/>
      <c r="H1314" s="16"/>
      <c r="I1314" s="11"/>
      <c r="J1314" s="33"/>
      <c r="K1314" s="33"/>
      <c r="L1314" s="33"/>
      <c r="M1314" s="33"/>
      <c r="N1314" s="8"/>
      <c r="AG1314" s="8"/>
      <c r="AI1314" s="30"/>
      <c r="AK1314" s="30"/>
      <c r="AL1314" s="21"/>
      <c r="AM1314" s="23"/>
      <c r="AW1314" s="40"/>
      <c r="AY1314" s="40"/>
      <c r="BA1314" s="18"/>
      <c r="BC1314" s="18"/>
      <c r="BD1314" s="18"/>
      <c r="BK1314" s="18"/>
      <c r="BN1314" s="18"/>
      <c r="BY1314" s="18"/>
      <c r="CC1314" s="18"/>
      <c r="CH1314" s="18"/>
      <c r="CS1314" s="18"/>
      <c r="DD1314" s="34" t="s">
        <v>110</v>
      </c>
    </row>
    <row r="1315" spans="4:108" x14ac:dyDescent="0.25">
      <c r="D1315" s="12"/>
      <c r="E1315" s="14"/>
      <c r="H1315" s="16"/>
      <c r="I1315" s="11"/>
      <c r="J1315" s="33"/>
      <c r="K1315" s="33"/>
      <c r="L1315" s="33"/>
      <c r="M1315" s="33"/>
      <c r="N1315" s="8"/>
      <c r="AG1315" s="8"/>
      <c r="AI1315" s="30"/>
      <c r="AK1315" s="30"/>
      <c r="AL1315" s="21"/>
      <c r="AM1315" s="23"/>
      <c r="AW1315" s="40"/>
      <c r="AY1315" s="40"/>
      <c r="BA1315" s="18"/>
      <c r="BC1315" s="18"/>
      <c r="BD1315" s="18"/>
      <c r="BK1315" s="18"/>
      <c r="BN1315" s="18"/>
      <c r="BY1315" s="18"/>
      <c r="CC1315" s="18"/>
      <c r="CH1315" s="18"/>
      <c r="CS1315" s="18"/>
      <c r="DD1315" s="34" t="s">
        <v>110</v>
      </c>
    </row>
    <row r="1316" spans="4:108" x14ac:dyDescent="0.25">
      <c r="D1316" s="12"/>
      <c r="E1316" s="14"/>
      <c r="H1316" s="16"/>
      <c r="I1316" s="11"/>
      <c r="J1316" s="33"/>
      <c r="K1316" s="33"/>
      <c r="L1316" s="33"/>
      <c r="M1316" s="33"/>
      <c r="N1316" s="8"/>
      <c r="AG1316" s="8"/>
      <c r="AI1316" s="30"/>
      <c r="AK1316" s="30"/>
      <c r="AL1316" s="21"/>
      <c r="AM1316" s="23"/>
      <c r="AW1316" s="40"/>
      <c r="AY1316" s="40"/>
      <c r="BA1316" s="18"/>
      <c r="BC1316" s="18"/>
      <c r="BD1316" s="18"/>
      <c r="BK1316" s="18"/>
      <c r="BN1316" s="18"/>
      <c r="BY1316" s="18"/>
      <c r="CC1316" s="18"/>
      <c r="CH1316" s="18"/>
      <c r="CS1316" s="18"/>
      <c r="DD1316" s="34" t="s">
        <v>110</v>
      </c>
    </row>
    <row r="1317" spans="4:108" x14ac:dyDescent="0.25">
      <c r="D1317" s="12"/>
      <c r="E1317" s="14"/>
      <c r="H1317" s="16"/>
      <c r="I1317" s="11"/>
      <c r="J1317" s="33"/>
      <c r="K1317" s="33"/>
      <c r="L1317" s="33"/>
      <c r="M1317" s="33"/>
      <c r="N1317" s="8"/>
      <c r="AG1317" s="8"/>
      <c r="AI1317" s="30"/>
      <c r="AK1317" s="30"/>
      <c r="AL1317" s="21"/>
      <c r="AM1317" s="23"/>
      <c r="AW1317" s="40"/>
      <c r="AY1317" s="40"/>
      <c r="BA1317" s="18"/>
      <c r="BC1317" s="18"/>
      <c r="BD1317" s="18"/>
      <c r="BK1317" s="18"/>
      <c r="BN1317" s="18"/>
      <c r="BY1317" s="18"/>
      <c r="CC1317" s="18"/>
      <c r="CH1317" s="18"/>
      <c r="CS1317" s="18"/>
      <c r="DD1317" s="34" t="s">
        <v>110</v>
      </c>
    </row>
    <row r="1318" spans="4:108" x14ac:dyDescent="0.25">
      <c r="D1318" s="12"/>
      <c r="E1318" s="14"/>
      <c r="H1318" s="16"/>
      <c r="I1318" s="11"/>
      <c r="J1318" s="33"/>
      <c r="K1318" s="33"/>
      <c r="L1318" s="33"/>
      <c r="M1318" s="33"/>
      <c r="N1318" s="8"/>
      <c r="AG1318" s="8"/>
      <c r="AI1318" s="30"/>
      <c r="AK1318" s="30"/>
      <c r="AL1318" s="21"/>
      <c r="AM1318" s="23"/>
      <c r="AW1318" s="40"/>
      <c r="AY1318" s="40"/>
      <c r="BA1318" s="18"/>
      <c r="BC1318" s="18"/>
      <c r="BD1318" s="18"/>
      <c r="BK1318" s="18"/>
      <c r="BN1318" s="18"/>
      <c r="BY1318" s="18"/>
      <c r="CC1318" s="18"/>
      <c r="CH1318" s="18"/>
      <c r="CS1318" s="18"/>
      <c r="DD1318" s="34" t="s">
        <v>110</v>
      </c>
    </row>
    <row r="1319" spans="4:108" x14ac:dyDescent="0.25">
      <c r="D1319" s="12"/>
      <c r="E1319" s="14"/>
      <c r="H1319" s="16"/>
      <c r="I1319" s="11"/>
      <c r="J1319" s="33"/>
      <c r="K1319" s="33"/>
      <c r="L1319" s="33"/>
      <c r="M1319" s="33"/>
      <c r="N1319" s="8"/>
      <c r="AG1319" s="8"/>
      <c r="AI1319" s="30"/>
      <c r="AK1319" s="30"/>
      <c r="AL1319" s="21"/>
      <c r="AM1319" s="23"/>
      <c r="AW1319" s="40"/>
      <c r="AY1319" s="40"/>
      <c r="BA1319" s="18"/>
      <c r="BC1319" s="18"/>
      <c r="BD1319" s="18"/>
      <c r="BK1319" s="18"/>
      <c r="BN1319" s="18"/>
      <c r="BY1319" s="18"/>
      <c r="CC1319" s="18"/>
      <c r="CH1319" s="18"/>
      <c r="CS1319" s="18"/>
      <c r="DD1319" s="34" t="s">
        <v>110</v>
      </c>
    </row>
    <row r="1320" spans="4:108" x14ac:dyDescent="0.25">
      <c r="D1320" s="12"/>
      <c r="E1320" s="14"/>
      <c r="H1320" s="16"/>
      <c r="I1320" s="11"/>
      <c r="J1320" s="33"/>
      <c r="K1320" s="33"/>
      <c r="L1320" s="33"/>
      <c r="M1320" s="33"/>
      <c r="N1320" s="8"/>
      <c r="AG1320" s="8"/>
      <c r="AI1320" s="30"/>
      <c r="AK1320" s="30"/>
      <c r="AL1320" s="21"/>
      <c r="AM1320" s="23"/>
      <c r="AW1320" s="40"/>
      <c r="AY1320" s="40"/>
      <c r="BA1320" s="18"/>
      <c r="BC1320" s="18"/>
      <c r="BD1320" s="18"/>
      <c r="BK1320" s="18"/>
      <c r="BN1320" s="18"/>
      <c r="BY1320" s="18"/>
      <c r="CC1320" s="18"/>
      <c r="CH1320" s="18"/>
      <c r="CS1320" s="18"/>
      <c r="DD1320" s="34" t="s">
        <v>110</v>
      </c>
    </row>
    <row r="1321" spans="4:108" x14ac:dyDescent="0.25">
      <c r="D1321" s="12"/>
      <c r="E1321" s="14"/>
      <c r="H1321" s="16"/>
      <c r="I1321" s="11"/>
      <c r="J1321" s="33"/>
      <c r="K1321" s="33"/>
      <c r="L1321" s="33"/>
      <c r="M1321" s="33"/>
      <c r="N1321" s="8"/>
      <c r="AG1321" s="8"/>
      <c r="AI1321" s="30"/>
      <c r="AK1321" s="30"/>
      <c r="AL1321" s="21"/>
      <c r="AM1321" s="23"/>
      <c r="AW1321" s="40"/>
      <c r="AY1321" s="40"/>
      <c r="BA1321" s="18"/>
      <c r="BC1321" s="18"/>
      <c r="BD1321" s="18"/>
      <c r="BK1321" s="18"/>
      <c r="BN1321" s="18"/>
      <c r="BY1321" s="18"/>
      <c r="CC1321" s="18"/>
      <c r="CH1321" s="18"/>
      <c r="CS1321" s="18"/>
      <c r="DD1321" s="34" t="s">
        <v>110</v>
      </c>
    </row>
    <row r="1322" spans="4:108" x14ac:dyDescent="0.25">
      <c r="D1322" s="12"/>
      <c r="E1322" s="14"/>
      <c r="H1322" s="16"/>
      <c r="I1322" s="11"/>
      <c r="J1322" s="33"/>
      <c r="K1322" s="33"/>
      <c r="L1322" s="33"/>
      <c r="M1322" s="33"/>
      <c r="N1322" s="8"/>
      <c r="AG1322" s="8"/>
      <c r="AI1322" s="30"/>
      <c r="AK1322" s="30"/>
      <c r="AL1322" s="21"/>
      <c r="AM1322" s="23"/>
      <c r="AW1322" s="40"/>
      <c r="AY1322" s="40"/>
      <c r="BA1322" s="18"/>
      <c r="BC1322" s="18"/>
      <c r="BD1322" s="18"/>
      <c r="BK1322" s="18"/>
      <c r="BN1322" s="18"/>
      <c r="BY1322" s="18"/>
      <c r="CC1322" s="18"/>
      <c r="CH1322" s="18"/>
      <c r="CS1322" s="18"/>
      <c r="DD1322" s="34" t="s">
        <v>110</v>
      </c>
    </row>
    <row r="1323" spans="4:108" x14ac:dyDescent="0.25">
      <c r="D1323" s="12"/>
      <c r="E1323" s="14"/>
      <c r="H1323" s="16"/>
      <c r="I1323" s="11"/>
      <c r="J1323" s="33"/>
      <c r="K1323" s="33"/>
      <c r="L1323" s="33"/>
      <c r="M1323" s="33"/>
      <c r="N1323" s="8"/>
      <c r="AG1323" s="8"/>
      <c r="AI1323" s="30"/>
      <c r="AK1323" s="30"/>
      <c r="AL1323" s="21"/>
      <c r="AM1323" s="23"/>
      <c r="AW1323" s="40"/>
      <c r="AY1323" s="40"/>
      <c r="BA1323" s="18"/>
      <c r="BC1323" s="18"/>
      <c r="BD1323" s="18"/>
      <c r="BK1323" s="18"/>
      <c r="BN1323" s="18"/>
      <c r="BY1323" s="18"/>
      <c r="CC1323" s="18"/>
      <c r="CH1323" s="18"/>
      <c r="CS1323" s="18"/>
      <c r="DD1323" s="34" t="s">
        <v>110</v>
      </c>
    </row>
    <row r="1324" spans="4:108" x14ac:dyDescent="0.25">
      <c r="D1324" s="12"/>
      <c r="E1324" s="14"/>
      <c r="H1324" s="16"/>
      <c r="I1324" s="11"/>
      <c r="J1324" s="33"/>
      <c r="K1324" s="33"/>
      <c r="L1324" s="33"/>
      <c r="M1324" s="33"/>
      <c r="N1324" s="8"/>
      <c r="AG1324" s="8"/>
      <c r="AI1324" s="30"/>
      <c r="AK1324" s="30"/>
      <c r="AL1324" s="21"/>
      <c r="AM1324" s="23"/>
      <c r="AW1324" s="40"/>
      <c r="AY1324" s="40"/>
      <c r="BA1324" s="18"/>
      <c r="BC1324" s="18"/>
      <c r="BD1324" s="18"/>
      <c r="BK1324" s="18"/>
      <c r="BN1324" s="18"/>
      <c r="BY1324" s="18"/>
      <c r="CC1324" s="18"/>
      <c r="CH1324" s="18"/>
      <c r="CS1324" s="18"/>
      <c r="DD1324" s="34" t="s">
        <v>110</v>
      </c>
    </row>
    <row r="1325" spans="4:108" x14ac:dyDescent="0.25">
      <c r="D1325" s="12"/>
      <c r="E1325" s="14"/>
      <c r="H1325" s="16"/>
      <c r="I1325" s="11"/>
      <c r="J1325" s="33"/>
      <c r="K1325" s="33"/>
      <c r="L1325" s="33"/>
      <c r="M1325" s="33"/>
      <c r="N1325" s="8"/>
      <c r="AG1325" s="8"/>
      <c r="AI1325" s="30"/>
      <c r="AK1325" s="30"/>
      <c r="AL1325" s="21"/>
      <c r="AM1325" s="23"/>
      <c r="AW1325" s="40"/>
      <c r="AY1325" s="40"/>
      <c r="BA1325" s="18"/>
      <c r="BC1325" s="18"/>
      <c r="BD1325" s="18"/>
      <c r="BK1325" s="18"/>
      <c r="BN1325" s="18"/>
      <c r="BY1325" s="18"/>
      <c r="CC1325" s="18"/>
      <c r="CH1325" s="18"/>
      <c r="CS1325" s="18"/>
      <c r="DD1325" s="34" t="s">
        <v>110</v>
      </c>
    </row>
    <row r="1326" spans="4:108" x14ac:dyDescent="0.25">
      <c r="D1326" s="12"/>
      <c r="E1326" s="14"/>
      <c r="H1326" s="16"/>
      <c r="I1326" s="11"/>
      <c r="J1326" s="33"/>
      <c r="K1326" s="33"/>
      <c r="L1326" s="33"/>
      <c r="M1326" s="33"/>
      <c r="N1326" s="8"/>
      <c r="AG1326" s="8"/>
      <c r="AI1326" s="30"/>
      <c r="AK1326" s="30"/>
      <c r="AL1326" s="21"/>
      <c r="AM1326" s="23"/>
      <c r="AW1326" s="40"/>
      <c r="AY1326" s="40"/>
      <c r="BA1326" s="18"/>
      <c r="BC1326" s="18"/>
      <c r="BD1326" s="18"/>
      <c r="BK1326" s="18"/>
      <c r="BN1326" s="18"/>
      <c r="BY1326" s="18"/>
      <c r="CC1326" s="18"/>
      <c r="CH1326" s="18"/>
      <c r="CS1326" s="18"/>
      <c r="DD1326" s="34" t="s">
        <v>110</v>
      </c>
    </row>
    <row r="1327" spans="4:108" x14ac:dyDescent="0.25">
      <c r="D1327" s="12"/>
      <c r="E1327" s="14"/>
      <c r="H1327" s="16"/>
      <c r="I1327" s="11"/>
      <c r="J1327" s="33"/>
      <c r="K1327" s="33"/>
      <c r="L1327" s="33"/>
      <c r="M1327" s="33"/>
      <c r="N1327" s="8"/>
      <c r="AG1327" s="8"/>
      <c r="AI1327" s="30"/>
      <c r="AK1327" s="30"/>
      <c r="AL1327" s="21"/>
      <c r="AM1327" s="23"/>
      <c r="AW1327" s="40"/>
      <c r="AY1327" s="40"/>
      <c r="BA1327" s="18"/>
      <c r="BC1327" s="18"/>
      <c r="BD1327" s="18"/>
      <c r="BK1327" s="18"/>
      <c r="BN1327" s="18"/>
      <c r="BY1327" s="18"/>
      <c r="CC1327" s="18"/>
      <c r="CH1327" s="18"/>
      <c r="CS1327" s="18"/>
      <c r="DD1327" s="34" t="s">
        <v>110</v>
      </c>
    </row>
    <row r="1328" spans="4:108" x14ac:dyDescent="0.25">
      <c r="D1328" s="12"/>
      <c r="E1328" s="14"/>
      <c r="H1328" s="16"/>
      <c r="I1328" s="11"/>
      <c r="J1328" s="33"/>
      <c r="K1328" s="33"/>
      <c r="L1328" s="33"/>
      <c r="M1328" s="33"/>
      <c r="N1328" s="8"/>
      <c r="AG1328" s="8"/>
      <c r="AI1328" s="30"/>
      <c r="AK1328" s="30"/>
      <c r="AL1328" s="21"/>
      <c r="AM1328" s="23"/>
      <c r="AW1328" s="40"/>
      <c r="AY1328" s="40"/>
      <c r="BA1328" s="18"/>
      <c r="BC1328" s="18"/>
      <c r="BD1328" s="18"/>
      <c r="BK1328" s="18"/>
      <c r="BN1328" s="18"/>
      <c r="BY1328" s="18"/>
      <c r="CC1328" s="18"/>
      <c r="CH1328" s="18"/>
      <c r="CS1328" s="18"/>
      <c r="DD1328" s="34" t="s">
        <v>110</v>
      </c>
    </row>
    <row r="1329" spans="4:108" x14ac:dyDescent="0.25">
      <c r="D1329" s="12"/>
      <c r="E1329" s="14"/>
      <c r="H1329" s="16"/>
      <c r="I1329" s="11"/>
      <c r="J1329" s="33"/>
      <c r="K1329" s="33"/>
      <c r="L1329" s="33"/>
      <c r="M1329" s="33"/>
      <c r="N1329" s="8"/>
      <c r="AG1329" s="8"/>
      <c r="AI1329" s="30"/>
      <c r="AK1329" s="30"/>
      <c r="AL1329" s="21"/>
      <c r="AM1329" s="23"/>
      <c r="AW1329" s="40"/>
      <c r="AY1329" s="40"/>
      <c r="BA1329" s="18"/>
      <c r="BC1329" s="18"/>
      <c r="BD1329" s="18"/>
      <c r="BK1329" s="18"/>
      <c r="BN1329" s="18"/>
      <c r="BY1329" s="18"/>
      <c r="CC1329" s="18"/>
      <c r="CH1329" s="18"/>
      <c r="CS1329" s="18"/>
      <c r="DD1329" s="34" t="s">
        <v>110</v>
      </c>
    </row>
    <row r="1330" spans="4:108" x14ac:dyDescent="0.25">
      <c r="D1330" s="12"/>
      <c r="E1330" s="14"/>
      <c r="H1330" s="16"/>
      <c r="I1330" s="11"/>
      <c r="J1330" s="33"/>
      <c r="K1330" s="33"/>
      <c r="L1330" s="33"/>
      <c r="M1330" s="33"/>
      <c r="N1330" s="8"/>
      <c r="AG1330" s="8"/>
      <c r="AI1330" s="30"/>
      <c r="AK1330" s="30"/>
      <c r="AL1330" s="21"/>
      <c r="AM1330" s="23"/>
      <c r="AW1330" s="40"/>
      <c r="AY1330" s="40"/>
      <c r="BA1330" s="18"/>
      <c r="BC1330" s="18"/>
      <c r="BD1330" s="18"/>
      <c r="BK1330" s="18"/>
      <c r="BN1330" s="18"/>
      <c r="BY1330" s="18"/>
      <c r="CC1330" s="18"/>
      <c r="CH1330" s="18"/>
      <c r="CS1330" s="18"/>
      <c r="DD1330" s="34" t="s">
        <v>110</v>
      </c>
    </row>
    <row r="1331" spans="4:108" x14ac:dyDescent="0.25">
      <c r="D1331" s="12"/>
      <c r="E1331" s="14"/>
      <c r="H1331" s="16"/>
      <c r="I1331" s="11"/>
      <c r="J1331" s="33"/>
      <c r="K1331" s="33"/>
      <c r="L1331" s="33"/>
      <c r="M1331" s="33"/>
      <c r="N1331" s="8"/>
      <c r="AG1331" s="8"/>
      <c r="AI1331" s="30"/>
      <c r="AK1331" s="30"/>
      <c r="AL1331" s="21"/>
      <c r="AM1331" s="23"/>
      <c r="AW1331" s="40"/>
      <c r="AY1331" s="40"/>
      <c r="BA1331" s="18"/>
      <c r="BC1331" s="18"/>
      <c r="BD1331" s="18"/>
      <c r="BK1331" s="18"/>
      <c r="BN1331" s="18"/>
      <c r="BY1331" s="18"/>
      <c r="CC1331" s="18"/>
      <c r="CH1331" s="18"/>
      <c r="CS1331" s="18"/>
      <c r="DD1331" s="34" t="s">
        <v>110</v>
      </c>
    </row>
    <row r="1332" spans="4:108" x14ac:dyDescent="0.25">
      <c r="D1332" s="12"/>
      <c r="E1332" s="14"/>
      <c r="H1332" s="16"/>
      <c r="I1332" s="11"/>
      <c r="J1332" s="33"/>
      <c r="K1332" s="33"/>
      <c r="L1332" s="33"/>
      <c r="M1332" s="33"/>
      <c r="N1332" s="8"/>
      <c r="AG1332" s="8"/>
      <c r="AI1332" s="30"/>
      <c r="AK1332" s="30"/>
      <c r="AL1332" s="21"/>
      <c r="AM1332" s="23"/>
      <c r="AW1332" s="40"/>
      <c r="AY1332" s="40"/>
      <c r="BA1332" s="18"/>
      <c r="BC1332" s="18"/>
      <c r="BD1332" s="18"/>
      <c r="BK1332" s="18"/>
      <c r="BN1332" s="18"/>
      <c r="BY1332" s="18"/>
      <c r="CC1332" s="18"/>
      <c r="CH1332" s="18"/>
      <c r="CS1332" s="18"/>
      <c r="DD1332" s="34" t="s">
        <v>110</v>
      </c>
    </row>
    <row r="1333" spans="4:108" x14ac:dyDescent="0.25">
      <c r="D1333" s="12"/>
      <c r="E1333" s="14"/>
      <c r="H1333" s="16"/>
      <c r="I1333" s="11"/>
      <c r="J1333" s="33"/>
      <c r="K1333" s="33"/>
      <c r="L1333" s="33"/>
      <c r="M1333" s="33"/>
      <c r="N1333" s="8"/>
      <c r="AG1333" s="8"/>
      <c r="AI1333" s="30"/>
      <c r="AK1333" s="30"/>
      <c r="AL1333" s="21"/>
      <c r="AM1333" s="23"/>
      <c r="AW1333" s="40"/>
      <c r="AY1333" s="40"/>
      <c r="BA1333" s="18"/>
      <c r="BC1333" s="18"/>
      <c r="BD1333" s="18"/>
      <c r="BK1333" s="18"/>
      <c r="BN1333" s="18"/>
      <c r="BY1333" s="18"/>
      <c r="CC1333" s="18"/>
      <c r="CH1333" s="18"/>
      <c r="CS1333" s="18"/>
      <c r="DD1333" s="34" t="s">
        <v>110</v>
      </c>
    </row>
    <row r="1334" spans="4:108" x14ac:dyDescent="0.25">
      <c r="D1334" s="12"/>
      <c r="E1334" s="14"/>
      <c r="H1334" s="16"/>
      <c r="I1334" s="11"/>
      <c r="J1334" s="33"/>
      <c r="K1334" s="33"/>
      <c r="L1334" s="33"/>
      <c r="M1334" s="33"/>
      <c r="N1334" s="8"/>
      <c r="AG1334" s="8"/>
      <c r="AI1334" s="30"/>
      <c r="AK1334" s="30"/>
      <c r="AL1334" s="21"/>
      <c r="AM1334" s="23"/>
      <c r="AW1334" s="40"/>
      <c r="AY1334" s="40"/>
      <c r="BA1334" s="18"/>
      <c r="BC1334" s="18"/>
      <c r="BD1334" s="18"/>
      <c r="BK1334" s="18"/>
      <c r="BN1334" s="18"/>
      <c r="BY1334" s="18"/>
      <c r="CC1334" s="18"/>
      <c r="CH1334" s="18"/>
      <c r="CS1334" s="18"/>
      <c r="DD1334" s="34" t="s">
        <v>110</v>
      </c>
    </row>
    <row r="1335" spans="4:108" x14ac:dyDescent="0.25">
      <c r="D1335" s="12"/>
      <c r="E1335" s="14"/>
      <c r="H1335" s="16"/>
      <c r="I1335" s="11"/>
      <c r="J1335" s="33"/>
      <c r="K1335" s="33"/>
      <c r="L1335" s="33"/>
      <c r="M1335" s="33"/>
      <c r="N1335" s="8"/>
      <c r="AG1335" s="8"/>
      <c r="AI1335" s="30"/>
      <c r="AK1335" s="30"/>
      <c r="AL1335" s="21"/>
      <c r="AM1335" s="23"/>
      <c r="AW1335" s="40"/>
      <c r="AY1335" s="40"/>
      <c r="BA1335" s="18"/>
      <c r="BC1335" s="18"/>
      <c r="BD1335" s="18"/>
      <c r="BK1335" s="18"/>
      <c r="BN1335" s="18"/>
      <c r="BY1335" s="18"/>
      <c r="CC1335" s="18"/>
      <c r="CH1335" s="18"/>
      <c r="CS1335" s="18"/>
      <c r="DD1335" s="34" t="s">
        <v>110</v>
      </c>
    </row>
    <row r="1336" spans="4:108" x14ac:dyDescent="0.25">
      <c r="D1336" s="12"/>
      <c r="E1336" s="14"/>
      <c r="H1336" s="16"/>
      <c r="I1336" s="11"/>
      <c r="J1336" s="33"/>
      <c r="K1336" s="33"/>
      <c r="L1336" s="33"/>
      <c r="M1336" s="33"/>
      <c r="N1336" s="8"/>
      <c r="AG1336" s="8"/>
      <c r="AI1336" s="30"/>
      <c r="AK1336" s="30"/>
      <c r="AL1336" s="21"/>
      <c r="AM1336" s="23"/>
      <c r="AW1336" s="40"/>
      <c r="AY1336" s="40"/>
      <c r="BA1336" s="18"/>
      <c r="BC1336" s="18"/>
      <c r="BD1336" s="18"/>
      <c r="BK1336" s="18"/>
      <c r="BN1336" s="18"/>
      <c r="BY1336" s="18"/>
      <c r="CC1336" s="18"/>
      <c r="CH1336" s="18"/>
      <c r="CS1336" s="18"/>
      <c r="DD1336" s="34" t="s">
        <v>110</v>
      </c>
    </row>
    <row r="1337" spans="4:108" x14ac:dyDescent="0.25">
      <c r="D1337" s="12"/>
      <c r="E1337" s="14"/>
      <c r="H1337" s="16"/>
      <c r="I1337" s="11"/>
      <c r="J1337" s="33"/>
      <c r="K1337" s="33"/>
      <c r="L1337" s="33"/>
      <c r="M1337" s="33"/>
      <c r="N1337" s="8"/>
      <c r="AG1337" s="8"/>
      <c r="AI1337" s="30"/>
      <c r="AK1337" s="30"/>
      <c r="AL1337" s="21"/>
      <c r="AM1337" s="23"/>
      <c r="AW1337" s="40"/>
      <c r="AY1337" s="40"/>
      <c r="BA1337" s="18"/>
      <c r="BC1337" s="18"/>
      <c r="BD1337" s="18"/>
      <c r="BK1337" s="18"/>
      <c r="BN1337" s="18"/>
      <c r="BY1337" s="18"/>
      <c r="CC1337" s="18"/>
      <c r="CH1337" s="18"/>
      <c r="CS1337" s="18"/>
      <c r="DD1337" s="34" t="s">
        <v>110</v>
      </c>
    </row>
    <row r="1338" spans="4:108" x14ac:dyDescent="0.25">
      <c r="D1338" s="12"/>
      <c r="E1338" s="14"/>
      <c r="H1338" s="16"/>
      <c r="I1338" s="11"/>
      <c r="J1338" s="33"/>
      <c r="K1338" s="33"/>
      <c r="L1338" s="33"/>
      <c r="M1338" s="33"/>
      <c r="N1338" s="8"/>
      <c r="AG1338" s="8"/>
      <c r="AI1338" s="30"/>
      <c r="AK1338" s="30"/>
      <c r="AL1338" s="21"/>
      <c r="AM1338" s="23"/>
      <c r="AW1338" s="40"/>
      <c r="AY1338" s="40"/>
      <c r="BA1338" s="18"/>
      <c r="BC1338" s="18"/>
      <c r="BD1338" s="18"/>
      <c r="BK1338" s="18"/>
      <c r="BN1338" s="18"/>
      <c r="BY1338" s="18"/>
      <c r="CC1338" s="18"/>
      <c r="CH1338" s="18"/>
      <c r="CS1338" s="18"/>
      <c r="DD1338" s="34" t="s">
        <v>110</v>
      </c>
    </row>
    <row r="1339" spans="4:108" x14ac:dyDescent="0.25">
      <c r="D1339" s="12"/>
      <c r="E1339" s="14"/>
      <c r="H1339" s="16"/>
      <c r="I1339" s="11"/>
      <c r="J1339" s="33"/>
      <c r="K1339" s="33"/>
      <c r="L1339" s="33"/>
      <c r="M1339" s="33"/>
      <c r="N1339" s="8"/>
      <c r="AG1339" s="8"/>
      <c r="AI1339" s="30"/>
      <c r="AK1339" s="30"/>
      <c r="AL1339" s="21"/>
      <c r="AM1339" s="23"/>
      <c r="AW1339" s="40"/>
      <c r="AY1339" s="40"/>
      <c r="BA1339" s="18"/>
      <c r="BC1339" s="18"/>
      <c r="BD1339" s="18"/>
      <c r="BK1339" s="18"/>
      <c r="BN1339" s="18"/>
      <c r="BY1339" s="18"/>
      <c r="CC1339" s="18"/>
      <c r="CH1339" s="18"/>
      <c r="CS1339" s="18"/>
      <c r="DD1339" s="34" t="s">
        <v>110</v>
      </c>
    </row>
    <row r="1340" spans="4:108" x14ac:dyDescent="0.25">
      <c r="D1340" s="12"/>
      <c r="E1340" s="14"/>
      <c r="H1340" s="16"/>
      <c r="I1340" s="11"/>
      <c r="J1340" s="33"/>
      <c r="K1340" s="33"/>
      <c r="L1340" s="33"/>
      <c r="M1340" s="33"/>
      <c r="N1340" s="8"/>
      <c r="AG1340" s="8"/>
      <c r="AI1340" s="30"/>
      <c r="AK1340" s="30"/>
      <c r="AL1340" s="21"/>
      <c r="AM1340" s="23"/>
      <c r="AW1340" s="40"/>
      <c r="AY1340" s="40"/>
      <c r="BA1340" s="18"/>
      <c r="BC1340" s="18"/>
      <c r="BD1340" s="18"/>
      <c r="BK1340" s="18"/>
      <c r="BN1340" s="18"/>
      <c r="BY1340" s="18"/>
      <c r="CC1340" s="18"/>
      <c r="CH1340" s="18"/>
      <c r="CS1340" s="18"/>
      <c r="DD1340" s="34" t="s">
        <v>110</v>
      </c>
    </row>
    <row r="1341" spans="4:108" x14ac:dyDescent="0.25">
      <c r="D1341" s="12"/>
      <c r="E1341" s="14"/>
      <c r="H1341" s="16"/>
      <c r="I1341" s="11"/>
      <c r="J1341" s="33"/>
      <c r="K1341" s="33"/>
      <c r="L1341" s="33"/>
      <c r="M1341" s="33"/>
      <c r="N1341" s="8"/>
      <c r="AG1341" s="8"/>
      <c r="AI1341" s="30"/>
      <c r="AK1341" s="30"/>
      <c r="AL1341" s="21"/>
      <c r="AM1341" s="23"/>
      <c r="AW1341" s="40"/>
      <c r="AY1341" s="40"/>
      <c r="BA1341" s="18"/>
      <c r="BC1341" s="18"/>
      <c r="BD1341" s="18"/>
      <c r="BK1341" s="18"/>
      <c r="BN1341" s="18"/>
      <c r="BY1341" s="18"/>
      <c r="CC1341" s="18"/>
      <c r="CH1341" s="18"/>
      <c r="CS1341" s="18"/>
      <c r="DD1341" s="34" t="s">
        <v>110</v>
      </c>
    </row>
    <row r="1342" spans="4:108" x14ac:dyDescent="0.25">
      <c r="D1342" s="12"/>
      <c r="E1342" s="14"/>
      <c r="H1342" s="16"/>
      <c r="I1342" s="11"/>
      <c r="J1342" s="33"/>
      <c r="K1342" s="33"/>
      <c r="L1342" s="33"/>
      <c r="M1342" s="33"/>
      <c r="N1342" s="8"/>
      <c r="AG1342" s="8"/>
      <c r="AI1342" s="30"/>
      <c r="AK1342" s="30"/>
      <c r="AL1342" s="21"/>
      <c r="AM1342" s="23"/>
      <c r="AW1342" s="40"/>
      <c r="AY1342" s="40"/>
      <c r="BA1342" s="18"/>
      <c r="BC1342" s="18"/>
      <c r="BD1342" s="18"/>
      <c r="BK1342" s="18"/>
      <c r="BN1342" s="18"/>
      <c r="BY1342" s="18"/>
      <c r="CC1342" s="18"/>
      <c r="CH1342" s="18"/>
      <c r="CS1342" s="18"/>
      <c r="DD1342" s="34" t="s">
        <v>110</v>
      </c>
    </row>
    <row r="1343" spans="4:108" x14ac:dyDescent="0.25">
      <c r="D1343" s="12"/>
      <c r="E1343" s="14"/>
      <c r="H1343" s="16"/>
      <c r="I1343" s="11"/>
      <c r="J1343" s="33"/>
      <c r="K1343" s="33"/>
      <c r="L1343" s="33"/>
      <c r="M1343" s="33"/>
      <c r="N1343" s="8"/>
      <c r="AG1343" s="8"/>
      <c r="AI1343" s="30"/>
      <c r="AK1343" s="30"/>
      <c r="AL1343" s="21"/>
      <c r="AM1343" s="23"/>
      <c r="AW1343" s="40"/>
      <c r="AY1343" s="40"/>
      <c r="BA1343" s="18"/>
      <c r="BC1343" s="18"/>
      <c r="BD1343" s="18"/>
      <c r="BK1343" s="18"/>
      <c r="BN1343" s="18"/>
      <c r="BY1343" s="18"/>
      <c r="CC1343" s="18"/>
      <c r="CH1343" s="18"/>
      <c r="CS1343" s="18"/>
      <c r="DD1343" s="34" t="s">
        <v>110</v>
      </c>
    </row>
    <row r="1344" spans="4:108" x14ac:dyDescent="0.25">
      <c r="D1344" s="12"/>
      <c r="E1344" s="14"/>
      <c r="H1344" s="16"/>
      <c r="I1344" s="11"/>
      <c r="J1344" s="33"/>
      <c r="K1344" s="33"/>
      <c r="L1344" s="33"/>
      <c r="M1344" s="33"/>
      <c r="N1344" s="8"/>
      <c r="AG1344" s="8"/>
      <c r="AI1344" s="30"/>
      <c r="AK1344" s="30"/>
      <c r="AL1344" s="21"/>
      <c r="AM1344" s="23"/>
      <c r="AW1344" s="40"/>
      <c r="AY1344" s="40"/>
      <c r="BA1344" s="18"/>
      <c r="BC1344" s="18"/>
      <c r="BD1344" s="18"/>
      <c r="BK1344" s="18"/>
      <c r="BN1344" s="18"/>
      <c r="BY1344" s="18"/>
      <c r="CC1344" s="18"/>
      <c r="CH1344" s="18"/>
      <c r="CS1344" s="18"/>
      <c r="DD1344" s="34" t="s">
        <v>110</v>
      </c>
    </row>
    <row r="1345" spans="4:108" x14ac:dyDescent="0.25">
      <c r="D1345" s="12"/>
      <c r="E1345" s="14"/>
      <c r="H1345" s="16"/>
      <c r="I1345" s="11"/>
      <c r="J1345" s="33"/>
      <c r="K1345" s="33"/>
      <c r="L1345" s="33"/>
      <c r="M1345" s="33"/>
      <c r="N1345" s="8"/>
      <c r="AG1345" s="8"/>
      <c r="AI1345" s="30"/>
      <c r="AK1345" s="30"/>
      <c r="AL1345" s="21"/>
      <c r="AM1345" s="23"/>
      <c r="AW1345" s="40"/>
      <c r="AY1345" s="40"/>
      <c r="BA1345" s="18"/>
      <c r="BC1345" s="18"/>
      <c r="BD1345" s="18"/>
      <c r="BK1345" s="18"/>
      <c r="BN1345" s="18"/>
      <c r="BY1345" s="18"/>
      <c r="CC1345" s="18"/>
      <c r="CH1345" s="18"/>
      <c r="CS1345" s="18"/>
      <c r="DD1345" s="34" t="s">
        <v>110</v>
      </c>
    </row>
    <row r="1346" spans="4:108" x14ac:dyDescent="0.25">
      <c r="D1346" s="12"/>
      <c r="E1346" s="14"/>
      <c r="H1346" s="16"/>
      <c r="I1346" s="11"/>
      <c r="J1346" s="33"/>
      <c r="K1346" s="33"/>
      <c r="L1346" s="33"/>
      <c r="M1346" s="33"/>
      <c r="N1346" s="8"/>
      <c r="AG1346" s="8"/>
      <c r="AI1346" s="30"/>
      <c r="AK1346" s="30"/>
      <c r="AL1346" s="21"/>
      <c r="AM1346" s="23"/>
      <c r="AW1346" s="40"/>
      <c r="AY1346" s="40"/>
      <c r="BA1346" s="18"/>
      <c r="BC1346" s="18"/>
      <c r="BD1346" s="18"/>
      <c r="BK1346" s="18"/>
      <c r="BN1346" s="18"/>
      <c r="BY1346" s="18"/>
      <c r="CC1346" s="18"/>
      <c r="CH1346" s="18"/>
      <c r="CS1346" s="18"/>
      <c r="DD1346" s="34" t="s">
        <v>110</v>
      </c>
    </row>
    <row r="1347" spans="4:108" x14ac:dyDescent="0.25">
      <c r="D1347" s="12"/>
      <c r="E1347" s="14"/>
      <c r="H1347" s="16"/>
      <c r="I1347" s="11"/>
      <c r="J1347" s="33"/>
      <c r="K1347" s="33"/>
      <c r="L1347" s="33"/>
      <c r="M1347" s="33"/>
      <c r="N1347" s="8"/>
      <c r="AG1347" s="8"/>
      <c r="AI1347" s="30"/>
      <c r="AK1347" s="30"/>
      <c r="AL1347" s="21"/>
      <c r="AM1347" s="23"/>
      <c r="AW1347" s="40"/>
      <c r="AY1347" s="40"/>
      <c r="BA1347" s="18"/>
      <c r="BC1347" s="18"/>
      <c r="BD1347" s="18"/>
      <c r="BK1347" s="18"/>
      <c r="BN1347" s="18"/>
      <c r="BY1347" s="18"/>
      <c r="CC1347" s="18"/>
      <c r="CH1347" s="18"/>
      <c r="CS1347" s="18"/>
      <c r="DD1347" s="34" t="s">
        <v>110</v>
      </c>
    </row>
    <row r="1348" spans="4:108" x14ac:dyDescent="0.25">
      <c r="D1348" s="12"/>
      <c r="E1348" s="14"/>
      <c r="H1348" s="16"/>
      <c r="I1348" s="11"/>
      <c r="J1348" s="33"/>
      <c r="K1348" s="33"/>
      <c r="L1348" s="33"/>
      <c r="M1348" s="33"/>
      <c r="N1348" s="8"/>
      <c r="AG1348" s="8"/>
      <c r="AI1348" s="30"/>
      <c r="AK1348" s="30"/>
      <c r="AL1348" s="21"/>
      <c r="AM1348" s="23"/>
      <c r="AW1348" s="40"/>
      <c r="AY1348" s="40"/>
      <c r="BA1348" s="18"/>
      <c r="BC1348" s="18"/>
      <c r="BD1348" s="18"/>
      <c r="BK1348" s="18"/>
      <c r="BN1348" s="18"/>
      <c r="BY1348" s="18"/>
      <c r="CC1348" s="18"/>
      <c r="CH1348" s="18"/>
      <c r="CS1348" s="18"/>
      <c r="DD1348" s="34" t="s">
        <v>110</v>
      </c>
    </row>
    <row r="1349" spans="4:108" x14ac:dyDescent="0.25">
      <c r="D1349" s="12"/>
      <c r="E1349" s="14"/>
      <c r="H1349" s="16"/>
      <c r="I1349" s="11"/>
      <c r="J1349" s="33"/>
      <c r="K1349" s="33"/>
      <c r="L1349" s="33"/>
      <c r="M1349" s="33"/>
      <c r="N1349" s="8"/>
      <c r="AG1349" s="8"/>
      <c r="AI1349" s="30"/>
      <c r="AK1349" s="30"/>
      <c r="AL1349" s="21"/>
      <c r="AM1349" s="23"/>
      <c r="AW1349" s="40"/>
      <c r="AY1349" s="40"/>
      <c r="BA1349" s="18"/>
      <c r="BC1349" s="18"/>
      <c r="BD1349" s="18"/>
      <c r="BK1349" s="18"/>
      <c r="BN1349" s="18"/>
      <c r="BY1349" s="18"/>
      <c r="CC1349" s="18"/>
      <c r="CH1349" s="18"/>
      <c r="CS1349" s="18"/>
      <c r="DD1349" s="34" t="s">
        <v>110</v>
      </c>
    </row>
    <row r="1350" spans="4:108" x14ac:dyDescent="0.25">
      <c r="D1350" s="12"/>
      <c r="E1350" s="14"/>
      <c r="H1350" s="16"/>
      <c r="I1350" s="11"/>
      <c r="J1350" s="33"/>
      <c r="K1350" s="33"/>
      <c r="L1350" s="33"/>
      <c r="M1350" s="33"/>
      <c r="N1350" s="8"/>
      <c r="AG1350" s="8"/>
      <c r="AI1350" s="30"/>
      <c r="AK1350" s="30"/>
      <c r="AL1350" s="21"/>
      <c r="AM1350" s="23"/>
      <c r="AW1350" s="40"/>
      <c r="AY1350" s="40"/>
      <c r="BA1350" s="18"/>
      <c r="BC1350" s="18"/>
      <c r="BD1350" s="18"/>
      <c r="BK1350" s="18"/>
      <c r="BN1350" s="18"/>
      <c r="BY1350" s="18"/>
      <c r="CC1350" s="18"/>
      <c r="CH1350" s="18"/>
      <c r="CS1350" s="18"/>
      <c r="DD1350" s="34" t="s">
        <v>110</v>
      </c>
    </row>
    <row r="1351" spans="4:108" x14ac:dyDescent="0.25">
      <c r="D1351" s="12"/>
      <c r="E1351" s="14"/>
      <c r="H1351" s="16"/>
      <c r="I1351" s="11"/>
      <c r="J1351" s="33"/>
      <c r="K1351" s="33"/>
      <c r="L1351" s="33"/>
      <c r="M1351" s="33"/>
      <c r="N1351" s="8"/>
      <c r="AG1351" s="8"/>
      <c r="AI1351" s="30"/>
      <c r="AK1351" s="30"/>
      <c r="AL1351" s="21"/>
      <c r="AM1351" s="23"/>
      <c r="AW1351" s="40"/>
      <c r="AY1351" s="40"/>
      <c r="BA1351" s="18"/>
      <c r="BC1351" s="18"/>
      <c r="BD1351" s="18"/>
      <c r="BK1351" s="18"/>
      <c r="BN1351" s="18"/>
      <c r="BY1351" s="18"/>
      <c r="CC1351" s="18"/>
      <c r="CH1351" s="18"/>
      <c r="CS1351" s="18"/>
      <c r="DD1351" s="34" t="s">
        <v>110</v>
      </c>
    </row>
    <row r="1352" spans="4:108" x14ac:dyDescent="0.25">
      <c r="D1352" s="12"/>
      <c r="E1352" s="14"/>
      <c r="H1352" s="16"/>
      <c r="I1352" s="11"/>
      <c r="J1352" s="33"/>
      <c r="K1352" s="33"/>
      <c r="L1352" s="33"/>
      <c r="M1352" s="33"/>
      <c r="N1352" s="8"/>
      <c r="AG1352" s="8"/>
      <c r="AI1352" s="30"/>
      <c r="AK1352" s="30"/>
      <c r="AL1352" s="21"/>
      <c r="AM1352" s="23"/>
      <c r="AW1352" s="40"/>
      <c r="AY1352" s="40"/>
      <c r="BA1352" s="18"/>
      <c r="BC1352" s="18"/>
      <c r="BD1352" s="18"/>
      <c r="BK1352" s="18"/>
      <c r="BN1352" s="18"/>
      <c r="BY1352" s="18"/>
      <c r="CC1352" s="18"/>
      <c r="CH1352" s="18"/>
      <c r="CS1352" s="18"/>
      <c r="DD1352" s="34" t="s">
        <v>110</v>
      </c>
    </row>
    <row r="1353" spans="4:108" x14ac:dyDescent="0.25">
      <c r="D1353" s="12"/>
      <c r="E1353" s="14"/>
      <c r="H1353" s="16"/>
      <c r="I1353" s="11"/>
      <c r="J1353" s="33"/>
      <c r="K1353" s="33"/>
      <c r="L1353" s="33"/>
      <c r="M1353" s="33"/>
      <c r="N1353" s="8"/>
      <c r="AG1353" s="8"/>
      <c r="AI1353" s="30"/>
      <c r="AK1353" s="30"/>
      <c r="AL1353" s="21"/>
      <c r="AM1353" s="23"/>
      <c r="AW1353" s="40"/>
      <c r="AY1353" s="40"/>
      <c r="BA1353" s="18"/>
      <c r="BC1353" s="18"/>
      <c r="BD1353" s="18"/>
      <c r="BK1353" s="18"/>
      <c r="BN1353" s="18"/>
      <c r="BY1353" s="18"/>
      <c r="CC1353" s="18"/>
      <c r="CH1353" s="18"/>
      <c r="CS1353" s="18"/>
      <c r="DD1353" s="34" t="s">
        <v>110</v>
      </c>
    </row>
    <row r="1354" spans="4:108" x14ac:dyDescent="0.25">
      <c r="D1354" s="12"/>
      <c r="E1354" s="14"/>
      <c r="H1354" s="16"/>
      <c r="I1354" s="11"/>
      <c r="J1354" s="33"/>
      <c r="K1354" s="33"/>
      <c r="L1354" s="33"/>
      <c r="M1354" s="33"/>
      <c r="N1354" s="8"/>
      <c r="AG1354" s="8"/>
      <c r="AI1354" s="30"/>
      <c r="AK1354" s="30"/>
      <c r="AL1354" s="21"/>
      <c r="AM1354" s="23"/>
      <c r="AW1354" s="40"/>
      <c r="AY1354" s="40"/>
      <c r="BA1354" s="18"/>
      <c r="BC1354" s="18"/>
      <c r="BD1354" s="18"/>
      <c r="BK1354" s="18"/>
      <c r="BN1354" s="18"/>
      <c r="BY1354" s="18"/>
      <c r="CC1354" s="18"/>
      <c r="CH1354" s="18"/>
      <c r="CS1354" s="18"/>
      <c r="DD1354" s="34" t="s">
        <v>110</v>
      </c>
    </row>
    <row r="1355" spans="4:108" x14ac:dyDescent="0.25">
      <c r="D1355" s="12"/>
      <c r="E1355" s="14"/>
      <c r="H1355" s="16"/>
      <c r="I1355" s="11"/>
      <c r="J1355" s="33"/>
      <c r="K1355" s="33"/>
      <c r="L1355" s="33"/>
      <c r="M1355" s="33"/>
      <c r="N1355" s="8"/>
      <c r="AG1355" s="8"/>
      <c r="AI1355" s="30"/>
      <c r="AK1355" s="30"/>
      <c r="AL1355" s="21"/>
      <c r="AM1355" s="23"/>
      <c r="AW1355" s="40"/>
      <c r="AY1355" s="40"/>
      <c r="BA1355" s="18"/>
      <c r="BC1355" s="18"/>
      <c r="BD1355" s="18"/>
      <c r="BK1355" s="18"/>
      <c r="BN1355" s="18"/>
      <c r="BY1355" s="18"/>
      <c r="CC1355" s="18"/>
      <c r="CH1355" s="18"/>
      <c r="CS1355" s="18"/>
      <c r="DD1355" s="34" t="s">
        <v>110</v>
      </c>
    </row>
    <row r="1356" spans="4:108" x14ac:dyDescent="0.25">
      <c r="D1356" s="12"/>
      <c r="E1356" s="14"/>
      <c r="H1356" s="16"/>
      <c r="I1356" s="11"/>
      <c r="J1356" s="33"/>
      <c r="K1356" s="33"/>
      <c r="L1356" s="33"/>
      <c r="M1356" s="33"/>
      <c r="N1356" s="8"/>
      <c r="AG1356" s="8"/>
      <c r="AI1356" s="30"/>
      <c r="AK1356" s="30"/>
      <c r="AL1356" s="21"/>
      <c r="AM1356" s="23"/>
      <c r="AW1356" s="40"/>
      <c r="AY1356" s="40"/>
      <c r="BA1356" s="18"/>
      <c r="BC1356" s="18"/>
      <c r="BD1356" s="18"/>
      <c r="BK1356" s="18"/>
      <c r="BN1356" s="18"/>
      <c r="BY1356" s="18"/>
      <c r="CC1356" s="18"/>
      <c r="CH1356" s="18"/>
      <c r="CS1356" s="18"/>
      <c r="DD1356" s="34" t="s">
        <v>110</v>
      </c>
    </row>
    <row r="1357" spans="4:108" x14ac:dyDescent="0.25">
      <c r="D1357" s="12"/>
      <c r="E1357" s="14"/>
      <c r="H1357" s="16"/>
      <c r="I1357" s="11"/>
      <c r="J1357" s="33"/>
      <c r="K1357" s="33"/>
      <c r="L1357" s="33"/>
      <c r="M1357" s="33"/>
      <c r="N1357" s="8"/>
      <c r="AG1357" s="8"/>
      <c r="AI1357" s="30"/>
      <c r="AK1357" s="30"/>
      <c r="AL1357" s="21"/>
      <c r="AM1357" s="23"/>
      <c r="AW1357" s="40"/>
      <c r="AY1357" s="40"/>
      <c r="BA1357" s="18"/>
      <c r="BC1357" s="18"/>
      <c r="BD1357" s="18"/>
      <c r="BK1357" s="18"/>
      <c r="BN1357" s="18"/>
      <c r="BY1357" s="18"/>
      <c r="CC1357" s="18"/>
      <c r="CH1357" s="18"/>
      <c r="CS1357" s="18"/>
      <c r="DD1357" s="34" t="s">
        <v>110</v>
      </c>
    </row>
    <row r="1358" spans="4:108" x14ac:dyDescent="0.25">
      <c r="D1358" s="12"/>
      <c r="E1358" s="14"/>
      <c r="H1358" s="16"/>
      <c r="I1358" s="11"/>
      <c r="J1358" s="33"/>
      <c r="K1358" s="33"/>
      <c r="L1358" s="33"/>
      <c r="M1358" s="33"/>
      <c r="N1358" s="8"/>
      <c r="AG1358" s="8"/>
      <c r="AI1358" s="30"/>
      <c r="AK1358" s="30"/>
      <c r="AL1358" s="21"/>
      <c r="AM1358" s="23"/>
      <c r="AW1358" s="40"/>
      <c r="AY1358" s="40"/>
      <c r="BA1358" s="18"/>
      <c r="BC1358" s="18"/>
      <c r="BD1358" s="18"/>
      <c r="BK1358" s="18"/>
      <c r="BN1358" s="18"/>
      <c r="BY1358" s="18"/>
      <c r="CC1358" s="18"/>
      <c r="CH1358" s="18"/>
      <c r="CS1358" s="18"/>
      <c r="DD1358" s="34" t="s">
        <v>110</v>
      </c>
    </row>
    <row r="1359" spans="4:108" x14ac:dyDescent="0.25">
      <c r="D1359" s="12"/>
      <c r="E1359" s="14"/>
      <c r="H1359" s="16"/>
      <c r="I1359" s="11"/>
      <c r="J1359" s="33"/>
      <c r="K1359" s="33"/>
      <c r="L1359" s="33"/>
      <c r="M1359" s="33"/>
      <c r="N1359" s="8"/>
      <c r="AG1359" s="8"/>
      <c r="AI1359" s="30"/>
      <c r="AK1359" s="30"/>
      <c r="AL1359" s="21"/>
      <c r="AM1359" s="23"/>
      <c r="AW1359" s="40"/>
      <c r="AY1359" s="40"/>
      <c r="BA1359" s="18"/>
      <c r="BC1359" s="18"/>
      <c r="BD1359" s="18"/>
      <c r="BK1359" s="18"/>
      <c r="BN1359" s="18"/>
      <c r="BY1359" s="18"/>
      <c r="CC1359" s="18"/>
      <c r="CH1359" s="18"/>
      <c r="CS1359" s="18"/>
      <c r="DD1359" s="34" t="s">
        <v>110</v>
      </c>
    </row>
    <row r="1360" spans="4:108" x14ac:dyDescent="0.25">
      <c r="D1360" s="12"/>
      <c r="E1360" s="14"/>
      <c r="H1360" s="16"/>
      <c r="I1360" s="11"/>
      <c r="J1360" s="33"/>
      <c r="K1360" s="33"/>
      <c r="L1360" s="33"/>
      <c r="M1360" s="33"/>
      <c r="N1360" s="8"/>
      <c r="AG1360" s="8"/>
      <c r="AI1360" s="30"/>
      <c r="AK1360" s="30"/>
      <c r="AL1360" s="21"/>
      <c r="AM1360" s="23"/>
      <c r="AW1360" s="40"/>
      <c r="AY1360" s="40"/>
      <c r="BA1360" s="18"/>
      <c r="BC1360" s="18"/>
      <c r="BD1360" s="18"/>
      <c r="BK1360" s="18"/>
      <c r="BN1360" s="18"/>
      <c r="BY1360" s="18"/>
      <c r="CC1360" s="18"/>
      <c r="CH1360" s="18"/>
      <c r="CS1360" s="18"/>
      <c r="DD1360" s="34" t="s">
        <v>110</v>
      </c>
    </row>
    <row r="1361" spans="4:108" x14ac:dyDescent="0.25">
      <c r="D1361" s="12"/>
      <c r="E1361" s="14"/>
      <c r="H1361" s="16"/>
      <c r="I1361" s="11"/>
      <c r="J1361" s="33"/>
      <c r="K1361" s="33"/>
      <c r="L1361" s="33"/>
      <c r="M1361" s="33"/>
      <c r="N1361" s="8"/>
      <c r="AG1361" s="8"/>
      <c r="AI1361" s="30"/>
      <c r="AK1361" s="30"/>
      <c r="AL1361" s="21"/>
      <c r="AM1361" s="23"/>
      <c r="AW1361" s="40"/>
      <c r="AY1361" s="40"/>
      <c r="BA1361" s="18"/>
      <c r="BC1361" s="18"/>
      <c r="BD1361" s="18"/>
      <c r="BK1361" s="18"/>
      <c r="BN1361" s="18"/>
      <c r="BY1361" s="18"/>
      <c r="CC1361" s="18"/>
      <c r="CH1361" s="18"/>
      <c r="CS1361" s="18"/>
      <c r="DD1361" s="34" t="s">
        <v>110</v>
      </c>
    </row>
    <row r="1362" spans="4:108" x14ac:dyDescent="0.25">
      <c r="D1362" s="12"/>
      <c r="E1362" s="14"/>
      <c r="H1362" s="16"/>
      <c r="I1362" s="11"/>
      <c r="J1362" s="33"/>
      <c r="K1362" s="33"/>
      <c r="L1362" s="33"/>
      <c r="M1362" s="33"/>
      <c r="N1362" s="8"/>
      <c r="AG1362" s="8"/>
      <c r="AI1362" s="30"/>
      <c r="AK1362" s="30"/>
      <c r="AL1362" s="21"/>
      <c r="AM1362" s="23"/>
      <c r="AW1362" s="40"/>
      <c r="AY1362" s="40"/>
      <c r="BA1362" s="18"/>
      <c r="BC1362" s="18"/>
      <c r="BD1362" s="18"/>
      <c r="BK1362" s="18"/>
      <c r="BN1362" s="18"/>
      <c r="BY1362" s="18"/>
      <c r="CC1362" s="18"/>
      <c r="CH1362" s="18"/>
      <c r="CS1362" s="18"/>
      <c r="DD1362" s="34" t="s">
        <v>110</v>
      </c>
    </row>
    <row r="1363" spans="4:108" x14ac:dyDescent="0.25">
      <c r="D1363" s="12"/>
      <c r="E1363" s="14"/>
      <c r="H1363" s="16"/>
      <c r="I1363" s="11"/>
      <c r="J1363" s="33"/>
      <c r="K1363" s="33"/>
      <c r="L1363" s="33"/>
      <c r="M1363" s="33"/>
      <c r="N1363" s="8"/>
      <c r="AG1363" s="8"/>
      <c r="AI1363" s="30"/>
      <c r="AK1363" s="30"/>
      <c r="AL1363" s="21"/>
      <c r="AM1363" s="23"/>
      <c r="AW1363" s="40"/>
      <c r="AY1363" s="40"/>
      <c r="BA1363" s="18"/>
      <c r="BC1363" s="18"/>
      <c r="BD1363" s="18"/>
      <c r="BK1363" s="18"/>
      <c r="BN1363" s="18"/>
      <c r="BY1363" s="18"/>
      <c r="CC1363" s="18"/>
      <c r="CH1363" s="18"/>
      <c r="CS1363" s="18"/>
      <c r="DD1363" s="34" t="s">
        <v>110</v>
      </c>
    </row>
    <row r="1364" spans="4:108" x14ac:dyDescent="0.25">
      <c r="D1364" s="12"/>
      <c r="E1364" s="14"/>
      <c r="H1364" s="16"/>
      <c r="I1364" s="11"/>
      <c r="J1364" s="33"/>
      <c r="K1364" s="33"/>
      <c r="L1364" s="33"/>
      <c r="M1364" s="33"/>
      <c r="N1364" s="8"/>
      <c r="AG1364" s="8"/>
      <c r="AI1364" s="30"/>
      <c r="AK1364" s="30"/>
      <c r="AL1364" s="21"/>
      <c r="AM1364" s="23"/>
      <c r="AW1364" s="40"/>
      <c r="AY1364" s="40"/>
      <c r="BA1364" s="18"/>
      <c r="BC1364" s="18"/>
      <c r="BD1364" s="18"/>
      <c r="BK1364" s="18"/>
      <c r="BN1364" s="18"/>
      <c r="BY1364" s="18"/>
      <c r="CC1364" s="18"/>
      <c r="CH1364" s="18"/>
      <c r="CS1364" s="18"/>
      <c r="DD1364" s="34" t="s">
        <v>110</v>
      </c>
    </row>
    <row r="1365" spans="4:108" x14ac:dyDescent="0.25">
      <c r="D1365" s="12"/>
      <c r="E1365" s="14"/>
      <c r="H1365" s="16"/>
      <c r="I1365" s="11"/>
      <c r="J1365" s="33"/>
      <c r="K1365" s="33"/>
      <c r="L1365" s="33"/>
      <c r="M1365" s="33"/>
      <c r="N1365" s="8"/>
      <c r="AG1365" s="8"/>
      <c r="AI1365" s="30"/>
      <c r="AK1365" s="30"/>
      <c r="AL1365" s="21"/>
      <c r="AM1365" s="23"/>
      <c r="AW1365" s="40"/>
      <c r="AY1365" s="40"/>
      <c r="BA1365" s="18"/>
      <c r="BC1365" s="18"/>
      <c r="BD1365" s="18"/>
      <c r="BK1365" s="18"/>
      <c r="BN1365" s="18"/>
      <c r="BY1365" s="18"/>
      <c r="CC1365" s="18"/>
      <c r="CH1365" s="18"/>
      <c r="CS1365" s="18"/>
      <c r="DD1365" s="34" t="s">
        <v>110</v>
      </c>
    </row>
    <row r="1366" spans="4:108" x14ac:dyDescent="0.25">
      <c r="D1366" s="12"/>
      <c r="E1366" s="14"/>
      <c r="H1366" s="16"/>
      <c r="I1366" s="11"/>
      <c r="J1366" s="33"/>
      <c r="K1366" s="33"/>
      <c r="L1366" s="33"/>
      <c r="M1366" s="33"/>
      <c r="N1366" s="8"/>
      <c r="AG1366" s="8"/>
      <c r="AI1366" s="30"/>
      <c r="AK1366" s="30"/>
      <c r="AL1366" s="21"/>
      <c r="AM1366" s="23"/>
      <c r="AW1366" s="40"/>
      <c r="AY1366" s="40"/>
      <c r="BA1366" s="18"/>
      <c r="BC1366" s="18"/>
      <c r="BD1366" s="18"/>
      <c r="BK1366" s="18"/>
      <c r="BN1366" s="18"/>
      <c r="BY1366" s="18"/>
      <c r="CC1366" s="18"/>
      <c r="CH1366" s="18"/>
      <c r="CS1366" s="18"/>
      <c r="DD1366" s="34" t="s">
        <v>110</v>
      </c>
    </row>
    <row r="1367" spans="4:108" x14ac:dyDescent="0.25">
      <c r="D1367" s="12"/>
      <c r="E1367" s="14"/>
      <c r="H1367" s="16"/>
      <c r="I1367" s="11"/>
      <c r="J1367" s="33"/>
      <c r="K1367" s="33"/>
      <c r="L1367" s="33"/>
      <c r="M1367" s="33"/>
      <c r="N1367" s="8"/>
      <c r="AG1367" s="8"/>
      <c r="AI1367" s="30"/>
      <c r="AK1367" s="30"/>
      <c r="AL1367" s="21"/>
      <c r="AM1367" s="23"/>
      <c r="AW1367" s="40"/>
      <c r="AY1367" s="40"/>
      <c r="BA1367" s="18"/>
      <c r="BC1367" s="18"/>
      <c r="BD1367" s="18"/>
      <c r="BK1367" s="18"/>
      <c r="BN1367" s="18"/>
      <c r="BY1367" s="18"/>
      <c r="CC1367" s="18"/>
      <c r="CH1367" s="18"/>
      <c r="CS1367" s="18"/>
      <c r="DD1367" s="34" t="s">
        <v>110</v>
      </c>
    </row>
    <row r="1368" spans="4:108" x14ac:dyDescent="0.25">
      <c r="D1368" s="12"/>
      <c r="E1368" s="14"/>
      <c r="H1368" s="16"/>
      <c r="I1368" s="11"/>
      <c r="J1368" s="33"/>
      <c r="K1368" s="33"/>
      <c r="L1368" s="33"/>
      <c r="M1368" s="33"/>
      <c r="N1368" s="8"/>
      <c r="AG1368" s="8"/>
      <c r="AI1368" s="30"/>
      <c r="AK1368" s="30"/>
      <c r="AL1368" s="21"/>
      <c r="AM1368" s="23"/>
      <c r="AW1368" s="40"/>
      <c r="AY1368" s="40"/>
      <c r="BA1368" s="18"/>
      <c r="BC1368" s="18"/>
      <c r="BD1368" s="18"/>
      <c r="BK1368" s="18"/>
      <c r="BN1368" s="18"/>
      <c r="BY1368" s="18"/>
      <c r="CC1368" s="18"/>
      <c r="CH1368" s="18"/>
      <c r="CS1368" s="18"/>
      <c r="DD1368" s="34" t="s">
        <v>110</v>
      </c>
    </row>
    <row r="1369" spans="4:108" x14ac:dyDescent="0.25">
      <c r="D1369" s="12"/>
      <c r="E1369" s="14"/>
      <c r="H1369" s="16"/>
      <c r="I1369" s="11"/>
      <c r="J1369" s="33"/>
      <c r="K1369" s="33"/>
      <c r="L1369" s="33"/>
      <c r="M1369" s="33"/>
      <c r="N1369" s="8"/>
      <c r="AG1369" s="8"/>
      <c r="AI1369" s="30"/>
      <c r="AK1369" s="30"/>
      <c r="AL1369" s="21"/>
      <c r="AM1369" s="23"/>
      <c r="AW1369" s="40"/>
      <c r="AY1369" s="40"/>
      <c r="BA1369" s="18"/>
      <c r="BC1369" s="18"/>
      <c r="BD1369" s="18"/>
      <c r="BK1369" s="18"/>
      <c r="BN1369" s="18"/>
      <c r="BY1369" s="18"/>
      <c r="CC1369" s="18"/>
      <c r="CH1369" s="18"/>
      <c r="CS1369" s="18"/>
      <c r="DD1369" s="34" t="s">
        <v>110</v>
      </c>
    </row>
    <row r="1370" spans="4:108" x14ac:dyDescent="0.25">
      <c r="D1370" s="12"/>
      <c r="E1370" s="14"/>
      <c r="H1370" s="16"/>
      <c r="I1370" s="11"/>
      <c r="J1370" s="33"/>
      <c r="K1370" s="33"/>
      <c r="L1370" s="33"/>
      <c r="M1370" s="33"/>
      <c r="N1370" s="8"/>
      <c r="AG1370" s="8"/>
      <c r="AI1370" s="30"/>
      <c r="AK1370" s="30"/>
      <c r="AL1370" s="21"/>
      <c r="AM1370" s="23"/>
      <c r="AW1370" s="40"/>
      <c r="AY1370" s="40"/>
      <c r="BA1370" s="18"/>
      <c r="BC1370" s="18"/>
      <c r="BD1370" s="18"/>
      <c r="BK1370" s="18"/>
      <c r="BN1370" s="18"/>
      <c r="BY1370" s="18"/>
      <c r="CC1370" s="18"/>
      <c r="CH1370" s="18"/>
      <c r="CS1370" s="18"/>
      <c r="DD1370" s="34" t="s">
        <v>110</v>
      </c>
    </row>
    <row r="1371" spans="4:108" x14ac:dyDescent="0.25">
      <c r="D1371" s="12"/>
      <c r="E1371" s="14"/>
      <c r="H1371" s="16"/>
      <c r="I1371" s="11"/>
      <c r="J1371" s="33"/>
      <c r="K1371" s="33"/>
      <c r="L1371" s="33"/>
      <c r="M1371" s="33"/>
      <c r="N1371" s="8"/>
      <c r="AG1371" s="8"/>
      <c r="AI1371" s="30"/>
      <c r="AK1371" s="30"/>
      <c r="AL1371" s="21"/>
      <c r="AM1371" s="23"/>
      <c r="AW1371" s="40"/>
      <c r="AY1371" s="40"/>
      <c r="BA1371" s="18"/>
      <c r="BC1371" s="18"/>
      <c r="BD1371" s="18"/>
      <c r="BK1371" s="18"/>
      <c r="BN1371" s="18"/>
      <c r="BY1371" s="18"/>
      <c r="CC1371" s="18"/>
      <c r="CH1371" s="18"/>
      <c r="CS1371" s="18"/>
      <c r="DD1371" s="34" t="s">
        <v>110</v>
      </c>
    </row>
    <row r="1372" spans="4:108" x14ac:dyDescent="0.25">
      <c r="D1372" s="12"/>
      <c r="E1372" s="14"/>
      <c r="H1372" s="16"/>
      <c r="I1372" s="11"/>
      <c r="J1372" s="33"/>
      <c r="K1372" s="33"/>
      <c r="L1372" s="33"/>
      <c r="M1372" s="33"/>
      <c r="N1372" s="8"/>
      <c r="AG1372" s="8"/>
      <c r="AI1372" s="30"/>
      <c r="AK1372" s="30"/>
      <c r="AL1372" s="21"/>
      <c r="AM1372" s="23"/>
      <c r="AW1372" s="40"/>
      <c r="AY1372" s="40"/>
      <c r="BA1372" s="18"/>
      <c r="BC1372" s="18"/>
      <c r="BD1372" s="18"/>
      <c r="BK1372" s="18"/>
      <c r="BN1372" s="18"/>
      <c r="BY1372" s="18"/>
      <c r="CC1372" s="18"/>
      <c r="CH1372" s="18"/>
      <c r="CS1372" s="18"/>
      <c r="DD1372" s="34" t="s">
        <v>110</v>
      </c>
    </row>
    <row r="1373" spans="4:108" x14ac:dyDescent="0.25">
      <c r="D1373" s="12"/>
      <c r="E1373" s="14"/>
      <c r="H1373" s="16"/>
      <c r="I1373" s="11"/>
      <c r="J1373" s="33"/>
      <c r="K1373" s="33"/>
      <c r="L1373" s="33"/>
      <c r="M1373" s="33"/>
      <c r="N1373" s="8"/>
      <c r="AG1373" s="8"/>
      <c r="AI1373" s="30"/>
      <c r="AK1373" s="30"/>
      <c r="AL1373" s="21"/>
      <c r="AM1373" s="23"/>
      <c r="AW1373" s="40"/>
      <c r="AY1373" s="40"/>
      <c r="BA1373" s="18"/>
      <c r="BC1373" s="18"/>
      <c r="BD1373" s="18"/>
      <c r="BK1373" s="18"/>
      <c r="BN1373" s="18"/>
      <c r="BY1373" s="18"/>
      <c r="CC1373" s="18"/>
      <c r="CH1373" s="18"/>
      <c r="CS1373" s="18"/>
      <c r="DD1373" s="34" t="s">
        <v>110</v>
      </c>
    </row>
    <row r="1374" spans="4:108" x14ac:dyDescent="0.25">
      <c r="D1374" s="12"/>
      <c r="E1374" s="14"/>
      <c r="H1374" s="16"/>
      <c r="I1374" s="11"/>
      <c r="J1374" s="33"/>
      <c r="K1374" s="33"/>
      <c r="L1374" s="33"/>
      <c r="M1374" s="33"/>
      <c r="N1374" s="8"/>
      <c r="AG1374" s="8"/>
      <c r="AI1374" s="30"/>
      <c r="AK1374" s="30"/>
      <c r="AL1374" s="21"/>
      <c r="AM1374" s="23"/>
      <c r="AW1374" s="40"/>
      <c r="AY1374" s="40"/>
      <c r="BA1374" s="18"/>
      <c r="BC1374" s="18"/>
      <c r="BD1374" s="18"/>
      <c r="BK1374" s="18"/>
      <c r="BN1374" s="18"/>
      <c r="BY1374" s="18"/>
      <c r="CC1374" s="18"/>
      <c r="CH1374" s="18"/>
      <c r="CS1374" s="18"/>
      <c r="DD1374" s="34" t="s">
        <v>110</v>
      </c>
    </row>
    <row r="1375" spans="4:108" x14ac:dyDescent="0.25">
      <c r="D1375" s="12"/>
      <c r="E1375" s="14"/>
      <c r="H1375" s="16"/>
      <c r="I1375" s="11"/>
      <c r="J1375" s="33"/>
      <c r="K1375" s="33"/>
      <c r="L1375" s="33"/>
      <c r="M1375" s="33"/>
      <c r="N1375" s="8"/>
      <c r="AG1375" s="8"/>
      <c r="AI1375" s="30"/>
      <c r="AK1375" s="30"/>
      <c r="AL1375" s="21"/>
      <c r="AM1375" s="23"/>
      <c r="AW1375" s="40"/>
      <c r="AY1375" s="40"/>
      <c r="BA1375" s="18"/>
      <c r="BC1375" s="18"/>
      <c r="BD1375" s="18"/>
      <c r="BK1375" s="18"/>
      <c r="BN1375" s="18"/>
      <c r="BY1375" s="18"/>
      <c r="CC1375" s="18"/>
      <c r="CH1375" s="18"/>
      <c r="CS1375" s="18"/>
      <c r="DD1375" s="34" t="s">
        <v>110</v>
      </c>
    </row>
    <row r="1376" spans="4:108" x14ac:dyDescent="0.25">
      <c r="D1376" s="12"/>
      <c r="E1376" s="14"/>
      <c r="H1376" s="16"/>
      <c r="I1376" s="11"/>
      <c r="J1376" s="33"/>
      <c r="K1376" s="33"/>
      <c r="L1376" s="33"/>
      <c r="M1376" s="33"/>
      <c r="N1376" s="8"/>
      <c r="AG1376" s="8"/>
      <c r="AI1376" s="30"/>
      <c r="AK1376" s="30"/>
      <c r="AL1376" s="21"/>
      <c r="AM1376" s="23"/>
      <c r="AW1376" s="40"/>
      <c r="AY1376" s="40"/>
      <c r="BA1376" s="18"/>
      <c r="BC1376" s="18"/>
      <c r="BD1376" s="18"/>
      <c r="BK1376" s="18"/>
      <c r="BN1376" s="18"/>
      <c r="BY1376" s="18"/>
      <c r="CC1376" s="18"/>
      <c r="CH1376" s="18"/>
      <c r="CS1376" s="18"/>
      <c r="DD1376" s="34" t="s">
        <v>110</v>
      </c>
    </row>
    <row r="1377" spans="4:108" x14ac:dyDescent="0.25">
      <c r="D1377" s="12"/>
      <c r="E1377" s="14"/>
      <c r="H1377" s="16"/>
      <c r="I1377" s="11"/>
      <c r="J1377" s="33"/>
      <c r="K1377" s="33"/>
      <c r="L1377" s="33"/>
      <c r="M1377" s="33"/>
      <c r="N1377" s="8"/>
      <c r="AG1377" s="8"/>
      <c r="AI1377" s="30"/>
      <c r="AK1377" s="30"/>
      <c r="AL1377" s="21"/>
      <c r="AM1377" s="23"/>
      <c r="AW1377" s="40"/>
      <c r="AY1377" s="40"/>
      <c r="BA1377" s="18"/>
      <c r="BC1377" s="18"/>
      <c r="BD1377" s="18"/>
      <c r="BK1377" s="18"/>
      <c r="BN1377" s="18"/>
      <c r="BY1377" s="18"/>
      <c r="CC1377" s="18"/>
      <c r="CH1377" s="18"/>
      <c r="CS1377" s="18"/>
      <c r="DD1377" s="34" t="s">
        <v>110</v>
      </c>
    </row>
    <row r="1378" spans="4:108" x14ac:dyDescent="0.25">
      <c r="D1378" s="12"/>
      <c r="E1378" s="14"/>
      <c r="H1378" s="16"/>
      <c r="I1378" s="11"/>
      <c r="J1378" s="33"/>
      <c r="K1378" s="33"/>
      <c r="L1378" s="33"/>
      <c r="M1378" s="33"/>
      <c r="N1378" s="8"/>
      <c r="AG1378" s="8"/>
      <c r="AI1378" s="30"/>
      <c r="AK1378" s="30"/>
      <c r="AL1378" s="21"/>
      <c r="AM1378" s="23"/>
      <c r="AW1378" s="40"/>
      <c r="AY1378" s="40"/>
      <c r="BA1378" s="18"/>
      <c r="BC1378" s="18"/>
      <c r="BD1378" s="18"/>
      <c r="BK1378" s="18"/>
      <c r="BN1378" s="18"/>
      <c r="BY1378" s="18"/>
      <c r="CC1378" s="18"/>
      <c r="CH1378" s="18"/>
      <c r="CS1378" s="18"/>
      <c r="DD1378" s="34" t="s">
        <v>110</v>
      </c>
    </row>
    <row r="1379" spans="4:108" x14ac:dyDescent="0.25">
      <c r="D1379" s="12"/>
      <c r="E1379" s="14"/>
      <c r="H1379" s="16"/>
      <c r="I1379" s="11"/>
      <c r="J1379" s="33"/>
      <c r="K1379" s="33"/>
      <c r="L1379" s="33"/>
      <c r="M1379" s="33"/>
      <c r="N1379" s="8"/>
      <c r="AG1379" s="8"/>
      <c r="AI1379" s="30"/>
      <c r="AK1379" s="30"/>
      <c r="AL1379" s="21"/>
      <c r="AM1379" s="23"/>
      <c r="AW1379" s="40"/>
      <c r="AY1379" s="40"/>
      <c r="BA1379" s="18"/>
      <c r="BC1379" s="18"/>
      <c r="BD1379" s="18"/>
      <c r="BK1379" s="18"/>
      <c r="BN1379" s="18"/>
      <c r="BY1379" s="18"/>
      <c r="CC1379" s="18"/>
      <c r="CH1379" s="18"/>
      <c r="CS1379" s="18"/>
      <c r="DD1379" s="34" t="s">
        <v>110</v>
      </c>
    </row>
    <row r="1380" spans="4:108" x14ac:dyDescent="0.25">
      <c r="D1380" s="12"/>
      <c r="E1380" s="14"/>
      <c r="H1380" s="16"/>
      <c r="I1380" s="11"/>
      <c r="J1380" s="33"/>
      <c r="K1380" s="33"/>
      <c r="L1380" s="33"/>
      <c r="M1380" s="33"/>
      <c r="N1380" s="8"/>
      <c r="AG1380" s="8"/>
      <c r="AI1380" s="30"/>
      <c r="AK1380" s="30"/>
      <c r="AL1380" s="21"/>
      <c r="AM1380" s="23"/>
      <c r="AW1380" s="40"/>
      <c r="AY1380" s="40"/>
      <c r="BA1380" s="18"/>
      <c r="BC1380" s="18"/>
      <c r="BD1380" s="18"/>
      <c r="BK1380" s="18"/>
      <c r="BN1380" s="18"/>
      <c r="BY1380" s="18"/>
      <c r="CC1380" s="18"/>
      <c r="CH1380" s="18"/>
      <c r="CS1380" s="18"/>
      <c r="DD1380" s="34" t="s">
        <v>110</v>
      </c>
    </row>
    <row r="1381" spans="4:108" x14ac:dyDescent="0.25">
      <c r="D1381" s="12"/>
      <c r="E1381" s="14"/>
      <c r="H1381" s="16"/>
      <c r="I1381" s="11"/>
      <c r="J1381" s="33"/>
      <c r="K1381" s="33"/>
      <c r="L1381" s="33"/>
      <c r="M1381" s="33"/>
      <c r="N1381" s="8"/>
      <c r="AG1381" s="8"/>
      <c r="AI1381" s="30"/>
      <c r="AK1381" s="30"/>
      <c r="AL1381" s="21"/>
      <c r="AM1381" s="23"/>
      <c r="AW1381" s="40"/>
      <c r="AY1381" s="40"/>
      <c r="BA1381" s="18"/>
      <c r="BC1381" s="18"/>
      <c r="BD1381" s="18"/>
      <c r="BK1381" s="18"/>
      <c r="BN1381" s="18"/>
      <c r="BY1381" s="18"/>
      <c r="CC1381" s="18"/>
      <c r="CH1381" s="18"/>
      <c r="CS1381" s="18"/>
      <c r="DD1381" s="34" t="s">
        <v>110</v>
      </c>
    </row>
    <row r="1382" spans="4:108" x14ac:dyDescent="0.25">
      <c r="D1382" s="12"/>
      <c r="E1382" s="14"/>
      <c r="H1382" s="16"/>
      <c r="I1382" s="11"/>
      <c r="J1382" s="33"/>
      <c r="K1382" s="33"/>
      <c r="L1382" s="33"/>
      <c r="M1382" s="33"/>
      <c r="N1382" s="8"/>
      <c r="AG1382" s="8"/>
      <c r="AI1382" s="30"/>
      <c r="AK1382" s="30"/>
      <c r="AL1382" s="21"/>
      <c r="AM1382" s="23"/>
      <c r="AW1382" s="40"/>
      <c r="AY1382" s="40"/>
      <c r="BA1382" s="18"/>
      <c r="BC1382" s="18"/>
      <c r="BD1382" s="18"/>
      <c r="BK1382" s="18"/>
      <c r="BN1382" s="18"/>
      <c r="BY1382" s="18"/>
      <c r="CC1382" s="18"/>
      <c r="CH1382" s="18"/>
      <c r="CS1382" s="18"/>
      <c r="DD1382" s="34" t="s">
        <v>110</v>
      </c>
    </row>
    <row r="1383" spans="4:108" x14ac:dyDescent="0.25">
      <c r="D1383" s="12"/>
      <c r="E1383" s="14"/>
      <c r="H1383" s="16"/>
      <c r="I1383" s="11"/>
      <c r="J1383" s="33"/>
      <c r="K1383" s="33"/>
      <c r="L1383" s="33"/>
      <c r="M1383" s="33"/>
      <c r="N1383" s="8"/>
      <c r="AG1383" s="8"/>
      <c r="AI1383" s="30"/>
      <c r="AK1383" s="30"/>
      <c r="AL1383" s="21"/>
      <c r="AM1383" s="23"/>
      <c r="AW1383" s="40"/>
      <c r="AY1383" s="40"/>
      <c r="BA1383" s="18"/>
      <c r="BC1383" s="18"/>
      <c r="BD1383" s="18"/>
      <c r="BK1383" s="18"/>
      <c r="BN1383" s="18"/>
      <c r="BY1383" s="18"/>
      <c r="CC1383" s="18"/>
      <c r="CH1383" s="18"/>
      <c r="CS1383" s="18"/>
      <c r="DD1383" s="34" t="s">
        <v>110</v>
      </c>
    </row>
    <row r="1384" spans="4:108" x14ac:dyDescent="0.25">
      <c r="D1384" s="12"/>
      <c r="E1384" s="14"/>
      <c r="H1384" s="16"/>
      <c r="I1384" s="11"/>
      <c r="J1384" s="33"/>
      <c r="K1384" s="33"/>
      <c r="L1384" s="33"/>
      <c r="M1384" s="33"/>
      <c r="N1384" s="8"/>
      <c r="AG1384" s="8"/>
      <c r="AI1384" s="30"/>
      <c r="AK1384" s="30"/>
      <c r="AL1384" s="21"/>
      <c r="AM1384" s="23"/>
      <c r="AW1384" s="40"/>
      <c r="AY1384" s="40"/>
      <c r="BA1384" s="18"/>
      <c r="BC1384" s="18"/>
      <c r="BD1384" s="18"/>
      <c r="BK1384" s="18"/>
      <c r="BN1384" s="18"/>
      <c r="BY1384" s="18"/>
      <c r="CC1384" s="18"/>
      <c r="CH1384" s="18"/>
      <c r="CS1384" s="18"/>
      <c r="DD1384" s="34" t="s">
        <v>110</v>
      </c>
    </row>
    <row r="1385" spans="4:108" x14ac:dyDescent="0.25">
      <c r="D1385" s="12"/>
      <c r="E1385" s="14"/>
      <c r="H1385" s="16"/>
      <c r="I1385" s="11"/>
      <c r="J1385" s="33"/>
      <c r="K1385" s="33"/>
      <c r="L1385" s="33"/>
      <c r="M1385" s="33"/>
      <c r="N1385" s="8"/>
      <c r="AG1385" s="8"/>
      <c r="AI1385" s="30"/>
      <c r="AK1385" s="30"/>
      <c r="AL1385" s="21"/>
      <c r="AM1385" s="23"/>
      <c r="AW1385" s="40"/>
      <c r="AY1385" s="40"/>
      <c r="BA1385" s="18"/>
      <c r="BC1385" s="18"/>
      <c r="BD1385" s="18"/>
      <c r="BK1385" s="18"/>
      <c r="BN1385" s="18"/>
      <c r="BY1385" s="18"/>
      <c r="CC1385" s="18"/>
      <c r="CH1385" s="18"/>
      <c r="CS1385" s="18"/>
      <c r="DD1385" s="34" t="s">
        <v>110</v>
      </c>
    </row>
    <row r="1386" spans="4:108" x14ac:dyDescent="0.25">
      <c r="D1386" s="12"/>
      <c r="E1386" s="14"/>
      <c r="H1386" s="16"/>
      <c r="I1386" s="11"/>
      <c r="J1386" s="33"/>
      <c r="K1386" s="33"/>
      <c r="L1386" s="33"/>
      <c r="M1386" s="33"/>
      <c r="N1386" s="8"/>
      <c r="AG1386" s="8"/>
      <c r="AI1386" s="30"/>
      <c r="AK1386" s="30"/>
      <c r="AL1386" s="21"/>
      <c r="AM1386" s="23"/>
      <c r="AW1386" s="40"/>
      <c r="AY1386" s="40"/>
      <c r="BA1386" s="18"/>
      <c r="BC1386" s="18"/>
      <c r="BD1386" s="18"/>
      <c r="BK1386" s="18"/>
      <c r="BN1386" s="18"/>
      <c r="BY1386" s="18"/>
      <c r="CC1386" s="18"/>
      <c r="CH1386" s="18"/>
      <c r="CS1386" s="18"/>
      <c r="DD1386" s="34" t="s">
        <v>110</v>
      </c>
    </row>
    <row r="1387" spans="4:108" x14ac:dyDescent="0.25">
      <c r="D1387" s="12"/>
      <c r="E1387" s="14"/>
      <c r="H1387" s="16"/>
      <c r="I1387" s="11"/>
      <c r="J1387" s="33"/>
      <c r="K1387" s="33"/>
      <c r="L1387" s="33"/>
      <c r="M1387" s="33"/>
      <c r="N1387" s="8"/>
      <c r="AG1387" s="8"/>
      <c r="AI1387" s="30"/>
      <c r="AK1387" s="30"/>
      <c r="AL1387" s="21"/>
      <c r="AM1387" s="23"/>
      <c r="AW1387" s="40"/>
      <c r="AY1387" s="40"/>
      <c r="BA1387" s="18"/>
      <c r="BC1387" s="18"/>
      <c r="BD1387" s="18"/>
      <c r="BK1387" s="18"/>
      <c r="BN1387" s="18"/>
      <c r="BY1387" s="18"/>
      <c r="CC1387" s="18"/>
      <c r="CH1387" s="18"/>
      <c r="CS1387" s="18"/>
      <c r="DD1387" s="34" t="s">
        <v>110</v>
      </c>
    </row>
    <row r="1388" spans="4:108" x14ac:dyDescent="0.25">
      <c r="D1388" s="12"/>
      <c r="E1388" s="14"/>
      <c r="H1388" s="16"/>
      <c r="I1388" s="11"/>
      <c r="J1388" s="33"/>
      <c r="K1388" s="33"/>
      <c r="L1388" s="33"/>
      <c r="M1388" s="33"/>
      <c r="N1388" s="8"/>
      <c r="AG1388" s="8"/>
      <c r="AI1388" s="30"/>
      <c r="AK1388" s="30"/>
      <c r="AL1388" s="21"/>
      <c r="AM1388" s="23"/>
      <c r="AW1388" s="40"/>
      <c r="AY1388" s="40"/>
      <c r="BA1388" s="18"/>
      <c r="BC1388" s="18"/>
      <c r="BD1388" s="18"/>
      <c r="BK1388" s="18"/>
      <c r="BN1388" s="18"/>
      <c r="BY1388" s="18"/>
      <c r="CC1388" s="18"/>
      <c r="CH1388" s="18"/>
      <c r="CS1388" s="18"/>
      <c r="DD1388" s="34" t="s">
        <v>110</v>
      </c>
    </row>
    <row r="1389" spans="4:108" x14ac:dyDescent="0.25">
      <c r="D1389" s="12"/>
      <c r="E1389" s="14"/>
      <c r="H1389" s="16"/>
      <c r="I1389" s="11"/>
      <c r="J1389" s="33"/>
      <c r="K1389" s="33"/>
      <c r="L1389" s="33"/>
      <c r="M1389" s="33"/>
      <c r="N1389" s="8"/>
      <c r="AG1389" s="8"/>
      <c r="AI1389" s="30"/>
      <c r="AK1389" s="30"/>
      <c r="AL1389" s="21"/>
      <c r="AM1389" s="23"/>
      <c r="AW1389" s="40"/>
      <c r="AY1389" s="40"/>
      <c r="BA1389" s="18"/>
      <c r="BC1389" s="18"/>
      <c r="BD1389" s="18"/>
      <c r="BK1389" s="18"/>
      <c r="BN1389" s="18"/>
      <c r="BY1389" s="18"/>
      <c r="CC1389" s="18"/>
      <c r="CH1389" s="18"/>
      <c r="CS1389" s="18"/>
      <c r="DD1389" s="34" t="s">
        <v>110</v>
      </c>
    </row>
    <row r="1390" spans="4:108" x14ac:dyDescent="0.25">
      <c r="D1390" s="12"/>
      <c r="E1390" s="14"/>
      <c r="H1390" s="16"/>
      <c r="I1390" s="11"/>
      <c r="J1390" s="33"/>
      <c r="K1390" s="33"/>
      <c r="L1390" s="33"/>
      <c r="M1390" s="33"/>
      <c r="N1390" s="8"/>
      <c r="AG1390" s="8"/>
      <c r="AI1390" s="30"/>
      <c r="AK1390" s="30"/>
      <c r="AL1390" s="21"/>
      <c r="AM1390" s="23"/>
      <c r="AW1390" s="40"/>
      <c r="AY1390" s="40"/>
      <c r="BA1390" s="18"/>
      <c r="BC1390" s="18"/>
      <c r="BD1390" s="18"/>
      <c r="BK1390" s="18"/>
      <c r="BN1390" s="18"/>
      <c r="BY1390" s="18"/>
      <c r="CC1390" s="18"/>
      <c r="CH1390" s="18"/>
      <c r="CS1390" s="18"/>
      <c r="DD1390" s="34" t="s">
        <v>110</v>
      </c>
    </row>
    <row r="1391" spans="4:108" x14ac:dyDescent="0.25">
      <c r="D1391" s="12"/>
      <c r="E1391" s="14"/>
      <c r="H1391" s="16"/>
      <c r="I1391" s="11"/>
      <c r="J1391" s="33"/>
      <c r="K1391" s="33"/>
      <c r="L1391" s="33"/>
      <c r="M1391" s="33"/>
      <c r="N1391" s="8"/>
      <c r="AG1391" s="8"/>
      <c r="AI1391" s="30"/>
      <c r="AK1391" s="30"/>
      <c r="AL1391" s="21"/>
      <c r="AM1391" s="23"/>
      <c r="AW1391" s="40"/>
      <c r="AY1391" s="40"/>
      <c r="BA1391" s="18"/>
      <c r="BC1391" s="18"/>
      <c r="BD1391" s="18"/>
      <c r="BK1391" s="18"/>
      <c r="BN1391" s="18"/>
      <c r="BY1391" s="18"/>
      <c r="CC1391" s="18"/>
      <c r="CH1391" s="18"/>
      <c r="CS1391" s="18"/>
      <c r="DD1391" s="34" t="s">
        <v>110</v>
      </c>
    </row>
    <row r="1392" spans="4:108" x14ac:dyDescent="0.25">
      <c r="D1392" s="12"/>
      <c r="E1392" s="14"/>
      <c r="H1392" s="16"/>
      <c r="I1392" s="11"/>
      <c r="J1392" s="33"/>
      <c r="K1392" s="33"/>
      <c r="L1392" s="33"/>
      <c r="M1392" s="33"/>
      <c r="N1392" s="8"/>
      <c r="AG1392" s="8"/>
      <c r="AI1392" s="30"/>
      <c r="AK1392" s="30"/>
      <c r="AL1392" s="21"/>
      <c r="AM1392" s="23"/>
      <c r="AW1392" s="40"/>
      <c r="AY1392" s="40"/>
      <c r="BA1392" s="18"/>
      <c r="BC1392" s="18"/>
      <c r="BD1392" s="18"/>
      <c r="BK1392" s="18"/>
      <c r="BN1392" s="18"/>
      <c r="BY1392" s="18"/>
      <c r="CC1392" s="18"/>
      <c r="CH1392" s="18"/>
      <c r="CS1392" s="18"/>
      <c r="DD1392" s="34" t="s">
        <v>110</v>
      </c>
    </row>
    <row r="1393" spans="4:108" x14ac:dyDescent="0.25">
      <c r="D1393" s="12"/>
      <c r="E1393" s="14"/>
      <c r="H1393" s="16"/>
      <c r="I1393" s="11"/>
      <c r="J1393" s="33"/>
      <c r="K1393" s="33"/>
      <c r="L1393" s="33"/>
      <c r="M1393" s="33"/>
      <c r="N1393" s="8"/>
      <c r="AG1393" s="8"/>
      <c r="AI1393" s="30"/>
      <c r="AK1393" s="30"/>
      <c r="AL1393" s="21"/>
      <c r="AM1393" s="23"/>
      <c r="AW1393" s="40"/>
      <c r="AY1393" s="40"/>
      <c r="BA1393" s="18"/>
      <c r="BC1393" s="18"/>
      <c r="BD1393" s="18"/>
      <c r="BK1393" s="18"/>
      <c r="BN1393" s="18"/>
      <c r="BY1393" s="18"/>
      <c r="CC1393" s="18"/>
      <c r="CH1393" s="18"/>
      <c r="CS1393" s="18"/>
      <c r="DD1393" s="34" t="s">
        <v>110</v>
      </c>
    </row>
    <row r="1394" spans="4:108" x14ac:dyDescent="0.25">
      <c r="D1394" s="12"/>
      <c r="E1394" s="14"/>
      <c r="H1394" s="16"/>
      <c r="I1394" s="11"/>
      <c r="J1394" s="33"/>
      <c r="K1394" s="33"/>
      <c r="L1394" s="33"/>
      <c r="M1394" s="33"/>
      <c r="N1394" s="8"/>
      <c r="AG1394" s="8"/>
      <c r="AI1394" s="30"/>
      <c r="AK1394" s="30"/>
      <c r="AL1394" s="21"/>
      <c r="AM1394" s="23"/>
      <c r="AW1394" s="40"/>
      <c r="AY1394" s="40"/>
      <c r="BA1394" s="18"/>
      <c r="BC1394" s="18"/>
      <c r="BD1394" s="18"/>
      <c r="BK1394" s="18"/>
      <c r="BN1394" s="18"/>
      <c r="BY1394" s="18"/>
      <c r="CC1394" s="18"/>
      <c r="CH1394" s="18"/>
      <c r="CS1394" s="18"/>
      <c r="DD1394" s="34" t="s">
        <v>110</v>
      </c>
    </row>
    <row r="1395" spans="4:108" x14ac:dyDescent="0.25">
      <c r="D1395" s="12"/>
      <c r="E1395" s="14"/>
      <c r="H1395" s="16"/>
      <c r="I1395" s="11"/>
      <c r="J1395" s="33"/>
      <c r="K1395" s="33"/>
      <c r="L1395" s="33"/>
      <c r="M1395" s="33"/>
      <c r="N1395" s="8"/>
      <c r="AG1395" s="8"/>
      <c r="AI1395" s="30"/>
      <c r="AK1395" s="30"/>
      <c r="AL1395" s="21"/>
      <c r="AM1395" s="23"/>
      <c r="AW1395" s="40"/>
      <c r="AY1395" s="40"/>
      <c r="BA1395" s="18"/>
      <c r="BC1395" s="18"/>
      <c r="BD1395" s="18"/>
      <c r="BK1395" s="18"/>
      <c r="BN1395" s="18"/>
      <c r="BY1395" s="18"/>
      <c r="CC1395" s="18"/>
      <c r="CH1395" s="18"/>
      <c r="CS1395" s="18"/>
      <c r="DD1395" s="34" t="s">
        <v>110</v>
      </c>
    </row>
    <row r="1396" spans="4:108" x14ac:dyDescent="0.25">
      <c r="D1396" s="12"/>
      <c r="E1396" s="14"/>
      <c r="H1396" s="16"/>
      <c r="I1396" s="11"/>
      <c r="J1396" s="33"/>
      <c r="K1396" s="33"/>
      <c r="L1396" s="33"/>
      <c r="M1396" s="33"/>
      <c r="N1396" s="8"/>
      <c r="AG1396" s="8"/>
      <c r="AI1396" s="30"/>
      <c r="AK1396" s="30"/>
      <c r="AL1396" s="21"/>
      <c r="AM1396" s="23"/>
      <c r="AW1396" s="40"/>
      <c r="AY1396" s="40"/>
      <c r="BA1396" s="18"/>
      <c r="BC1396" s="18"/>
      <c r="BD1396" s="18"/>
      <c r="BK1396" s="18"/>
      <c r="BN1396" s="18"/>
      <c r="BY1396" s="18"/>
      <c r="CC1396" s="18"/>
      <c r="CH1396" s="18"/>
      <c r="CS1396" s="18"/>
      <c r="DD1396" s="34" t="s">
        <v>110</v>
      </c>
    </row>
    <row r="1397" spans="4:108" x14ac:dyDescent="0.25">
      <c r="D1397" s="12"/>
      <c r="E1397" s="14"/>
      <c r="H1397" s="16"/>
      <c r="I1397" s="11"/>
      <c r="J1397" s="33"/>
      <c r="K1397" s="33"/>
      <c r="L1397" s="33"/>
      <c r="M1397" s="33"/>
      <c r="N1397" s="8"/>
      <c r="AG1397" s="8"/>
      <c r="AI1397" s="30"/>
      <c r="AK1397" s="30"/>
      <c r="AL1397" s="21"/>
      <c r="AM1397" s="23"/>
      <c r="AW1397" s="40"/>
      <c r="AY1397" s="40"/>
      <c r="BA1397" s="18"/>
      <c r="BC1397" s="18"/>
      <c r="BD1397" s="18"/>
      <c r="BK1397" s="18"/>
      <c r="BN1397" s="18"/>
      <c r="BY1397" s="18"/>
      <c r="CC1397" s="18"/>
      <c r="CH1397" s="18"/>
      <c r="CS1397" s="18"/>
      <c r="DD1397" s="34" t="s">
        <v>110</v>
      </c>
    </row>
    <row r="1398" spans="4:108" x14ac:dyDescent="0.25">
      <c r="D1398" s="12"/>
      <c r="E1398" s="14"/>
      <c r="H1398" s="16"/>
      <c r="I1398" s="11"/>
      <c r="J1398" s="33"/>
      <c r="K1398" s="33"/>
      <c r="L1398" s="33"/>
      <c r="M1398" s="33"/>
      <c r="N1398" s="8"/>
      <c r="AG1398" s="8"/>
      <c r="AI1398" s="30"/>
      <c r="AK1398" s="30"/>
      <c r="AL1398" s="21"/>
      <c r="AM1398" s="23"/>
      <c r="AW1398" s="40"/>
      <c r="AY1398" s="40"/>
      <c r="BA1398" s="18"/>
      <c r="BC1398" s="18"/>
      <c r="BD1398" s="18"/>
      <c r="BK1398" s="18"/>
      <c r="BN1398" s="18"/>
      <c r="BY1398" s="18"/>
      <c r="CC1398" s="18"/>
      <c r="CH1398" s="18"/>
      <c r="CS1398" s="18"/>
      <c r="DD1398" s="34" t="s">
        <v>110</v>
      </c>
    </row>
    <row r="1399" spans="4:108" x14ac:dyDescent="0.25">
      <c r="D1399" s="12"/>
      <c r="E1399" s="14"/>
      <c r="H1399" s="16"/>
      <c r="I1399" s="11"/>
      <c r="J1399" s="33"/>
      <c r="K1399" s="33"/>
      <c r="L1399" s="33"/>
      <c r="M1399" s="33"/>
      <c r="N1399" s="8"/>
      <c r="AG1399" s="8"/>
      <c r="AI1399" s="30"/>
      <c r="AK1399" s="30"/>
      <c r="AL1399" s="21"/>
      <c r="AM1399" s="23"/>
      <c r="AW1399" s="40"/>
      <c r="AY1399" s="40"/>
      <c r="BA1399" s="18"/>
      <c r="BC1399" s="18"/>
      <c r="BD1399" s="18"/>
      <c r="BK1399" s="18"/>
      <c r="BN1399" s="18"/>
      <c r="BY1399" s="18"/>
      <c r="CC1399" s="18"/>
      <c r="CH1399" s="18"/>
      <c r="CS1399" s="18"/>
      <c r="DD1399" s="34" t="s">
        <v>110</v>
      </c>
    </row>
    <row r="1400" spans="4:108" x14ac:dyDescent="0.25">
      <c r="D1400" s="12"/>
      <c r="E1400" s="14"/>
      <c r="H1400" s="16"/>
      <c r="I1400" s="11"/>
      <c r="J1400" s="33"/>
      <c r="K1400" s="33"/>
      <c r="L1400" s="33"/>
      <c r="M1400" s="33"/>
      <c r="N1400" s="8"/>
      <c r="AG1400" s="8"/>
      <c r="AI1400" s="30"/>
      <c r="AK1400" s="30"/>
      <c r="AL1400" s="21"/>
      <c r="AM1400" s="23"/>
      <c r="AW1400" s="40"/>
      <c r="AY1400" s="40"/>
      <c r="BA1400" s="18"/>
      <c r="BC1400" s="18"/>
      <c r="BD1400" s="18"/>
      <c r="BK1400" s="18"/>
      <c r="BN1400" s="18"/>
      <c r="BY1400" s="18"/>
      <c r="CC1400" s="18"/>
      <c r="CH1400" s="18"/>
      <c r="CS1400" s="18"/>
      <c r="DD1400" s="34" t="s">
        <v>110</v>
      </c>
    </row>
    <row r="1401" spans="4:108" x14ac:dyDescent="0.25">
      <c r="D1401" s="12"/>
      <c r="E1401" s="14"/>
      <c r="H1401" s="16"/>
      <c r="I1401" s="11"/>
      <c r="J1401" s="33"/>
      <c r="K1401" s="33"/>
      <c r="L1401" s="33"/>
      <c r="M1401" s="33"/>
      <c r="N1401" s="8"/>
      <c r="AG1401" s="8"/>
      <c r="AI1401" s="30"/>
      <c r="AK1401" s="30"/>
      <c r="AL1401" s="21"/>
      <c r="AM1401" s="23"/>
      <c r="AW1401" s="40"/>
      <c r="AY1401" s="40"/>
      <c r="BA1401" s="18"/>
      <c r="BC1401" s="18"/>
      <c r="BD1401" s="18"/>
      <c r="BK1401" s="18"/>
      <c r="BN1401" s="18"/>
      <c r="BY1401" s="18"/>
      <c r="CC1401" s="18"/>
      <c r="CH1401" s="18"/>
      <c r="CS1401" s="18"/>
      <c r="DD1401" s="34" t="s">
        <v>110</v>
      </c>
    </row>
    <row r="1402" spans="4:108" x14ac:dyDescent="0.25">
      <c r="D1402" s="12"/>
      <c r="E1402" s="14"/>
      <c r="H1402" s="16"/>
      <c r="I1402" s="11"/>
      <c r="J1402" s="33"/>
      <c r="K1402" s="33"/>
      <c r="L1402" s="33"/>
      <c r="M1402" s="33"/>
      <c r="N1402" s="8"/>
      <c r="AG1402" s="8"/>
      <c r="AI1402" s="30"/>
      <c r="AK1402" s="30"/>
      <c r="AL1402" s="21"/>
      <c r="AM1402" s="23"/>
      <c r="AW1402" s="40"/>
      <c r="AY1402" s="40"/>
      <c r="BA1402" s="18"/>
      <c r="BC1402" s="18"/>
      <c r="BD1402" s="18"/>
      <c r="BK1402" s="18"/>
      <c r="BN1402" s="18"/>
      <c r="BY1402" s="18"/>
      <c r="CC1402" s="18"/>
      <c r="CH1402" s="18"/>
      <c r="CS1402" s="18"/>
      <c r="DD1402" s="34" t="s">
        <v>110</v>
      </c>
    </row>
    <row r="1403" spans="4:108" x14ac:dyDescent="0.25">
      <c r="D1403" s="12"/>
      <c r="E1403" s="14"/>
      <c r="H1403" s="16"/>
      <c r="I1403" s="11"/>
      <c r="J1403" s="33"/>
      <c r="K1403" s="33"/>
      <c r="L1403" s="33"/>
      <c r="M1403" s="33"/>
      <c r="N1403" s="8"/>
      <c r="AG1403" s="8"/>
      <c r="AI1403" s="30"/>
      <c r="AK1403" s="30"/>
      <c r="AL1403" s="21"/>
      <c r="AM1403" s="23"/>
      <c r="AW1403" s="40"/>
      <c r="AY1403" s="40"/>
      <c r="BA1403" s="18"/>
      <c r="BC1403" s="18"/>
      <c r="BD1403" s="18"/>
      <c r="BK1403" s="18"/>
      <c r="BN1403" s="18"/>
      <c r="BY1403" s="18"/>
      <c r="CC1403" s="18"/>
      <c r="CH1403" s="18"/>
      <c r="CS1403" s="18"/>
      <c r="DD1403" s="34" t="s">
        <v>110</v>
      </c>
    </row>
    <row r="1404" spans="4:108" x14ac:dyDescent="0.25">
      <c r="D1404" s="12"/>
      <c r="E1404" s="14"/>
      <c r="H1404" s="16"/>
      <c r="I1404" s="11"/>
      <c r="J1404" s="33"/>
      <c r="K1404" s="33"/>
      <c r="L1404" s="33"/>
      <c r="M1404" s="33"/>
      <c r="N1404" s="8"/>
      <c r="AG1404" s="8"/>
      <c r="AI1404" s="30"/>
      <c r="AK1404" s="30"/>
      <c r="AL1404" s="21"/>
      <c r="AM1404" s="23"/>
      <c r="AW1404" s="40"/>
      <c r="AY1404" s="40"/>
      <c r="BA1404" s="18"/>
      <c r="BC1404" s="18"/>
      <c r="BD1404" s="18"/>
      <c r="BK1404" s="18"/>
      <c r="BN1404" s="18"/>
      <c r="BY1404" s="18"/>
      <c r="CC1404" s="18"/>
      <c r="CH1404" s="18"/>
      <c r="CS1404" s="18"/>
      <c r="DD1404" s="34" t="s">
        <v>110</v>
      </c>
    </row>
    <row r="1405" spans="4:108" x14ac:dyDescent="0.25">
      <c r="D1405" s="12"/>
      <c r="E1405" s="14"/>
      <c r="H1405" s="16"/>
      <c r="I1405" s="11"/>
      <c r="J1405" s="33"/>
      <c r="K1405" s="33"/>
      <c r="L1405" s="33"/>
      <c r="M1405" s="33"/>
      <c r="N1405" s="8"/>
      <c r="AG1405" s="8"/>
      <c r="AI1405" s="30"/>
      <c r="AK1405" s="30"/>
      <c r="AL1405" s="21"/>
      <c r="AM1405" s="23"/>
      <c r="AW1405" s="40"/>
      <c r="AY1405" s="40"/>
      <c r="BA1405" s="18"/>
      <c r="BC1405" s="18"/>
      <c r="BD1405" s="18"/>
      <c r="BK1405" s="18"/>
      <c r="BN1405" s="18"/>
      <c r="BY1405" s="18"/>
      <c r="CC1405" s="18"/>
      <c r="CH1405" s="18"/>
      <c r="CS1405" s="18"/>
      <c r="DD1405" s="34" t="s">
        <v>110</v>
      </c>
    </row>
    <row r="1406" spans="4:108" x14ac:dyDescent="0.25">
      <c r="D1406" s="12"/>
      <c r="E1406" s="14"/>
      <c r="H1406" s="16"/>
      <c r="I1406" s="11"/>
      <c r="J1406" s="33"/>
      <c r="K1406" s="33"/>
      <c r="L1406" s="33"/>
      <c r="M1406" s="33"/>
      <c r="N1406" s="8"/>
      <c r="AG1406" s="8"/>
      <c r="AI1406" s="30"/>
      <c r="AK1406" s="30"/>
      <c r="AL1406" s="21"/>
      <c r="AM1406" s="23"/>
      <c r="AW1406" s="40"/>
      <c r="AY1406" s="40"/>
      <c r="BA1406" s="18"/>
      <c r="BC1406" s="18"/>
      <c r="BD1406" s="18"/>
      <c r="BK1406" s="18"/>
      <c r="BN1406" s="18"/>
      <c r="BY1406" s="18"/>
      <c r="CC1406" s="18"/>
      <c r="CH1406" s="18"/>
      <c r="CS1406" s="18"/>
      <c r="DD1406" s="34" t="s">
        <v>110</v>
      </c>
    </row>
    <row r="1407" spans="4:108" x14ac:dyDescent="0.25">
      <c r="D1407" s="12"/>
      <c r="E1407" s="14"/>
      <c r="H1407" s="16"/>
      <c r="I1407" s="11"/>
      <c r="J1407" s="33"/>
      <c r="K1407" s="33"/>
      <c r="L1407" s="33"/>
      <c r="M1407" s="33"/>
      <c r="N1407" s="8"/>
      <c r="AG1407" s="8"/>
      <c r="AI1407" s="30"/>
      <c r="AK1407" s="30"/>
      <c r="AL1407" s="21"/>
      <c r="AM1407" s="23"/>
      <c r="AW1407" s="40"/>
      <c r="AY1407" s="40"/>
      <c r="BA1407" s="18"/>
      <c r="BC1407" s="18"/>
      <c r="BD1407" s="18"/>
      <c r="BK1407" s="18"/>
      <c r="BN1407" s="18"/>
      <c r="BY1407" s="18"/>
      <c r="CC1407" s="18"/>
      <c r="CH1407" s="18"/>
      <c r="CS1407" s="18"/>
      <c r="DD1407" s="34" t="s">
        <v>110</v>
      </c>
    </row>
    <row r="1408" spans="4:108" x14ac:dyDescent="0.25">
      <c r="D1408" s="12"/>
      <c r="E1408" s="14"/>
      <c r="H1408" s="16"/>
      <c r="I1408" s="11"/>
      <c r="J1408" s="33"/>
      <c r="K1408" s="33"/>
      <c r="L1408" s="33"/>
      <c r="M1408" s="33"/>
      <c r="N1408" s="8"/>
      <c r="AG1408" s="8"/>
      <c r="AI1408" s="30"/>
      <c r="AK1408" s="30"/>
      <c r="AL1408" s="21"/>
      <c r="AM1408" s="23"/>
      <c r="AW1408" s="40"/>
      <c r="AY1408" s="40"/>
      <c r="BA1408" s="18"/>
      <c r="BC1408" s="18"/>
      <c r="BD1408" s="18"/>
      <c r="BK1408" s="18"/>
      <c r="BN1408" s="18"/>
      <c r="BY1408" s="18"/>
      <c r="CC1408" s="18"/>
      <c r="CH1408" s="18"/>
      <c r="CS1408" s="18"/>
      <c r="DD1408" s="34" t="s">
        <v>110</v>
      </c>
    </row>
    <row r="1409" spans="4:108" x14ac:dyDescent="0.25">
      <c r="D1409" s="12"/>
      <c r="E1409" s="14"/>
      <c r="H1409" s="16"/>
      <c r="I1409" s="11"/>
      <c r="J1409" s="33"/>
      <c r="K1409" s="33"/>
      <c r="L1409" s="33"/>
      <c r="M1409" s="33"/>
      <c r="N1409" s="8"/>
      <c r="AG1409" s="8"/>
      <c r="AI1409" s="30"/>
      <c r="AK1409" s="30"/>
      <c r="AL1409" s="21"/>
      <c r="AM1409" s="23"/>
      <c r="AW1409" s="40"/>
      <c r="AY1409" s="40"/>
      <c r="BA1409" s="18"/>
      <c r="BC1409" s="18"/>
      <c r="BD1409" s="18"/>
      <c r="BK1409" s="18"/>
      <c r="BN1409" s="18"/>
      <c r="BY1409" s="18"/>
      <c r="CC1409" s="18"/>
      <c r="CH1409" s="18"/>
      <c r="CS1409" s="18"/>
      <c r="DD1409" s="34" t="s">
        <v>110</v>
      </c>
    </row>
    <row r="1410" spans="4:108" x14ac:dyDescent="0.25">
      <c r="D1410" s="12"/>
      <c r="E1410" s="14"/>
      <c r="H1410" s="16"/>
      <c r="I1410" s="11"/>
      <c r="J1410" s="33"/>
      <c r="K1410" s="33"/>
      <c r="L1410" s="33"/>
      <c r="M1410" s="33"/>
      <c r="N1410" s="8"/>
      <c r="AG1410" s="8"/>
      <c r="AI1410" s="30"/>
      <c r="AK1410" s="30"/>
      <c r="AL1410" s="21"/>
      <c r="AM1410" s="23"/>
      <c r="AW1410" s="40"/>
      <c r="AY1410" s="40"/>
      <c r="BA1410" s="18"/>
      <c r="BC1410" s="18"/>
      <c r="BD1410" s="18"/>
      <c r="BK1410" s="18"/>
      <c r="BN1410" s="18"/>
      <c r="BY1410" s="18"/>
      <c r="CC1410" s="18"/>
      <c r="CH1410" s="18"/>
      <c r="CS1410" s="18"/>
      <c r="DD1410" s="34" t="s">
        <v>110</v>
      </c>
    </row>
    <row r="1411" spans="4:108" x14ac:dyDescent="0.25">
      <c r="D1411" s="12"/>
      <c r="E1411" s="14"/>
      <c r="H1411" s="16"/>
      <c r="I1411" s="11"/>
      <c r="J1411" s="33"/>
      <c r="K1411" s="33"/>
      <c r="L1411" s="33"/>
      <c r="M1411" s="33"/>
      <c r="N1411" s="8"/>
      <c r="AG1411" s="8"/>
      <c r="AI1411" s="30"/>
      <c r="AK1411" s="30"/>
      <c r="AL1411" s="21"/>
      <c r="AM1411" s="23"/>
      <c r="AW1411" s="40"/>
      <c r="AY1411" s="40"/>
      <c r="BA1411" s="18"/>
      <c r="BC1411" s="18"/>
      <c r="BD1411" s="18"/>
      <c r="BK1411" s="18"/>
      <c r="BN1411" s="18"/>
      <c r="BY1411" s="18"/>
      <c r="CC1411" s="18"/>
      <c r="CH1411" s="18"/>
      <c r="CS1411" s="18"/>
      <c r="DD1411" s="34" t="s">
        <v>110</v>
      </c>
    </row>
    <row r="1412" spans="4:108" x14ac:dyDescent="0.25">
      <c r="D1412" s="12"/>
      <c r="E1412" s="14"/>
      <c r="H1412" s="16"/>
      <c r="I1412" s="11"/>
      <c r="J1412" s="33"/>
      <c r="K1412" s="33"/>
      <c r="L1412" s="33"/>
      <c r="M1412" s="33"/>
      <c r="N1412" s="8"/>
      <c r="AG1412" s="8"/>
      <c r="AI1412" s="30"/>
      <c r="AK1412" s="30"/>
      <c r="AL1412" s="21"/>
      <c r="AM1412" s="23"/>
      <c r="AW1412" s="40"/>
      <c r="AY1412" s="40"/>
      <c r="BA1412" s="18"/>
      <c r="BC1412" s="18"/>
      <c r="BD1412" s="18"/>
      <c r="BK1412" s="18"/>
      <c r="BN1412" s="18"/>
      <c r="BY1412" s="18"/>
      <c r="CC1412" s="18"/>
      <c r="CH1412" s="18"/>
      <c r="CS1412" s="18"/>
      <c r="DD1412" s="34" t="s">
        <v>110</v>
      </c>
    </row>
    <row r="1413" spans="4:108" x14ac:dyDescent="0.25">
      <c r="D1413" s="12"/>
      <c r="E1413" s="14"/>
      <c r="H1413" s="16"/>
      <c r="I1413" s="11"/>
      <c r="J1413" s="33"/>
      <c r="K1413" s="33"/>
      <c r="L1413" s="33"/>
      <c r="M1413" s="33"/>
      <c r="N1413" s="8"/>
      <c r="AG1413" s="8"/>
      <c r="AI1413" s="30"/>
      <c r="AK1413" s="30"/>
      <c r="AL1413" s="21"/>
      <c r="AM1413" s="23"/>
      <c r="AW1413" s="40"/>
      <c r="AY1413" s="40"/>
      <c r="BA1413" s="18"/>
      <c r="BC1413" s="18"/>
      <c r="BD1413" s="18"/>
      <c r="BK1413" s="18"/>
      <c r="BN1413" s="18"/>
      <c r="BY1413" s="18"/>
      <c r="CC1413" s="18"/>
      <c r="CH1413" s="18"/>
      <c r="CS1413" s="18"/>
      <c r="DD1413" s="34" t="s">
        <v>110</v>
      </c>
    </row>
    <row r="1414" spans="4:108" x14ac:dyDescent="0.25">
      <c r="D1414" s="12"/>
      <c r="E1414" s="14"/>
      <c r="H1414" s="16"/>
      <c r="I1414" s="11"/>
      <c r="J1414" s="33"/>
      <c r="K1414" s="33"/>
      <c r="L1414" s="33"/>
      <c r="M1414" s="33"/>
      <c r="N1414" s="8"/>
      <c r="AG1414" s="8"/>
      <c r="AI1414" s="30"/>
      <c r="AK1414" s="30"/>
      <c r="AL1414" s="21"/>
      <c r="AM1414" s="23"/>
      <c r="AW1414" s="40"/>
      <c r="AY1414" s="40"/>
      <c r="BA1414" s="18"/>
      <c r="BC1414" s="18"/>
      <c r="BD1414" s="18"/>
      <c r="BK1414" s="18"/>
      <c r="BN1414" s="18"/>
      <c r="BY1414" s="18"/>
      <c r="CC1414" s="18"/>
      <c r="CH1414" s="18"/>
      <c r="CS1414" s="18"/>
      <c r="DD1414" s="34" t="s">
        <v>110</v>
      </c>
    </row>
    <row r="1415" spans="4:108" x14ac:dyDescent="0.25">
      <c r="D1415" s="12"/>
      <c r="E1415" s="14"/>
      <c r="H1415" s="16"/>
      <c r="I1415" s="11"/>
      <c r="J1415" s="33"/>
      <c r="K1415" s="33"/>
      <c r="L1415" s="33"/>
      <c r="M1415" s="33"/>
      <c r="N1415" s="8"/>
      <c r="AG1415" s="8"/>
      <c r="AI1415" s="30"/>
      <c r="AK1415" s="30"/>
      <c r="AL1415" s="21"/>
      <c r="AM1415" s="23"/>
      <c r="AW1415" s="40"/>
      <c r="AY1415" s="40"/>
      <c r="BA1415" s="18"/>
      <c r="BC1415" s="18"/>
      <c r="BD1415" s="18"/>
      <c r="BK1415" s="18"/>
      <c r="BN1415" s="18"/>
      <c r="BY1415" s="18"/>
      <c r="CC1415" s="18"/>
      <c r="CH1415" s="18"/>
      <c r="CS1415" s="18"/>
      <c r="DD1415" s="34" t="s">
        <v>110</v>
      </c>
    </row>
    <row r="1416" spans="4:108" x14ac:dyDescent="0.25">
      <c r="D1416" s="12"/>
      <c r="E1416" s="14"/>
      <c r="H1416" s="16"/>
      <c r="I1416" s="11"/>
      <c r="J1416" s="33"/>
      <c r="K1416" s="33"/>
      <c r="L1416" s="33"/>
      <c r="M1416" s="33"/>
      <c r="N1416" s="8"/>
      <c r="AG1416" s="8"/>
      <c r="AI1416" s="30"/>
      <c r="AK1416" s="30"/>
      <c r="AL1416" s="21"/>
      <c r="AM1416" s="23"/>
      <c r="AW1416" s="40"/>
      <c r="AY1416" s="40"/>
      <c r="BA1416" s="18"/>
      <c r="BC1416" s="18"/>
      <c r="BD1416" s="18"/>
      <c r="BK1416" s="18"/>
      <c r="BN1416" s="18"/>
      <c r="BY1416" s="18"/>
      <c r="CC1416" s="18"/>
      <c r="CH1416" s="18"/>
      <c r="CS1416" s="18"/>
      <c r="DD1416" s="34" t="s">
        <v>110</v>
      </c>
    </row>
    <row r="1417" spans="4:108" x14ac:dyDescent="0.25">
      <c r="D1417" s="12"/>
      <c r="E1417" s="14"/>
      <c r="H1417" s="16"/>
      <c r="I1417" s="11"/>
      <c r="J1417" s="33"/>
      <c r="K1417" s="33"/>
      <c r="L1417" s="33"/>
      <c r="M1417" s="33"/>
      <c r="N1417" s="8"/>
      <c r="AG1417" s="8"/>
      <c r="AI1417" s="30"/>
      <c r="AK1417" s="30"/>
      <c r="AL1417" s="21"/>
      <c r="AM1417" s="23"/>
      <c r="AW1417" s="40"/>
      <c r="AY1417" s="40"/>
      <c r="BA1417" s="18"/>
      <c r="BC1417" s="18"/>
      <c r="BD1417" s="18"/>
      <c r="BK1417" s="18"/>
      <c r="BN1417" s="18"/>
      <c r="BY1417" s="18"/>
      <c r="CC1417" s="18"/>
      <c r="CH1417" s="18"/>
      <c r="CS1417" s="18"/>
      <c r="DD1417" s="34" t="s">
        <v>110</v>
      </c>
    </row>
    <row r="1418" spans="4:108" x14ac:dyDescent="0.25">
      <c r="D1418" s="12"/>
      <c r="E1418" s="14"/>
      <c r="H1418" s="16"/>
      <c r="I1418" s="11"/>
      <c r="J1418" s="33"/>
      <c r="K1418" s="33"/>
      <c r="L1418" s="33"/>
      <c r="M1418" s="33"/>
      <c r="N1418" s="8"/>
      <c r="AG1418" s="8"/>
      <c r="AI1418" s="30"/>
      <c r="AK1418" s="30"/>
      <c r="AL1418" s="21"/>
      <c r="AM1418" s="23"/>
      <c r="AW1418" s="40"/>
      <c r="AY1418" s="40"/>
      <c r="BA1418" s="18"/>
      <c r="BC1418" s="18"/>
      <c r="BD1418" s="18"/>
      <c r="BK1418" s="18"/>
      <c r="BN1418" s="18"/>
      <c r="BY1418" s="18"/>
      <c r="CC1418" s="18"/>
      <c r="CH1418" s="18"/>
      <c r="CS1418" s="18"/>
      <c r="DD1418" s="34" t="s">
        <v>110</v>
      </c>
    </row>
    <row r="1419" spans="4:108" x14ac:dyDescent="0.25">
      <c r="D1419" s="12"/>
      <c r="E1419" s="14"/>
      <c r="H1419" s="16"/>
      <c r="I1419" s="11"/>
      <c r="J1419" s="33"/>
      <c r="K1419" s="33"/>
      <c r="L1419" s="33"/>
      <c r="M1419" s="33"/>
      <c r="N1419" s="8"/>
      <c r="AG1419" s="8"/>
      <c r="AI1419" s="30"/>
      <c r="AK1419" s="30"/>
      <c r="AL1419" s="21"/>
      <c r="AM1419" s="23"/>
      <c r="AW1419" s="40"/>
      <c r="AY1419" s="40"/>
      <c r="BA1419" s="18"/>
      <c r="BC1419" s="18"/>
      <c r="BD1419" s="18"/>
      <c r="BK1419" s="18"/>
      <c r="BN1419" s="18"/>
      <c r="BY1419" s="18"/>
      <c r="CC1419" s="18"/>
      <c r="CH1419" s="18"/>
      <c r="CS1419" s="18"/>
      <c r="DD1419" s="34" t="s">
        <v>110</v>
      </c>
    </row>
    <row r="1420" spans="4:108" x14ac:dyDescent="0.25">
      <c r="D1420" s="12"/>
      <c r="E1420" s="14"/>
      <c r="H1420" s="16"/>
      <c r="I1420" s="11"/>
      <c r="J1420" s="33"/>
      <c r="K1420" s="33"/>
      <c r="L1420" s="33"/>
      <c r="M1420" s="33"/>
      <c r="N1420" s="8"/>
      <c r="AG1420" s="8"/>
      <c r="AI1420" s="30"/>
      <c r="AK1420" s="30"/>
      <c r="AL1420" s="21"/>
      <c r="AM1420" s="23"/>
      <c r="AW1420" s="40"/>
      <c r="AY1420" s="40"/>
      <c r="BA1420" s="18"/>
      <c r="BC1420" s="18"/>
      <c r="BD1420" s="18"/>
      <c r="BK1420" s="18"/>
      <c r="BN1420" s="18"/>
      <c r="BY1420" s="18"/>
      <c r="CC1420" s="18"/>
      <c r="CH1420" s="18"/>
      <c r="CS1420" s="18"/>
      <c r="DD1420" s="34" t="s">
        <v>110</v>
      </c>
    </row>
    <row r="1421" spans="4:108" x14ac:dyDescent="0.25">
      <c r="D1421" s="12"/>
      <c r="E1421" s="14"/>
      <c r="H1421" s="16"/>
      <c r="I1421" s="11"/>
      <c r="J1421" s="33"/>
      <c r="K1421" s="33"/>
      <c r="L1421" s="33"/>
      <c r="M1421" s="33"/>
      <c r="N1421" s="8"/>
      <c r="AG1421" s="8"/>
      <c r="AI1421" s="30"/>
      <c r="AK1421" s="30"/>
      <c r="AL1421" s="21"/>
      <c r="AM1421" s="23"/>
      <c r="AW1421" s="40"/>
      <c r="AY1421" s="40"/>
      <c r="BA1421" s="18"/>
      <c r="BC1421" s="18"/>
      <c r="BD1421" s="18"/>
      <c r="BK1421" s="18"/>
      <c r="BN1421" s="18"/>
      <c r="BY1421" s="18"/>
      <c r="CC1421" s="18"/>
      <c r="CH1421" s="18"/>
      <c r="CS1421" s="18"/>
      <c r="DD1421" s="34" t="s">
        <v>110</v>
      </c>
    </row>
    <row r="1422" spans="4:108" x14ac:dyDescent="0.25">
      <c r="D1422" s="12"/>
      <c r="E1422" s="14"/>
      <c r="H1422" s="16"/>
      <c r="I1422" s="11"/>
      <c r="J1422" s="33"/>
      <c r="K1422" s="33"/>
      <c r="L1422" s="33"/>
      <c r="M1422" s="33"/>
      <c r="N1422" s="8"/>
      <c r="AG1422" s="8"/>
      <c r="AI1422" s="30"/>
      <c r="AK1422" s="30"/>
      <c r="AL1422" s="21"/>
      <c r="AM1422" s="23"/>
      <c r="AW1422" s="40"/>
      <c r="AY1422" s="40"/>
      <c r="BA1422" s="18"/>
      <c r="BC1422" s="18"/>
      <c r="BD1422" s="18"/>
      <c r="BK1422" s="18"/>
      <c r="BN1422" s="18"/>
      <c r="BY1422" s="18"/>
      <c r="CC1422" s="18"/>
      <c r="CH1422" s="18"/>
      <c r="CS1422" s="18"/>
      <c r="DD1422" s="34" t="s">
        <v>110</v>
      </c>
    </row>
    <row r="1423" spans="4:108" x14ac:dyDescent="0.25">
      <c r="D1423" s="12"/>
      <c r="E1423" s="14"/>
      <c r="H1423" s="16"/>
      <c r="I1423" s="11"/>
      <c r="J1423" s="33"/>
      <c r="K1423" s="33"/>
      <c r="L1423" s="33"/>
      <c r="M1423" s="33"/>
      <c r="N1423" s="8"/>
      <c r="AG1423" s="8"/>
      <c r="AI1423" s="30"/>
      <c r="AK1423" s="30"/>
      <c r="AL1423" s="21"/>
      <c r="AM1423" s="23"/>
      <c r="AW1423" s="40"/>
      <c r="AY1423" s="40"/>
      <c r="BA1423" s="18"/>
      <c r="BC1423" s="18"/>
      <c r="BD1423" s="18"/>
      <c r="BK1423" s="18"/>
      <c r="BN1423" s="18"/>
      <c r="BY1423" s="18"/>
      <c r="CC1423" s="18"/>
      <c r="CH1423" s="18"/>
      <c r="CS1423" s="18"/>
      <c r="DD1423" s="34" t="s">
        <v>110</v>
      </c>
    </row>
    <row r="1424" spans="4:108" x14ac:dyDescent="0.25">
      <c r="D1424" s="12"/>
      <c r="E1424" s="14"/>
      <c r="H1424" s="16"/>
      <c r="I1424" s="11"/>
      <c r="J1424" s="33"/>
      <c r="K1424" s="33"/>
      <c r="L1424" s="33"/>
      <c r="M1424" s="33"/>
      <c r="N1424" s="8"/>
      <c r="AG1424" s="8"/>
      <c r="AI1424" s="30"/>
      <c r="AK1424" s="30"/>
      <c r="AL1424" s="21"/>
      <c r="AM1424" s="23"/>
      <c r="AW1424" s="40"/>
      <c r="AY1424" s="40"/>
      <c r="BA1424" s="18"/>
      <c r="BC1424" s="18"/>
      <c r="BD1424" s="18"/>
      <c r="BK1424" s="18"/>
      <c r="BN1424" s="18"/>
      <c r="BY1424" s="18"/>
      <c r="CC1424" s="18"/>
      <c r="CH1424" s="18"/>
      <c r="CS1424" s="18"/>
      <c r="DD1424" s="34" t="s">
        <v>110</v>
      </c>
    </row>
    <row r="1425" spans="4:108" x14ac:dyDescent="0.25">
      <c r="D1425" s="12"/>
      <c r="E1425" s="14"/>
      <c r="H1425" s="16"/>
      <c r="I1425" s="11"/>
      <c r="J1425" s="33"/>
      <c r="K1425" s="33"/>
      <c r="L1425" s="33"/>
      <c r="M1425" s="33"/>
      <c r="N1425" s="8"/>
      <c r="AG1425" s="8"/>
      <c r="AI1425" s="30"/>
      <c r="AK1425" s="30"/>
      <c r="AL1425" s="21"/>
      <c r="AM1425" s="23"/>
      <c r="AW1425" s="40"/>
      <c r="AY1425" s="40"/>
      <c r="BA1425" s="18"/>
      <c r="BC1425" s="18"/>
      <c r="BD1425" s="18"/>
      <c r="BK1425" s="18"/>
      <c r="BN1425" s="18"/>
      <c r="BY1425" s="18"/>
      <c r="CC1425" s="18"/>
      <c r="CH1425" s="18"/>
      <c r="CS1425" s="18"/>
      <c r="DD1425" s="34" t="s">
        <v>110</v>
      </c>
    </row>
    <row r="1426" spans="4:108" x14ac:dyDescent="0.25">
      <c r="D1426" s="12"/>
      <c r="E1426" s="14"/>
      <c r="H1426" s="16"/>
      <c r="I1426" s="11"/>
      <c r="J1426" s="33"/>
      <c r="K1426" s="33"/>
      <c r="L1426" s="33"/>
      <c r="M1426" s="33"/>
      <c r="N1426" s="8"/>
      <c r="AG1426" s="8"/>
      <c r="AI1426" s="30"/>
      <c r="AK1426" s="30"/>
      <c r="AL1426" s="21"/>
      <c r="AM1426" s="23"/>
      <c r="AW1426" s="40"/>
      <c r="AY1426" s="40"/>
      <c r="BA1426" s="18"/>
      <c r="BC1426" s="18"/>
      <c r="BD1426" s="18"/>
      <c r="BK1426" s="18"/>
      <c r="BN1426" s="18"/>
      <c r="BY1426" s="18"/>
      <c r="CC1426" s="18"/>
      <c r="CH1426" s="18"/>
      <c r="CS1426" s="18"/>
      <c r="DD1426" s="34" t="s">
        <v>110</v>
      </c>
    </row>
    <row r="1427" spans="4:108" x14ac:dyDescent="0.25">
      <c r="D1427" s="12"/>
      <c r="E1427" s="14"/>
      <c r="H1427" s="16"/>
      <c r="I1427" s="11"/>
      <c r="J1427" s="33"/>
      <c r="K1427" s="33"/>
      <c r="L1427" s="33"/>
      <c r="M1427" s="33"/>
      <c r="N1427" s="8"/>
      <c r="AG1427" s="8"/>
      <c r="AI1427" s="30"/>
      <c r="AK1427" s="30"/>
      <c r="AL1427" s="21"/>
      <c r="AM1427" s="23"/>
      <c r="AW1427" s="40"/>
      <c r="AY1427" s="40"/>
      <c r="BA1427" s="18"/>
      <c r="BC1427" s="18"/>
      <c r="BD1427" s="18"/>
      <c r="BK1427" s="18"/>
      <c r="BN1427" s="18"/>
      <c r="BY1427" s="18"/>
      <c r="CC1427" s="18"/>
      <c r="CH1427" s="18"/>
      <c r="CS1427" s="18"/>
      <c r="DD1427" s="34" t="s">
        <v>110</v>
      </c>
    </row>
    <row r="1428" spans="4:108" x14ac:dyDescent="0.25">
      <c r="D1428" s="12"/>
      <c r="E1428" s="14"/>
      <c r="H1428" s="16"/>
      <c r="I1428" s="11"/>
      <c r="J1428" s="33"/>
      <c r="K1428" s="33"/>
      <c r="L1428" s="33"/>
      <c r="M1428" s="33"/>
      <c r="N1428" s="8"/>
      <c r="AG1428" s="8"/>
      <c r="AI1428" s="30"/>
      <c r="AK1428" s="30"/>
      <c r="AL1428" s="21"/>
      <c r="AM1428" s="23"/>
      <c r="AW1428" s="40"/>
      <c r="AY1428" s="40"/>
      <c r="BA1428" s="18"/>
      <c r="BC1428" s="18"/>
      <c r="BD1428" s="18"/>
      <c r="BK1428" s="18"/>
      <c r="BN1428" s="18"/>
      <c r="BY1428" s="18"/>
      <c r="CC1428" s="18"/>
      <c r="CH1428" s="18"/>
      <c r="CS1428" s="18"/>
      <c r="DD1428" s="34" t="s">
        <v>110</v>
      </c>
    </row>
    <row r="1429" spans="4:108" x14ac:dyDescent="0.25">
      <c r="D1429" s="12"/>
      <c r="E1429" s="14"/>
      <c r="H1429" s="16"/>
      <c r="I1429" s="11"/>
      <c r="J1429" s="33"/>
      <c r="K1429" s="33"/>
      <c r="L1429" s="33"/>
      <c r="M1429" s="33"/>
      <c r="N1429" s="8"/>
      <c r="AG1429" s="8"/>
      <c r="AI1429" s="30"/>
      <c r="AK1429" s="30"/>
      <c r="AL1429" s="21"/>
      <c r="AM1429" s="23"/>
      <c r="AW1429" s="40"/>
      <c r="AY1429" s="40"/>
      <c r="BA1429" s="18"/>
      <c r="BC1429" s="18"/>
      <c r="BD1429" s="18"/>
      <c r="BK1429" s="18"/>
      <c r="BN1429" s="18"/>
      <c r="BY1429" s="18"/>
      <c r="CC1429" s="18"/>
      <c r="CH1429" s="18"/>
      <c r="CS1429" s="18"/>
      <c r="DD1429" s="34" t="s">
        <v>110</v>
      </c>
    </row>
    <row r="1430" spans="4:108" x14ac:dyDescent="0.25">
      <c r="D1430" s="12"/>
      <c r="E1430" s="14"/>
      <c r="H1430" s="16"/>
      <c r="I1430" s="11"/>
      <c r="J1430" s="33"/>
      <c r="K1430" s="33"/>
      <c r="L1430" s="33"/>
      <c r="M1430" s="33"/>
      <c r="N1430" s="8"/>
      <c r="AG1430" s="8"/>
      <c r="AI1430" s="30"/>
      <c r="AK1430" s="30"/>
      <c r="AL1430" s="21"/>
      <c r="AM1430" s="23"/>
      <c r="AW1430" s="40"/>
      <c r="AY1430" s="40"/>
      <c r="BA1430" s="18"/>
      <c r="BC1430" s="18"/>
      <c r="BD1430" s="18"/>
      <c r="BK1430" s="18"/>
      <c r="BN1430" s="18"/>
      <c r="BY1430" s="18"/>
      <c r="CC1430" s="18"/>
      <c r="CH1430" s="18"/>
      <c r="CS1430" s="18"/>
      <c r="DD1430" s="34" t="s">
        <v>110</v>
      </c>
    </row>
    <row r="1431" spans="4:108" x14ac:dyDescent="0.25">
      <c r="D1431" s="12"/>
      <c r="E1431" s="14"/>
      <c r="H1431" s="16"/>
      <c r="I1431" s="11"/>
      <c r="J1431" s="33"/>
      <c r="K1431" s="33"/>
      <c r="L1431" s="33"/>
      <c r="M1431" s="33"/>
      <c r="N1431" s="8"/>
      <c r="AG1431" s="8"/>
      <c r="AI1431" s="30"/>
      <c r="AK1431" s="30"/>
      <c r="AL1431" s="21"/>
      <c r="AM1431" s="23"/>
      <c r="AW1431" s="40"/>
      <c r="AY1431" s="40"/>
      <c r="BA1431" s="18"/>
      <c r="BC1431" s="18"/>
      <c r="BD1431" s="18"/>
      <c r="BK1431" s="18"/>
      <c r="BN1431" s="18"/>
      <c r="BY1431" s="18"/>
      <c r="CC1431" s="18"/>
      <c r="CH1431" s="18"/>
      <c r="CS1431" s="18"/>
      <c r="DD1431" s="34" t="s">
        <v>110</v>
      </c>
    </row>
    <row r="1432" spans="4:108" x14ac:dyDescent="0.25">
      <c r="D1432" s="12"/>
      <c r="E1432" s="14"/>
      <c r="H1432" s="16"/>
      <c r="I1432" s="11"/>
      <c r="J1432" s="33"/>
      <c r="K1432" s="33"/>
      <c r="L1432" s="33"/>
      <c r="M1432" s="33"/>
      <c r="N1432" s="8"/>
      <c r="AG1432" s="8"/>
      <c r="AI1432" s="30"/>
      <c r="AK1432" s="30"/>
      <c r="AL1432" s="21"/>
      <c r="AM1432" s="23"/>
      <c r="AW1432" s="40"/>
      <c r="AY1432" s="40"/>
      <c r="BA1432" s="18"/>
      <c r="BC1432" s="18"/>
      <c r="BD1432" s="18"/>
      <c r="BK1432" s="18"/>
      <c r="BN1432" s="18"/>
      <c r="BY1432" s="18"/>
      <c r="CC1432" s="18"/>
      <c r="CH1432" s="18"/>
      <c r="CS1432" s="18"/>
      <c r="DD1432" s="34" t="s">
        <v>110</v>
      </c>
    </row>
    <row r="1433" spans="4:108" x14ac:dyDescent="0.25">
      <c r="D1433" s="12"/>
      <c r="E1433" s="14"/>
      <c r="H1433" s="16"/>
      <c r="I1433" s="11"/>
      <c r="J1433" s="33"/>
      <c r="K1433" s="33"/>
      <c r="L1433" s="33"/>
      <c r="M1433" s="33"/>
      <c r="N1433" s="8"/>
      <c r="AG1433" s="8"/>
      <c r="AI1433" s="30"/>
      <c r="AK1433" s="30"/>
      <c r="AL1433" s="21"/>
      <c r="AM1433" s="23"/>
      <c r="AW1433" s="40"/>
      <c r="AY1433" s="40"/>
      <c r="BA1433" s="18"/>
      <c r="BC1433" s="18"/>
      <c r="BD1433" s="18"/>
      <c r="BK1433" s="18"/>
      <c r="BN1433" s="18"/>
      <c r="BY1433" s="18"/>
      <c r="CC1433" s="18"/>
      <c r="CH1433" s="18"/>
      <c r="CS1433" s="18"/>
      <c r="DD1433" s="34" t="s">
        <v>110</v>
      </c>
    </row>
    <row r="1434" spans="4:108" x14ac:dyDescent="0.25">
      <c r="D1434" s="12"/>
      <c r="E1434" s="14"/>
      <c r="H1434" s="16"/>
      <c r="I1434" s="11"/>
      <c r="J1434" s="33"/>
      <c r="K1434" s="33"/>
      <c r="L1434" s="33"/>
      <c r="M1434" s="33"/>
      <c r="N1434" s="8"/>
      <c r="AG1434" s="8"/>
      <c r="AI1434" s="30"/>
      <c r="AK1434" s="30"/>
      <c r="AL1434" s="21"/>
      <c r="AM1434" s="23"/>
      <c r="AW1434" s="40"/>
      <c r="AY1434" s="40"/>
      <c r="BA1434" s="18"/>
      <c r="BC1434" s="18"/>
      <c r="BD1434" s="18"/>
      <c r="BK1434" s="18"/>
      <c r="BN1434" s="18"/>
      <c r="BY1434" s="18"/>
      <c r="CC1434" s="18"/>
      <c r="CH1434" s="18"/>
      <c r="CS1434" s="18"/>
      <c r="DD1434" s="34" t="s">
        <v>110</v>
      </c>
    </row>
    <row r="1435" spans="4:108" x14ac:dyDescent="0.25">
      <c r="D1435" s="12"/>
      <c r="E1435" s="14"/>
      <c r="H1435" s="16"/>
      <c r="I1435" s="11"/>
      <c r="J1435" s="33"/>
      <c r="K1435" s="33"/>
      <c r="L1435" s="33"/>
      <c r="M1435" s="33"/>
      <c r="N1435" s="8"/>
      <c r="AG1435" s="8"/>
      <c r="AI1435" s="30"/>
      <c r="AK1435" s="30"/>
      <c r="AL1435" s="21"/>
      <c r="AM1435" s="23"/>
      <c r="AW1435" s="40"/>
      <c r="AY1435" s="40"/>
      <c r="BA1435" s="18"/>
      <c r="BC1435" s="18"/>
      <c r="BD1435" s="18"/>
      <c r="BK1435" s="18"/>
      <c r="BN1435" s="18"/>
      <c r="BY1435" s="18"/>
      <c r="CC1435" s="18"/>
      <c r="CH1435" s="18"/>
      <c r="CS1435" s="18"/>
      <c r="DD1435" s="34" t="s">
        <v>110</v>
      </c>
    </row>
    <row r="1436" spans="4:108" x14ac:dyDescent="0.25">
      <c r="D1436" s="12"/>
      <c r="E1436" s="14"/>
      <c r="H1436" s="16"/>
      <c r="I1436" s="11"/>
      <c r="J1436" s="33"/>
      <c r="K1436" s="33"/>
      <c r="L1436" s="33"/>
      <c r="M1436" s="33"/>
      <c r="N1436" s="8"/>
      <c r="AG1436" s="8"/>
      <c r="AI1436" s="30"/>
      <c r="AK1436" s="30"/>
      <c r="AL1436" s="21"/>
      <c r="AM1436" s="23"/>
      <c r="AW1436" s="40"/>
      <c r="AY1436" s="40"/>
      <c r="BA1436" s="18"/>
      <c r="BC1436" s="18"/>
      <c r="BD1436" s="18"/>
      <c r="BK1436" s="18"/>
      <c r="BN1436" s="18"/>
      <c r="BY1436" s="18"/>
      <c r="CC1436" s="18"/>
      <c r="CH1436" s="18"/>
      <c r="CS1436" s="18"/>
      <c r="DD1436" s="34" t="s">
        <v>110</v>
      </c>
    </row>
    <row r="1437" spans="4:108" x14ac:dyDescent="0.25">
      <c r="D1437" s="12"/>
      <c r="E1437" s="14"/>
      <c r="H1437" s="16"/>
      <c r="I1437" s="11"/>
      <c r="J1437" s="33"/>
      <c r="K1437" s="33"/>
      <c r="L1437" s="33"/>
      <c r="M1437" s="33"/>
      <c r="N1437" s="8"/>
      <c r="AG1437" s="8"/>
      <c r="AI1437" s="30"/>
      <c r="AK1437" s="30"/>
      <c r="AL1437" s="21"/>
      <c r="AM1437" s="23"/>
      <c r="AW1437" s="40"/>
      <c r="AY1437" s="40"/>
      <c r="BA1437" s="18"/>
      <c r="BC1437" s="18"/>
      <c r="BD1437" s="18"/>
      <c r="BK1437" s="18"/>
      <c r="BN1437" s="18"/>
      <c r="BY1437" s="18"/>
      <c r="CC1437" s="18"/>
      <c r="CH1437" s="18"/>
      <c r="CS1437" s="18"/>
      <c r="DD1437" s="34" t="s">
        <v>110</v>
      </c>
    </row>
    <row r="1438" spans="4:108" x14ac:dyDescent="0.25">
      <c r="D1438" s="12"/>
      <c r="E1438" s="14"/>
      <c r="H1438" s="16"/>
      <c r="I1438" s="11"/>
      <c r="J1438" s="33"/>
      <c r="K1438" s="33"/>
      <c r="L1438" s="33"/>
      <c r="M1438" s="33"/>
      <c r="N1438" s="8"/>
      <c r="AG1438" s="8"/>
      <c r="AI1438" s="30"/>
      <c r="AK1438" s="30"/>
      <c r="AL1438" s="21"/>
      <c r="AM1438" s="23"/>
      <c r="AW1438" s="40"/>
      <c r="AY1438" s="40"/>
      <c r="BA1438" s="18"/>
      <c r="BC1438" s="18"/>
      <c r="BD1438" s="18"/>
      <c r="BK1438" s="18"/>
      <c r="BN1438" s="18"/>
      <c r="BY1438" s="18"/>
      <c r="CC1438" s="18"/>
      <c r="CH1438" s="18"/>
      <c r="CS1438" s="18"/>
      <c r="DD1438" s="34" t="s">
        <v>110</v>
      </c>
    </row>
    <row r="1439" spans="4:108" x14ac:dyDescent="0.25">
      <c r="D1439" s="12"/>
      <c r="E1439" s="14"/>
      <c r="H1439" s="16"/>
      <c r="I1439" s="11"/>
      <c r="J1439" s="33"/>
      <c r="K1439" s="33"/>
      <c r="L1439" s="33"/>
      <c r="M1439" s="33"/>
      <c r="N1439" s="8"/>
      <c r="AG1439" s="8"/>
      <c r="AI1439" s="30"/>
      <c r="AK1439" s="30"/>
      <c r="AL1439" s="21"/>
      <c r="AM1439" s="23"/>
      <c r="AW1439" s="40"/>
      <c r="AY1439" s="40"/>
      <c r="BA1439" s="18"/>
      <c r="BC1439" s="18"/>
      <c r="BD1439" s="18"/>
      <c r="BK1439" s="18"/>
      <c r="BN1439" s="18"/>
      <c r="BY1439" s="18"/>
      <c r="CC1439" s="18"/>
      <c r="CH1439" s="18"/>
      <c r="CS1439" s="18"/>
      <c r="DD1439" s="34" t="s">
        <v>110</v>
      </c>
    </row>
    <row r="1440" spans="4:108" x14ac:dyDescent="0.25">
      <c r="D1440" s="12"/>
      <c r="E1440" s="14"/>
      <c r="H1440" s="16"/>
      <c r="I1440" s="11"/>
      <c r="J1440" s="33"/>
      <c r="K1440" s="33"/>
      <c r="L1440" s="33"/>
      <c r="M1440" s="33"/>
      <c r="N1440" s="8"/>
      <c r="AG1440" s="8"/>
      <c r="AI1440" s="30"/>
      <c r="AK1440" s="30"/>
      <c r="AL1440" s="21"/>
      <c r="AM1440" s="23"/>
      <c r="AW1440" s="40"/>
      <c r="AY1440" s="40"/>
      <c r="BA1440" s="18"/>
      <c r="BC1440" s="18"/>
      <c r="BD1440" s="18"/>
      <c r="BK1440" s="18"/>
      <c r="BN1440" s="18"/>
      <c r="BY1440" s="18"/>
      <c r="CC1440" s="18"/>
      <c r="CH1440" s="18"/>
      <c r="CS1440" s="18"/>
      <c r="DD1440" s="34" t="s">
        <v>110</v>
      </c>
    </row>
    <row r="1441" spans="4:108" x14ac:dyDescent="0.25">
      <c r="D1441" s="12"/>
      <c r="E1441" s="14"/>
      <c r="H1441" s="16"/>
      <c r="I1441" s="11"/>
      <c r="J1441" s="33"/>
      <c r="K1441" s="33"/>
      <c r="L1441" s="33"/>
      <c r="M1441" s="33"/>
      <c r="N1441" s="8"/>
      <c r="AG1441" s="8"/>
      <c r="AI1441" s="30"/>
      <c r="AK1441" s="30"/>
      <c r="AL1441" s="21"/>
      <c r="AM1441" s="23"/>
      <c r="AW1441" s="40"/>
      <c r="AY1441" s="40"/>
      <c r="BA1441" s="18"/>
      <c r="BC1441" s="18"/>
      <c r="BD1441" s="18"/>
      <c r="BK1441" s="18"/>
      <c r="BN1441" s="18"/>
      <c r="BY1441" s="18"/>
      <c r="CC1441" s="18"/>
      <c r="CH1441" s="18"/>
      <c r="CS1441" s="18"/>
      <c r="DD1441" s="34" t="s">
        <v>110</v>
      </c>
    </row>
    <row r="1442" spans="4:108" x14ac:dyDescent="0.25">
      <c r="D1442" s="12"/>
      <c r="E1442" s="14"/>
      <c r="H1442" s="16"/>
      <c r="I1442" s="11"/>
      <c r="J1442" s="33"/>
      <c r="K1442" s="33"/>
      <c r="L1442" s="33"/>
      <c r="M1442" s="33"/>
      <c r="N1442" s="8"/>
      <c r="AG1442" s="8"/>
      <c r="AI1442" s="30"/>
      <c r="AK1442" s="30"/>
      <c r="AL1442" s="21"/>
      <c r="AM1442" s="23"/>
      <c r="AW1442" s="40"/>
      <c r="AY1442" s="40"/>
      <c r="BA1442" s="18"/>
      <c r="BC1442" s="18"/>
      <c r="BD1442" s="18"/>
      <c r="BK1442" s="18"/>
      <c r="BN1442" s="18"/>
      <c r="BY1442" s="18"/>
      <c r="CC1442" s="18"/>
      <c r="CH1442" s="18"/>
      <c r="CS1442" s="18"/>
      <c r="DD1442" s="34" t="s">
        <v>110</v>
      </c>
    </row>
    <row r="1443" spans="4:108" x14ac:dyDescent="0.25">
      <c r="D1443" s="12"/>
      <c r="E1443" s="14"/>
      <c r="H1443" s="16"/>
      <c r="I1443" s="11"/>
      <c r="J1443" s="33"/>
      <c r="K1443" s="33"/>
      <c r="L1443" s="33"/>
      <c r="M1443" s="33"/>
      <c r="N1443" s="8"/>
      <c r="AG1443" s="8"/>
      <c r="AI1443" s="30"/>
      <c r="AK1443" s="30"/>
      <c r="AL1443" s="21"/>
      <c r="AM1443" s="23"/>
      <c r="AW1443" s="40"/>
      <c r="AY1443" s="40"/>
      <c r="BA1443" s="18"/>
      <c r="BC1443" s="18"/>
      <c r="BD1443" s="18"/>
      <c r="BK1443" s="18"/>
      <c r="BN1443" s="18"/>
      <c r="BY1443" s="18"/>
      <c r="CC1443" s="18"/>
      <c r="CH1443" s="18"/>
      <c r="CS1443" s="18"/>
      <c r="DD1443" s="34" t="s">
        <v>110</v>
      </c>
    </row>
    <row r="1444" spans="4:108" x14ac:dyDescent="0.25">
      <c r="D1444" s="12"/>
      <c r="E1444" s="14"/>
      <c r="H1444" s="16"/>
      <c r="I1444" s="11"/>
      <c r="J1444" s="33"/>
      <c r="K1444" s="33"/>
      <c r="L1444" s="33"/>
      <c r="M1444" s="33"/>
      <c r="N1444" s="8"/>
      <c r="AG1444" s="8"/>
      <c r="AI1444" s="30"/>
      <c r="AK1444" s="30"/>
      <c r="AL1444" s="21"/>
      <c r="AM1444" s="23"/>
      <c r="AW1444" s="40"/>
      <c r="AY1444" s="40"/>
      <c r="BA1444" s="18"/>
      <c r="BC1444" s="18"/>
      <c r="BD1444" s="18"/>
      <c r="BK1444" s="18"/>
      <c r="BN1444" s="18"/>
      <c r="BY1444" s="18"/>
      <c r="CC1444" s="18"/>
      <c r="CH1444" s="18"/>
      <c r="CS1444" s="18"/>
      <c r="DD1444" s="34" t="s">
        <v>110</v>
      </c>
    </row>
    <row r="1445" spans="4:108" x14ac:dyDescent="0.25">
      <c r="D1445" s="12"/>
      <c r="E1445" s="14"/>
      <c r="H1445" s="16"/>
      <c r="I1445" s="11"/>
      <c r="J1445" s="33"/>
      <c r="K1445" s="33"/>
      <c r="L1445" s="33"/>
      <c r="M1445" s="33"/>
      <c r="N1445" s="8"/>
      <c r="AG1445" s="8"/>
      <c r="AI1445" s="30"/>
      <c r="AK1445" s="30"/>
      <c r="AL1445" s="21"/>
      <c r="AM1445" s="23"/>
      <c r="AW1445" s="40"/>
      <c r="AY1445" s="40"/>
      <c r="BA1445" s="18"/>
      <c r="BC1445" s="18"/>
      <c r="BD1445" s="18"/>
      <c r="BK1445" s="18"/>
      <c r="BN1445" s="18"/>
      <c r="BY1445" s="18"/>
      <c r="CC1445" s="18"/>
      <c r="CH1445" s="18"/>
      <c r="CS1445" s="18"/>
      <c r="DD1445" s="34" t="s">
        <v>110</v>
      </c>
    </row>
    <row r="1446" spans="4:108" x14ac:dyDescent="0.25">
      <c r="D1446" s="12"/>
      <c r="E1446" s="14"/>
      <c r="H1446" s="16"/>
      <c r="I1446" s="11"/>
      <c r="J1446" s="33"/>
      <c r="K1446" s="33"/>
      <c r="L1446" s="33"/>
      <c r="M1446" s="33"/>
      <c r="N1446" s="8"/>
      <c r="AG1446" s="8"/>
      <c r="AI1446" s="30"/>
      <c r="AK1446" s="30"/>
      <c r="AL1446" s="21"/>
      <c r="AM1446" s="23"/>
      <c r="AW1446" s="40"/>
      <c r="AY1446" s="40"/>
      <c r="BA1446" s="18"/>
      <c r="BC1446" s="18"/>
      <c r="BD1446" s="18"/>
      <c r="BK1446" s="18"/>
      <c r="BN1446" s="18"/>
      <c r="BY1446" s="18"/>
      <c r="CC1446" s="18"/>
      <c r="CH1446" s="18"/>
      <c r="CS1446" s="18"/>
      <c r="DD1446" s="34" t="s">
        <v>110</v>
      </c>
    </row>
    <row r="1447" spans="4:108" x14ac:dyDescent="0.25">
      <c r="D1447" s="12"/>
      <c r="E1447" s="14"/>
      <c r="H1447" s="16"/>
      <c r="I1447" s="11"/>
      <c r="J1447" s="33"/>
      <c r="K1447" s="33"/>
      <c r="L1447" s="33"/>
      <c r="M1447" s="33"/>
      <c r="N1447" s="8"/>
      <c r="AG1447" s="8"/>
      <c r="AI1447" s="30"/>
      <c r="AK1447" s="30"/>
      <c r="AL1447" s="21"/>
      <c r="AM1447" s="23"/>
      <c r="AW1447" s="40"/>
      <c r="AY1447" s="40"/>
      <c r="BA1447" s="18"/>
      <c r="BC1447" s="18"/>
      <c r="BD1447" s="18"/>
      <c r="BK1447" s="18"/>
      <c r="BN1447" s="18"/>
      <c r="BY1447" s="18"/>
      <c r="CC1447" s="18"/>
      <c r="CH1447" s="18"/>
      <c r="CS1447" s="18"/>
      <c r="DD1447" s="34" t="s">
        <v>110</v>
      </c>
    </row>
    <row r="1448" spans="4:108" x14ac:dyDescent="0.25">
      <c r="D1448" s="12"/>
      <c r="E1448" s="14"/>
      <c r="H1448" s="16"/>
      <c r="I1448" s="11"/>
      <c r="J1448" s="33"/>
      <c r="K1448" s="33"/>
      <c r="L1448" s="33"/>
      <c r="M1448" s="33"/>
      <c r="N1448" s="8"/>
      <c r="AG1448" s="8"/>
      <c r="AI1448" s="30"/>
      <c r="AK1448" s="30"/>
      <c r="AL1448" s="21"/>
      <c r="AM1448" s="23"/>
      <c r="AW1448" s="40"/>
      <c r="AY1448" s="40"/>
      <c r="BA1448" s="18"/>
      <c r="BC1448" s="18"/>
      <c r="BD1448" s="18"/>
      <c r="BK1448" s="18"/>
      <c r="BN1448" s="18"/>
      <c r="BY1448" s="18"/>
      <c r="CC1448" s="18"/>
      <c r="CH1448" s="18"/>
      <c r="CS1448" s="18"/>
      <c r="DD1448" s="34" t="s">
        <v>110</v>
      </c>
    </row>
    <row r="1449" spans="4:108" x14ac:dyDescent="0.25">
      <c r="D1449" s="12"/>
      <c r="E1449" s="14"/>
      <c r="H1449" s="16"/>
      <c r="I1449" s="11"/>
      <c r="J1449" s="33"/>
      <c r="K1449" s="33"/>
      <c r="L1449" s="33"/>
      <c r="M1449" s="33"/>
      <c r="N1449" s="8"/>
      <c r="AG1449" s="8"/>
      <c r="AI1449" s="30"/>
      <c r="AK1449" s="30"/>
      <c r="AL1449" s="21"/>
      <c r="AM1449" s="23"/>
      <c r="AW1449" s="40"/>
      <c r="AY1449" s="40"/>
      <c r="BA1449" s="18"/>
      <c r="BC1449" s="18"/>
      <c r="BD1449" s="18"/>
      <c r="BK1449" s="18"/>
      <c r="BN1449" s="18"/>
      <c r="BY1449" s="18"/>
      <c r="CC1449" s="18"/>
      <c r="CH1449" s="18"/>
      <c r="CS1449" s="18"/>
      <c r="DD1449" s="34" t="s">
        <v>110</v>
      </c>
    </row>
    <row r="1450" spans="4:108" x14ac:dyDescent="0.25">
      <c r="D1450" s="12"/>
      <c r="E1450" s="14"/>
      <c r="H1450" s="16"/>
      <c r="I1450" s="11"/>
      <c r="J1450" s="33"/>
      <c r="K1450" s="33"/>
      <c r="L1450" s="33"/>
      <c r="M1450" s="33"/>
      <c r="N1450" s="8"/>
      <c r="AG1450" s="8"/>
      <c r="AI1450" s="30"/>
      <c r="AK1450" s="30"/>
      <c r="AL1450" s="21"/>
      <c r="AM1450" s="23"/>
      <c r="AW1450" s="40"/>
      <c r="AY1450" s="40"/>
      <c r="BA1450" s="18"/>
      <c r="BC1450" s="18"/>
      <c r="BD1450" s="18"/>
      <c r="BK1450" s="18"/>
      <c r="BN1450" s="18"/>
      <c r="BY1450" s="18"/>
      <c r="CC1450" s="18"/>
      <c r="CH1450" s="18"/>
      <c r="CS1450" s="18"/>
      <c r="DD1450" s="34" t="s">
        <v>110</v>
      </c>
    </row>
    <row r="1451" spans="4:108" x14ac:dyDescent="0.25">
      <c r="D1451" s="12"/>
      <c r="E1451" s="14"/>
      <c r="H1451" s="16"/>
      <c r="I1451" s="11"/>
      <c r="J1451" s="33"/>
      <c r="K1451" s="33"/>
      <c r="L1451" s="33"/>
      <c r="M1451" s="33"/>
      <c r="N1451" s="8"/>
      <c r="AG1451" s="8"/>
      <c r="AI1451" s="30"/>
      <c r="AK1451" s="30"/>
      <c r="AL1451" s="21"/>
      <c r="AM1451" s="23"/>
      <c r="AW1451" s="40"/>
      <c r="AY1451" s="40"/>
      <c r="BA1451" s="18"/>
      <c r="BC1451" s="18"/>
      <c r="BD1451" s="18"/>
      <c r="BK1451" s="18"/>
      <c r="BN1451" s="18"/>
      <c r="BY1451" s="18"/>
      <c r="CC1451" s="18"/>
      <c r="CH1451" s="18"/>
      <c r="CS1451" s="18"/>
      <c r="DD1451" s="34" t="s">
        <v>110</v>
      </c>
    </row>
    <row r="1452" spans="4:108" x14ac:dyDescent="0.25">
      <c r="D1452" s="12"/>
      <c r="E1452" s="14"/>
      <c r="H1452" s="16"/>
      <c r="I1452" s="11"/>
      <c r="J1452" s="33"/>
      <c r="K1452" s="33"/>
      <c r="L1452" s="33"/>
      <c r="M1452" s="33"/>
      <c r="N1452" s="8"/>
      <c r="AG1452" s="8"/>
      <c r="AI1452" s="30"/>
      <c r="AK1452" s="30"/>
      <c r="AL1452" s="21"/>
      <c r="AM1452" s="23"/>
      <c r="AW1452" s="40"/>
      <c r="AY1452" s="40"/>
      <c r="BA1452" s="18"/>
      <c r="BC1452" s="18"/>
      <c r="BD1452" s="18"/>
      <c r="BK1452" s="18"/>
      <c r="BN1452" s="18"/>
      <c r="BY1452" s="18"/>
      <c r="CC1452" s="18"/>
      <c r="CH1452" s="18"/>
      <c r="CS1452" s="18"/>
      <c r="DD1452" s="34" t="s">
        <v>110</v>
      </c>
    </row>
    <row r="1453" spans="4:108" x14ac:dyDescent="0.25">
      <c r="D1453" s="12"/>
      <c r="E1453" s="14"/>
      <c r="H1453" s="16"/>
      <c r="I1453" s="11"/>
      <c r="J1453" s="33"/>
      <c r="K1453" s="33"/>
      <c r="L1453" s="33"/>
      <c r="M1453" s="33"/>
      <c r="N1453" s="8"/>
      <c r="AG1453" s="8"/>
      <c r="AI1453" s="30"/>
      <c r="AK1453" s="30"/>
      <c r="AL1453" s="21"/>
      <c r="AM1453" s="23"/>
      <c r="AW1453" s="40"/>
      <c r="AY1453" s="40"/>
      <c r="BA1453" s="18"/>
      <c r="BC1453" s="18"/>
      <c r="BD1453" s="18"/>
      <c r="BK1453" s="18"/>
      <c r="BN1453" s="18"/>
      <c r="BY1453" s="18"/>
      <c r="CC1453" s="18"/>
      <c r="CH1453" s="18"/>
      <c r="CS1453" s="18"/>
      <c r="DD1453" s="34" t="s">
        <v>110</v>
      </c>
    </row>
    <row r="1454" spans="4:108" x14ac:dyDescent="0.25">
      <c r="D1454" s="12"/>
      <c r="E1454" s="14"/>
      <c r="H1454" s="16"/>
      <c r="I1454" s="11"/>
      <c r="J1454" s="33"/>
      <c r="K1454" s="33"/>
      <c r="L1454" s="33"/>
      <c r="M1454" s="33"/>
      <c r="N1454" s="8"/>
      <c r="AG1454" s="8"/>
      <c r="AI1454" s="30"/>
      <c r="AK1454" s="30"/>
      <c r="AL1454" s="21"/>
      <c r="AM1454" s="23"/>
      <c r="AW1454" s="40"/>
      <c r="AY1454" s="40"/>
      <c r="BA1454" s="18"/>
      <c r="BC1454" s="18"/>
      <c r="BD1454" s="18"/>
      <c r="BK1454" s="18"/>
      <c r="BN1454" s="18"/>
      <c r="BY1454" s="18"/>
      <c r="CC1454" s="18"/>
      <c r="CH1454" s="18"/>
      <c r="CS1454" s="18"/>
      <c r="DD1454" s="34" t="s">
        <v>110</v>
      </c>
    </row>
    <row r="1455" spans="4:108" x14ac:dyDescent="0.25">
      <c r="D1455" s="12"/>
      <c r="E1455" s="14"/>
      <c r="H1455" s="16"/>
      <c r="I1455" s="11"/>
      <c r="J1455" s="33"/>
      <c r="K1455" s="33"/>
      <c r="L1455" s="33"/>
      <c r="M1455" s="33"/>
      <c r="N1455" s="8"/>
      <c r="AG1455" s="8"/>
      <c r="AI1455" s="30"/>
      <c r="AK1455" s="30"/>
      <c r="AL1455" s="21"/>
      <c r="AM1455" s="23"/>
      <c r="AW1455" s="40"/>
      <c r="AY1455" s="40"/>
      <c r="BA1455" s="18"/>
      <c r="BC1455" s="18"/>
      <c r="BD1455" s="18"/>
      <c r="BK1455" s="18"/>
      <c r="BN1455" s="18"/>
      <c r="BY1455" s="18"/>
      <c r="CC1455" s="18"/>
      <c r="CH1455" s="18"/>
      <c r="CS1455" s="18"/>
      <c r="DD1455" s="34" t="s">
        <v>110</v>
      </c>
    </row>
    <row r="1456" spans="4:108" x14ac:dyDescent="0.25">
      <c r="D1456" s="12"/>
      <c r="E1456" s="14"/>
      <c r="H1456" s="16"/>
      <c r="I1456" s="11"/>
      <c r="J1456" s="33"/>
      <c r="K1456" s="33"/>
      <c r="L1456" s="33"/>
      <c r="M1456" s="33"/>
      <c r="N1456" s="8"/>
      <c r="AG1456" s="8"/>
      <c r="AI1456" s="30"/>
      <c r="AK1456" s="30"/>
      <c r="AL1456" s="21"/>
      <c r="AM1456" s="23"/>
      <c r="AW1456" s="40"/>
      <c r="AY1456" s="40"/>
      <c r="BA1456" s="18"/>
      <c r="BC1456" s="18"/>
      <c r="BD1456" s="18"/>
      <c r="BK1456" s="18"/>
      <c r="BN1456" s="18"/>
      <c r="BY1456" s="18"/>
      <c r="CC1456" s="18"/>
      <c r="CH1456" s="18"/>
      <c r="CS1456" s="18"/>
      <c r="DD1456" s="34" t="s">
        <v>110</v>
      </c>
    </row>
    <row r="1457" spans="4:108" x14ac:dyDescent="0.25">
      <c r="D1457" s="12"/>
      <c r="E1457" s="14"/>
      <c r="H1457" s="16"/>
      <c r="I1457" s="11"/>
      <c r="J1457" s="33"/>
      <c r="K1457" s="33"/>
      <c r="L1457" s="33"/>
      <c r="M1457" s="33"/>
      <c r="N1457" s="8"/>
      <c r="AG1457" s="8"/>
      <c r="AI1457" s="30"/>
      <c r="AK1457" s="30"/>
      <c r="AL1457" s="21"/>
      <c r="AM1457" s="23"/>
      <c r="AW1457" s="40"/>
      <c r="AY1457" s="40"/>
      <c r="BA1457" s="18"/>
      <c r="BC1457" s="18"/>
      <c r="BD1457" s="18"/>
      <c r="BK1457" s="18"/>
      <c r="BN1457" s="18"/>
      <c r="BY1457" s="18"/>
      <c r="CC1457" s="18"/>
      <c r="CH1457" s="18"/>
      <c r="CS1457" s="18"/>
      <c r="DD1457" s="34" t="s">
        <v>110</v>
      </c>
    </row>
    <row r="1458" spans="4:108" x14ac:dyDescent="0.25">
      <c r="D1458" s="12"/>
      <c r="E1458" s="14"/>
      <c r="H1458" s="16"/>
      <c r="I1458" s="11"/>
      <c r="J1458" s="33"/>
      <c r="K1458" s="33"/>
      <c r="L1458" s="33"/>
      <c r="M1458" s="33"/>
      <c r="N1458" s="8"/>
      <c r="AG1458" s="8"/>
      <c r="AI1458" s="30"/>
      <c r="AK1458" s="30"/>
      <c r="AL1458" s="21"/>
      <c r="AM1458" s="23"/>
      <c r="AW1458" s="40"/>
      <c r="AY1458" s="40"/>
      <c r="BA1458" s="18"/>
      <c r="BC1458" s="18"/>
      <c r="BD1458" s="18"/>
      <c r="BK1458" s="18"/>
      <c r="BN1458" s="18"/>
      <c r="BY1458" s="18"/>
      <c r="CC1458" s="18"/>
      <c r="CH1458" s="18"/>
      <c r="CS1458" s="18"/>
      <c r="DD1458" s="34" t="s">
        <v>110</v>
      </c>
    </row>
    <row r="1459" spans="4:108" x14ac:dyDescent="0.25">
      <c r="D1459" s="12"/>
      <c r="E1459" s="14"/>
      <c r="H1459" s="16"/>
      <c r="I1459" s="11"/>
      <c r="J1459" s="33"/>
      <c r="K1459" s="33"/>
      <c r="L1459" s="33"/>
      <c r="M1459" s="33"/>
      <c r="N1459" s="8"/>
      <c r="AG1459" s="8"/>
      <c r="AI1459" s="30"/>
      <c r="AK1459" s="30"/>
      <c r="AL1459" s="21"/>
      <c r="AM1459" s="23"/>
      <c r="AW1459" s="40"/>
      <c r="AY1459" s="40"/>
      <c r="BA1459" s="18"/>
      <c r="BC1459" s="18"/>
      <c r="BD1459" s="18"/>
      <c r="BK1459" s="18"/>
      <c r="BN1459" s="18"/>
      <c r="BY1459" s="18"/>
      <c r="CC1459" s="18"/>
      <c r="CH1459" s="18"/>
      <c r="CS1459" s="18"/>
      <c r="DD1459" s="34" t="s">
        <v>110</v>
      </c>
    </row>
    <row r="1460" spans="4:108" x14ac:dyDescent="0.25">
      <c r="D1460" s="12"/>
      <c r="E1460" s="14"/>
      <c r="H1460" s="16"/>
      <c r="I1460" s="11"/>
      <c r="J1460" s="33"/>
      <c r="K1460" s="33"/>
      <c r="L1460" s="33"/>
      <c r="M1460" s="33"/>
      <c r="N1460" s="8"/>
      <c r="AG1460" s="8"/>
      <c r="AI1460" s="30"/>
      <c r="AK1460" s="30"/>
      <c r="AL1460" s="21"/>
      <c r="AM1460" s="23"/>
      <c r="AW1460" s="40"/>
      <c r="AY1460" s="40"/>
      <c r="BA1460" s="18"/>
      <c r="BC1460" s="18"/>
      <c r="BD1460" s="18"/>
      <c r="BK1460" s="18"/>
      <c r="BN1460" s="18"/>
      <c r="BY1460" s="18"/>
      <c r="CC1460" s="18"/>
      <c r="CH1460" s="18"/>
      <c r="CS1460" s="18"/>
      <c r="DD1460" s="34" t="s">
        <v>110</v>
      </c>
    </row>
    <row r="1461" spans="4:108" x14ac:dyDescent="0.25">
      <c r="D1461" s="12"/>
      <c r="E1461" s="14"/>
      <c r="H1461" s="16"/>
      <c r="I1461" s="11"/>
      <c r="J1461" s="33"/>
      <c r="K1461" s="33"/>
      <c r="L1461" s="33"/>
      <c r="M1461" s="33"/>
      <c r="N1461" s="8"/>
      <c r="AG1461" s="8"/>
      <c r="AI1461" s="30"/>
      <c r="AK1461" s="30"/>
      <c r="AL1461" s="21"/>
      <c r="AM1461" s="23"/>
      <c r="AW1461" s="40"/>
      <c r="AY1461" s="40"/>
      <c r="BA1461" s="18"/>
      <c r="BC1461" s="18"/>
      <c r="BD1461" s="18"/>
      <c r="BK1461" s="18"/>
      <c r="BN1461" s="18"/>
      <c r="BY1461" s="18"/>
      <c r="CC1461" s="18"/>
      <c r="CH1461" s="18"/>
      <c r="CS1461" s="18"/>
      <c r="DD1461" s="34" t="s">
        <v>110</v>
      </c>
    </row>
    <row r="1462" spans="4:108" x14ac:dyDescent="0.25">
      <c r="D1462" s="12"/>
      <c r="E1462" s="14"/>
      <c r="H1462" s="16"/>
      <c r="I1462" s="11"/>
      <c r="J1462" s="33"/>
      <c r="K1462" s="33"/>
      <c r="L1462" s="33"/>
      <c r="M1462" s="33"/>
      <c r="N1462" s="8"/>
      <c r="AG1462" s="8"/>
      <c r="AI1462" s="30"/>
      <c r="AK1462" s="30"/>
      <c r="AL1462" s="21"/>
      <c r="AM1462" s="23"/>
      <c r="AW1462" s="40"/>
      <c r="AY1462" s="40"/>
      <c r="BA1462" s="18"/>
      <c r="BC1462" s="18"/>
      <c r="BD1462" s="18"/>
      <c r="BK1462" s="18"/>
      <c r="BN1462" s="18"/>
      <c r="BY1462" s="18"/>
      <c r="CC1462" s="18"/>
      <c r="CH1462" s="18"/>
      <c r="CS1462" s="18"/>
      <c r="DD1462" s="34" t="s">
        <v>110</v>
      </c>
    </row>
    <row r="1463" spans="4:108" x14ac:dyDescent="0.25">
      <c r="D1463" s="12"/>
      <c r="E1463" s="14"/>
      <c r="H1463" s="16"/>
      <c r="I1463" s="11"/>
      <c r="J1463" s="33"/>
      <c r="K1463" s="33"/>
      <c r="L1463" s="33"/>
      <c r="M1463" s="33"/>
      <c r="N1463" s="8"/>
      <c r="AG1463" s="8"/>
      <c r="AI1463" s="30"/>
      <c r="AK1463" s="30"/>
      <c r="AL1463" s="21"/>
      <c r="AM1463" s="23"/>
      <c r="AW1463" s="40"/>
      <c r="AY1463" s="40"/>
      <c r="BA1463" s="18"/>
      <c r="BC1463" s="18"/>
      <c r="BD1463" s="18"/>
      <c r="BK1463" s="18"/>
      <c r="BN1463" s="18"/>
      <c r="BY1463" s="18"/>
      <c r="CC1463" s="18"/>
      <c r="CH1463" s="18"/>
      <c r="CS1463" s="18"/>
      <c r="DD1463" s="34" t="s">
        <v>110</v>
      </c>
    </row>
    <row r="1464" spans="4:108" x14ac:dyDescent="0.25">
      <c r="D1464" s="12"/>
      <c r="E1464" s="14"/>
      <c r="H1464" s="16"/>
      <c r="I1464" s="11"/>
      <c r="J1464" s="33"/>
      <c r="K1464" s="33"/>
      <c r="L1464" s="33"/>
      <c r="M1464" s="33"/>
      <c r="N1464" s="8"/>
      <c r="AG1464" s="8"/>
      <c r="AI1464" s="30"/>
      <c r="AK1464" s="30"/>
      <c r="AL1464" s="21"/>
      <c r="AM1464" s="23"/>
      <c r="AW1464" s="40"/>
      <c r="AY1464" s="40"/>
      <c r="BA1464" s="18"/>
      <c r="BC1464" s="18"/>
      <c r="BD1464" s="18"/>
      <c r="BK1464" s="18"/>
      <c r="BN1464" s="18"/>
      <c r="BY1464" s="18"/>
      <c r="CC1464" s="18"/>
      <c r="CH1464" s="18"/>
      <c r="CS1464" s="18"/>
      <c r="DD1464" s="34" t="s">
        <v>110</v>
      </c>
    </row>
    <row r="1465" spans="4:108" x14ac:dyDescent="0.25">
      <c r="D1465" s="12"/>
      <c r="E1465" s="14"/>
      <c r="H1465" s="16"/>
      <c r="I1465" s="11"/>
      <c r="J1465" s="33"/>
      <c r="K1465" s="33"/>
      <c r="L1465" s="33"/>
      <c r="M1465" s="33"/>
      <c r="N1465" s="8"/>
      <c r="AG1465" s="8"/>
      <c r="AI1465" s="30"/>
      <c r="AK1465" s="30"/>
      <c r="AL1465" s="21"/>
      <c r="AM1465" s="23"/>
      <c r="AW1465" s="40"/>
      <c r="AY1465" s="40"/>
      <c r="BA1465" s="18"/>
      <c r="BC1465" s="18"/>
      <c r="BD1465" s="18"/>
      <c r="BK1465" s="18"/>
      <c r="BN1465" s="18"/>
      <c r="BY1465" s="18"/>
      <c r="CC1465" s="18"/>
      <c r="CH1465" s="18"/>
      <c r="CS1465" s="18"/>
      <c r="DD1465" s="34" t="s">
        <v>110</v>
      </c>
    </row>
    <row r="1466" spans="4:108" x14ac:dyDescent="0.25">
      <c r="D1466" s="12"/>
      <c r="E1466" s="14"/>
      <c r="H1466" s="16"/>
      <c r="I1466" s="11"/>
      <c r="J1466" s="33"/>
      <c r="K1466" s="33"/>
      <c r="L1466" s="33"/>
      <c r="M1466" s="33"/>
      <c r="N1466" s="8"/>
      <c r="AG1466" s="8"/>
      <c r="AI1466" s="30"/>
      <c r="AK1466" s="30"/>
      <c r="AL1466" s="21"/>
      <c r="AM1466" s="23"/>
      <c r="AW1466" s="40"/>
      <c r="AY1466" s="40"/>
      <c r="BA1466" s="18"/>
      <c r="BC1466" s="18"/>
      <c r="BD1466" s="18"/>
      <c r="BK1466" s="18"/>
      <c r="BN1466" s="18"/>
      <c r="BY1466" s="18"/>
      <c r="CC1466" s="18"/>
      <c r="CH1466" s="18"/>
      <c r="CS1466" s="18"/>
      <c r="DD1466" s="34" t="s">
        <v>110</v>
      </c>
    </row>
    <row r="1467" spans="4:108" x14ac:dyDescent="0.25">
      <c r="D1467" s="12"/>
      <c r="E1467" s="14"/>
      <c r="H1467" s="16"/>
      <c r="I1467" s="11"/>
      <c r="J1467" s="33"/>
      <c r="K1467" s="33"/>
      <c r="L1467" s="33"/>
      <c r="M1467" s="33"/>
      <c r="N1467" s="8"/>
      <c r="AG1467" s="8"/>
      <c r="AI1467" s="30"/>
      <c r="AK1467" s="30"/>
      <c r="AL1467" s="21"/>
      <c r="AM1467" s="23"/>
      <c r="AW1467" s="40"/>
      <c r="AY1467" s="40"/>
      <c r="BA1467" s="18"/>
      <c r="BC1467" s="18"/>
      <c r="BD1467" s="18"/>
      <c r="BK1467" s="18"/>
      <c r="BN1467" s="18"/>
      <c r="BY1467" s="18"/>
      <c r="CC1467" s="18"/>
      <c r="CH1467" s="18"/>
      <c r="CS1467" s="18"/>
      <c r="DD1467" s="34" t="s">
        <v>110</v>
      </c>
    </row>
    <row r="1468" spans="4:108" x14ac:dyDescent="0.25">
      <c r="D1468" s="12"/>
      <c r="E1468" s="14"/>
      <c r="H1468" s="16"/>
      <c r="I1468" s="11"/>
      <c r="J1468" s="33"/>
      <c r="K1468" s="33"/>
      <c r="L1468" s="33"/>
      <c r="M1468" s="33"/>
      <c r="N1468" s="8"/>
      <c r="AG1468" s="8"/>
      <c r="AI1468" s="30"/>
      <c r="AK1468" s="30"/>
      <c r="AL1468" s="21"/>
      <c r="AM1468" s="23"/>
      <c r="AW1468" s="40"/>
      <c r="AY1468" s="40"/>
      <c r="BA1468" s="18"/>
      <c r="BC1468" s="18"/>
      <c r="BD1468" s="18"/>
      <c r="BK1468" s="18"/>
      <c r="BN1468" s="18"/>
      <c r="BY1468" s="18"/>
      <c r="CC1468" s="18"/>
      <c r="CH1468" s="18"/>
      <c r="CS1468" s="18"/>
      <c r="DD1468" s="34" t="s">
        <v>110</v>
      </c>
    </row>
    <row r="1469" spans="4:108" x14ac:dyDescent="0.25">
      <c r="D1469" s="12"/>
      <c r="E1469" s="14"/>
      <c r="H1469" s="16"/>
      <c r="I1469" s="11"/>
      <c r="J1469" s="33"/>
      <c r="K1469" s="33"/>
      <c r="L1469" s="33"/>
      <c r="M1469" s="33"/>
      <c r="N1469" s="8"/>
      <c r="AG1469" s="8"/>
      <c r="AI1469" s="30"/>
      <c r="AK1469" s="30"/>
      <c r="AL1469" s="21"/>
      <c r="AM1469" s="23"/>
      <c r="AW1469" s="40"/>
      <c r="AY1469" s="40"/>
      <c r="BA1469" s="18"/>
      <c r="BC1469" s="18"/>
      <c r="BD1469" s="18"/>
      <c r="BK1469" s="18"/>
      <c r="BN1469" s="18"/>
      <c r="BY1469" s="18"/>
      <c r="CC1469" s="18"/>
      <c r="CH1469" s="18"/>
      <c r="CS1469" s="18"/>
      <c r="DD1469" s="34" t="s">
        <v>110</v>
      </c>
    </row>
    <row r="1470" spans="4:108" x14ac:dyDescent="0.25">
      <c r="D1470" s="12"/>
      <c r="E1470" s="14"/>
      <c r="H1470" s="16"/>
      <c r="I1470" s="11"/>
      <c r="J1470" s="33"/>
      <c r="K1470" s="33"/>
      <c r="L1470" s="33"/>
      <c r="M1470" s="33"/>
      <c r="N1470" s="8"/>
      <c r="AG1470" s="8"/>
      <c r="AI1470" s="30"/>
      <c r="AK1470" s="30"/>
      <c r="AL1470" s="21"/>
      <c r="AM1470" s="23"/>
      <c r="AW1470" s="40"/>
      <c r="AY1470" s="40"/>
      <c r="BA1470" s="18"/>
      <c r="BC1470" s="18"/>
      <c r="BD1470" s="18"/>
      <c r="BK1470" s="18"/>
      <c r="BN1470" s="18"/>
      <c r="BY1470" s="18"/>
      <c r="CC1470" s="18"/>
      <c r="CH1470" s="18"/>
      <c r="CS1470" s="18"/>
      <c r="DD1470" s="34" t="s">
        <v>110</v>
      </c>
    </row>
    <row r="1471" spans="4:108" x14ac:dyDescent="0.25">
      <c r="D1471" s="12"/>
      <c r="E1471" s="14"/>
      <c r="H1471" s="16"/>
      <c r="I1471" s="11"/>
      <c r="J1471" s="33"/>
      <c r="K1471" s="33"/>
      <c r="L1471" s="33"/>
      <c r="M1471" s="33"/>
      <c r="N1471" s="8"/>
      <c r="AG1471" s="8"/>
      <c r="AI1471" s="30"/>
      <c r="AK1471" s="30"/>
      <c r="AL1471" s="21"/>
      <c r="AM1471" s="23"/>
      <c r="AW1471" s="40"/>
      <c r="AY1471" s="40"/>
      <c r="BA1471" s="18"/>
      <c r="BC1471" s="18"/>
      <c r="BD1471" s="18"/>
      <c r="BK1471" s="18"/>
      <c r="BN1471" s="18"/>
      <c r="BY1471" s="18"/>
      <c r="CC1471" s="18"/>
      <c r="CH1471" s="18"/>
      <c r="CS1471" s="18"/>
      <c r="DD1471" s="34" t="s">
        <v>110</v>
      </c>
    </row>
    <row r="1472" spans="4:108" x14ac:dyDescent="0.25">
      <c r="D1472" s="12"/>
      <c r="E1472" s="14"/>
      <c r="H1472" s="16"/>
      <c r="I1472" s="11"/>
      <c r="J1472" s="33"/>
      <c r="K1472" s="33"/>
      <c r="L1472" s="33"/>
      <c r="M1472" s="33"/>
      <c r="N1472" s="8"/>
      <c r="AG1472" s="8"/>
      <c r="AI1472" s="30"/>
      <c r="AK1472" s="30"/>
      <c r="AL1472" s="21"/>
      <c r="AM1472" s="23"/>
      <c r="AW1472" s="40"/>
      <c r="AY1472" s="40"/>
      <c r="BA1472" s="18"/>
      <c r="BC1472" s="18"/>
      <c r="BD1472" s="18"/>
      <c r="BK1472" s="18"/>
      <c r="BN1472" s="18"/>
      <c r="BY1472" s="18"/>
      <c r="CC1472" s="18"/>
      <c r="CH1472" s="18"/>
      <c r="CS1472" s="18"/>
      <c r="DD1472" s="34" t="s">
        <v>110</v>
      </c>
    </row>
    <row r="1473" spans="4:108" x14ac:dyDescent="0.25">
      <c r="D1473" s="12"/>
      <c r="E1473" s="14"/>
      <c r="H1473" s="16"/>
      <c r="I1473" s="11"/>
      <c r="J1473" s="33"/>
      <c r="K1473" s="33"/>
      <c r="L1473" s="33"/>
      <c r="M1473" s="33"/>
      <c r="N1473" s="8"/>
      <c r="AG1473" s="8"/>
      <c r="AI1473" s="30"/>
      <c r="AK1473" s="30"/>
      <c r="AL1473" s="21"/>
      <c r="AM1473" s="23"/>
      <c r="AW1473" s="40"/>
      <c r="AY1473" s="40"/>
      <c r="BA1473" s="18"/>
      <c r="BC1473" s="18"/>
      <c r="BD1473" s="18"/>
      <c r="BK1473" s="18"/>
      <c r="BN1473" s="18"/>
      <c r="BY1473" s="18"/>
      <c r="CC1473" s="18"/>
      <c r="CH1473" s="18"/>
      <c r="CS1473" s="18"/>
      <c r="DD1473" s="34" t="s">
        <v>110</v>
      </c>
    </row>
    <row r="1474" spans="4:108" x14ac:dyDescent="0.25">
      <c r="D1474" s="12"/>
      <c r="E1474" s="14"/>
      <c r="H1474" s="16"/>
      <c r="I1474" s="11"/>
      <c r="J1474" s="33"/>
      <c r="K1474" s="33"/>
      <c r="L1474" s="33"/>
      <c r="M1474" s="33"/>
      <c r="N1474" s="8"/>
      <c r="AG1474" s="8"/>
      <c r="AI1474" s="30"/>
      <c r="AK1474" s="30"/>
      <c r="AL1474" s="21"/>
      <c r="AM1474" s="23"/>
      <c r="AW1474" s="40"/>
      <c r="AY1474" s="40"/>
      <c r="BA1474" s="18"/>
      <c r="BC1474" s="18"/>
      <c r="BD1474" s="18"/>
      <c r="BK1474" s="18"/>
      <c r="BN1474" s="18"/>
      <c r="BY1474" s="18"/>
      <c r="CC1474" s="18"/>
      <c r="CH1474" s="18"/>
      <c r="CS1474" s="18"/>
      <c r="DD1474" s="34" t="s">
        <v>110</v>
      </c>
    </row>
    <row r="1475" spans="4:108" x14ac:dyDescent="0.25">
      <c r="D1475" s="12"/>
      <c r="E1475" s="14"/>
      <c r="H1475" s="16"/>
      <c r="I1475" s="11"/>
      <c r="J1475" s="33"/>
      <c r="K1475" s="33"/>
      <c r="L1475" s="33"/>
      <c r="M1475" s="33"/>
      <c r="N1475" s="8"/>
      <c r="AG1475" s="8"/>
      <c r="AI1475" s="30"/>
      <c r="AK1475" s="30"/>
      <c r="AL1475" s="21"/>
      <c r="AM1475" s="23"/>
      <c r="AW1475" s="40"/>
      <c r="AY1475" s="40"/>
      <c r="BA1475" s="18"/>
      <c r="BC1475" s="18"/>
      <c r="BD1475" s="18"/>
      <c r="BK1475" s="18"/>
      <c r="BN1475" s="18"/>
      <c r="BY1475" s="18"/>
      <c r="CC1475" s="18"/>
      <c r="CH1475" s="18"/>
      <c r="CS1475" s="18"/>
      <c r="DD1475" s="34" t="s">
        <v>110</v>
      </c>
    </row>
    <row r="1476" spans="4:108" x14ac:dyDescent="0.25">
      <c r="D1476" s="12"/>
      <c r="E1476" s="14"/>
      <c r="H1476" s="16"/>
      <c r="I1476" s="11"/>
      <c r="J1476" s="33"/>
      <c r="K1476" s="33"/>
      <c r="L1476" s="33"/>
      <c r="M1476" s="33"/>
      <c r="N1476" s="8"/>
      <c r="AG1476" s="8"/>
      <c r="AI1476" s="30"/>
      <c r="AK1476" s="30"/>
      <c r="AL1476" s="21"/>
      <c r="AM1476" s="23"/>
      <c r="AW1476" s="40"/>
      <c r="AY1476" s="40"/>
      <c r="BA1476" s="18"/>
      <c r="BC1476" s="18"/>
      <c r="BD1476" s="18"/>
      <c r="BK1476" s="18"/>
      <c r="BN1476" s="18"/>
      <c r="BY1476" s="18"/>
      <c r="CC1476" s="18"/>
      <c r="CH1476" s="18"/>
      <c r="CS1476" s="18"/>
      <c r="DD1476" s="34" t="s">
        <v>110</v>
      </c>
    </row>
    <row r="1477" spans="4:108" x14ac:dyDescent="0.25">
      <c r="D1477" s="12"/>
      <c r="E1477" s="14"/>
      <c r="H1477" s="16"/>
      <c r="I1477" s="11"/>
      <c r="J1477" s="33"/>
      <c r="K1477" s="33"/>
      <c r="L1477" s="33"/>
      <c r="M1477" s="33"/>
      <c r="N1477" s="8"/>
      <c r="AG1477" s="8"/>
      <c r="AI1477" s="30"/>
      <c r="AK1477" s="30"/>
      <c r="AL1477" s="21"/>
      <c r="AM1477" s="23"/>
      <c r="AW1477" s="40"/>
      <c r="AY1477" s="40"/>
      <c r="BA1477" s="18"/>
      <c r="BC1477" s="18"/>
      <c r="BD1477" s="18"/>
      <c r="BK1477" s="18"/>
      <c r="BN1477" s="18"/>
      <c r="BY1477" s="18"/>
      <c r="CC1477" s="18"/>
      <c r="CH1477" s="18"/>
      <c r="CS1477" s="18"/>
      <c r="DD1477" s="34" t="s">
        <v>110</v>
      </c>
    </row>
    <row r="1478" spans="4:108" x14ac:dyDescent="0.25">
      <c r="D1478" s="12"/>
      <c r="E1478" s="14"/>
      <c r="H1478" s="16"/>
      <c r="I1478" s="11"/>
      <c r="J1478" s="33"/>
      <c r="K1478" s="33"/>
      <c r="L1478" s="33"/>
      <c r="M1478" s="33"/>
      <c r="N1478" s="8"/>
      <c r="AG1478" s="8"/>
      <c r="AI1478" s="30"/>
      <c r="AK1478" s="30"/>
      <c r="AL1478" s="21"/>
      <c r="AM1478" s="23"/>
      <c r="AW1478" s="40"/>
      <c r="AY1478" s="40"/>
      <c r="BA1478" s="18"/>
      <c r="BC1478" s="18"/>
      <c r="BD1478" s="18"/>
      <c r="BK1478" s="18"/>
      <c r="BN1478" s="18"/>
      <c r="BY1478" s="18"/>
      <c r="CC1478" s="18"/>
      <c r="CH1478" s="18"/>
      <c r="CS1478" s="18"/>
      <c r="DD1478" s="34" t="s">
        <v>110</v>
      </c>
    </row>
    <row r="1479" spans="4:108" x14ac:dyDescent="0.25">
      <c r="D1479" s="12"/>
      <c r="E1479" s="14"/>
      <c r="H1479" s="16"/>
      <c r="I1479" s="11"/>
      <c r="J1479" s="33"/>
      <c r="K1479" s="33"/>
      <c r="L1479" s="33"/>
      <c r="M1479" s="33"/>
      <c r="N1479" s="8"/>
      <c r="AG1479" s="8"/>
      <c r="AI1479" s="30"/>
      <c r="AK1479" s="30"/>
      <c r="AL1479" s="21"/>
      <c r="AM1479" s="23"/>
      <c r="AW1479" s="40"/>
      <c r="AY1479" s="40"/>
      <c r="BA1479" s="18"/>
      <c r="BC1479" s="18"/>
      <c r="BD1479" s="18"/>
      <c r="BK1479" s="18"/>
      <c r="BN1479" s="18"/>
      <c r="BY1479" s="18"/>
      <c r="CC1479" s="18"/>
      <c r="CH1479" s="18"/>
      <c r="CS1479" s="18"/>
      <c r="DD1479" s="34" t="s">
        <v>110</v>
      </c>
    </row>
    <row r="1480" spans="4:108" x14ac:dyDescent="0.25">
      <c r="D1480" s="12"/>
      <c r="E1480" s="14"/>
      <c r="H1480" s="16"/>
      <c r="I1480" s="11"/>
      <c r="J1480" s="33"/>
      <c r="K1480" s="33"/>
      <c r="L1480" s="33"/>
      <c r="M1480" s="33"/>
      <c r="N1480" s="8"/>
      <c r="AG1480" s="8"/>
      <c r="AI1480" s="30"/>
      <c r="AK1480" s="30"/>
      <c r="AL1480" s="21"/>
      <c r="AM1480" s="23"/>
      <c r="AW1480" s="40"/>
      <c r="AY1480" s="40"/>
      <c r="BA1480" s="18"/>
      <c r="BC1480" s="18"/>
      <c r="BD1480" s="18"/>
      <c r="BK1480" s="18"/>
      <c r="BN1480" s="18"/>
      <c r="BY1480" s="18"/>
      <c r="CC1480" s="18"/>
      <c r="CH1480" s="18"/>
      <c r="CS1480" s="18"/>
      <c r="DD1480" s="34" t="s">
        <v>110</v>
      </c>
    </row>
    <row r="1481" spans="4:108" x14ac:dyDescent="0.25">
      <c r="D1481" s="12"/>
      <c r="E1481" s="14"/>
      <c r="H1481" s="16"/>
      <c r="I1481" s="11"/>
      <c r="J1481" s="33"/>
      <c r="K1481" s="33"/>
      <c r="L1481" s="33"/>
      <c r="M1481" s="33"/>
      <c r="N1481" s="8"/>
      <c r="AG1481" s="8"/>
      <c r="AI1481" s="30"/>
      <c r="AK1481" s="30"/>
      <c r="AL1481" s="21"/>
      <c r="AM1481" s="23"/>
      <c r="AW1481" s="40"/>
      <c r="AY1481" s="40"/>
      <c r="BA1481" s="18"/>
      <c r="BC1481" s="18"/>
      <c r="BD1481" s="18"/>
      <c r="BK1481" s="18"/>
      <c r="BN1481" s="18"/>
      <c r="BY1481" s="18"/>
      <c r="CC1481" s="18"/>
      <c r="CH1481" s="18"/>
      <c r="CS1481" s="18"/>
      <c r="DD1481" s="34" t="s">
        <v>110</v>
      </c>
    </row>
    <row r="1482" spans="4:108" x14ac:dyDescent="0.25">
      <c r="D1482" s="12"/>
      <c r="E1482" s="14"/>
      <c r="H1482" s="16"/>
      <c r="I1482" s="11"/>
      <c r="J1482" s="33"/>
      <c r="K1482" s="33"/>
      <c r="L1482" s="33"/>
      <c r="M1482" s="33"/>
      <c r="N1482" s="8"/>
      <c r="AG1482" s="8"/>
      <c r="AI1482" s="30"/>
      <c r="AK1482" s="30"/>
      <c r="AL1482" s="21"/>
      <c r="AM1482" s="23"/>
      <c r="AW1482" s="40"/>
      <c r="AY1482" s="40"/>
      <c r="BA1482" s="18"/>
      <c r="BC1482" s="18"/>
      <c r="BD1482" s="18"/>
      <c r="BK1482" s="18"/>
      <c r="BN1482" s="18"/>
      <c r="BY1482" s="18"/>
      <c r="CC1482" s="18"/>
      <c r="CH1482" s="18"/>
      <c r="CS1482" s="18"/>
      <c r="DD1482" s="34" t="s">
        <v>110</v>
      </c>
    </row>
    <row r="1483" spans="4:108" x14ac:dyDescent="0.25">
      <c r="D1483" s="12"/>
      <c r="E1483" s="14"/>
      <c r="H1483" s="16"/>
      <c r="I1483" s="11"/>
      <c r="J1483" s="33"/>
      <c r="K1483" s="33"/>
      <c r="L1483" s="33"/>
      <c r="M1483" s="33"/>
      <c r="N1483" s="8"/>
      <c r="AG1483" s="8"/>
      <c r="AI1483" s="30"/>
      <c r="AK1483" s="30"/>
      <c r="AL1483" s="21"/>
      <c r="AM1483" s="23"/>
      <c r="AW1483" s="40"/>
      <c r="AY1483" s="40"/>
      <c r="BA1483" s="18"/>
      <c r="BC1483" s="18"/>
      <c r="BD1483" s="18"/>
      <c r="BK1483" s="18"/>
      <c r="BN1483" s="18"/>
      <c r="BY1483" s="18"/>
      <c r="CC1483" s="18"/>
      <c r="CH1483" s="18"/>
      <c r="CS1483" s="18"/>
      <c r="DD1483" s="34" t="s">
        <v>110</v>
      </c>
    </row>
    <row r="1484" spans="4:108" x14ac:dyDescent="0.25">
      <c r="D1484" s="12"/>
      <c r="E1484" s="14"/>
      <c r="H1484" s="16"/>
      <c r="I1484" s="11"/>
      <c r="J1484" s="33"/>
      <c r="K1484" s="33"/>
      <c r="L1484" s="33"/>
      <c r="M1484" s="33"/>
      <c r="N1484" s="8"/>
      <c r="AG1484" s="8"/>
      <c r="AI1484" s="30"/>
      <c r="AK1484" s="30"/>
      <c r="AL1484" s="21"/>
      <c r="AM1484" s="23"/>
      <c r="AW1484" s="40"/>
      <c r="AY1484" s="40"/>
      <c r="BA1484" s="18"/>
      <c r="BC1484" s="18"/>
      <c r="BD1484" s="18"/>
      <c r="BK1484" s="18"/>
      <c r="BN1484" s="18"/>
      <c r="BY1484" s="18"/>
      <c r="CC1484" s="18"/>
      <c r="CH1484" s="18"/>
      <c r="CS1484" s="18"/>
      <c r="DD1484" s="34" t="s">
        <v>110</v>
      </c>
    </row>
    <row r="1485" spans="4:108" x14ac:dyDescent="0.25">
      <c r="D1485" s="12"/>
      <c r="E1485" s="14"/>
      <c r="H1485" s="16"/>
      <c r="I1485" s="11"/>
      <c r="J1485" s="33"/>
      <c r="K1485" s="33"/>
      <c r="L1485" s="33"/>
      <c r="M1485" s="33"/>
      <c r="N1485" s="8"/>
      <c r="AG1485" s="8"/>
      <c r="AI1485" s="30"/>
      <c r="AK1485" s="30"/>
      <c r="AL1485" s="21"/>
      <c r="AM1485" s="23"/>
      <c r="AW1485" s="40"/>
      <c r="AY1485" s="40"/>
      <c r="BA1485" s="18"/>
      <c r="BC1485" s="18"/>
      <c r="BD1485" s="18"/>
      <c r="BK1485" s="18"/>
      <c r="BN1485" s="18"/>
      <c r="BY1485" s="18"/>
      <c r="CC1485" s="18"/>
      <c r="CH1485" s="18"/>
      <c r="CS1485" s="18"/>
      <c r="DD1485" s="34" t="s">
        <v>110</v>
      </c>
    </row>
    <row r="1486" spans="4:108" x14ac:dyDescent="0.25">
      <c r="D1486" s="12"/>
      <c r="E1486" s="14"/>
      <c r="H1486" s="16"/>
      <c r="I1486" s="11"/>
      <c r="J1486" s="33"/>
      <c r="K1486" s="33"/>
      <c r="L1486" s="33"/>
      <c r="M1486" s="33"/>
      <c r="N1486" s="8"/>
      <c r="AG1486" s="8"/>
      <c r="AI1486" s="30"/>
      <c r="AK1486" s="30"/>
      <c r="AL1486" s="21"/>
      <c r="AM1486" s="23"/>
      <c r="AW1486" s="40"/>
      <c r="AY1486" s="40"/>
      <c r="BA1486" s="18"/>
      <c r="BC1486" s="18"/>
      <c r="BD1486" s="18"/>
      <c r="BK1486" s="18"/>
      <c r="BN1486" s="18"/>
      <c r="BY1486" s="18"/>
      <c r="CC1486" s="18"/>
      <c r="CH1486" s="18"/>
      <c r="CS1486" s="18"/>
      <c r="DD1486" s="34" t="s">
        <v>110</v>
      </c>
    </row>
    <row r="1487" spans="4:108" x14ac:dyDescent="0.25">
      <c r="D1487" s="12"/>
      <c r="E1487" s="14"/>
      <c r="H1487" s="16"/>
      <c r="I1487" s="11"/>
      <c r="J1487" s="33"/>
      <c r="K1487" s="33"/>
      <c r="L1487" s="33"/>
      <c r="M1487" s="33"/>
      <c r="N1487" s="8"/>
      <c r="AG1487" s="8"/>
      <c r="AI1487" s="30"/>
      <c r="AK1487" s="30"/>
      <c r="AL1487" s="21"/>
      <c r="AM1487" s="23"/>
      <c r="AW1487" s="40"/>
      <c r="AY1487" s="40"/>
      <c r="BA1487" s="18"/>
      <c r="BC1487" s="18"/>
      <c r="BD1487" s="18"/>
      <c r="BK1487" s="18"/>
      <c r="BN1487" s="18"/>
      <c r="BY1487" s="18"/>
      <c r="CC1487" s="18"/>
      <c r="CH1487" s="18"/>
      <c r="CS1487" s="18"/>
      <c r="DD1487" s="34" t="s">
        <v>110</v>
      </c>
    </row>
    <row r="1488" spans="4:108" x14ac:dyDescent="0.25">
      <c r="D1488" s="12"/>
      <c r="E1488" s="14"/>
      <c r="H1488" s="16"/>
      <c r="I1488" s="11"/>
      <c r="J1488" s="33"/>
      <c r="K1488" s="33"/>
      <c r="L1488" s="33"/>
      <c r="M1488" s="33"/>
      <c r="N1488" s="8"/>
      <c r="AG1488" s="8"/>
      <c r="AI1488" s="30"/>
      <c r="AK1488" s="30"/>
      <c r="AL1488" s="21"/>
      <c r="AM1488" s="23"/>
      <c r="AW1488" s="40"/>
      <c r="AY1488" s="40"/>
      <c r="BA1488" s="18"/>
      <c r="BC1488" s="18"/>
      <c r="BD1488" s="18"/>
      <c r="BK1488" s="18"/>
      <c r="BN1488" s="18"/>
      <c r="BY1488" s="18"/>
      <c r="CC1488" s="18"/>
      <c r="CH1488" s="18"/>
      <c r="CS1488" s="18"/>
      <c r="DD1488" s="34" t="s">
        <v>110</v>
      </c>
    </row>
    <row r="1489" spans="4:108" x14ac:dyDescent="0.25">
      <c r="D1489" s="12"/>
      <c r="E1489" s="14"/>
      <c r="H1489" s="16"/>
      <c r="I1489" s="11"/>
      <c r="J1489" s="33"/>
      <c r="K1489" s="33"/>
      <c r="L1489" s="33"/>
      <c r="M1489" s="33"/>
      <c r="N1489" s="8"/>
      <c r="AG1489" s="8"/>
      <c r="AI1489" s="30"/>
      <c r="AK1489" s="30"/>
      <c r="AL1489" s="21"/>
      <c r="AM1489" s="23"/>
      <c r="AW1489" s="40"/>
      <c r="AY1489" s="40"/>
      <c r="BA1489" s="18"/>
      <c r="BC1489" s="18"/>
      <c r="BD1489" s="18"/>
      <c r="BK1489" s="18"/>
      <c r="BN1489" s="18"/>
      <c r="BY1489" s="18"/>
      <c r="CC1489" s="18"/>
      <c r="CH1489" s="18"/>
      <c r="CS1489" s="18"/>
      <c r="DD1489" s="34" t="s">
        <v>110</v>
      </c>
    </row>
    <row r="1490" spans="4:108" x14ac:dyDescent="0.25">
      <c r="D1490" s="12"/>
      <c r="E1490" s="14"/>
      <c r="H1490" s="16"/>
      <c r="I1490" s="11"/>
      <c r="J1490" s="33"/>
      <c r="K1490" s="33"/>
      <c r="L1490" s="33"/>
      <c r="M1490" s="33"/>
      <c r="N1490" s="8"/>
      <c r="AG1490" s="8"/>
      <c r="AI1490" s="30"/>
      <c r="AK1490" s="30"/>
      <c r="AL1490" s="21"/>
      <c r="AM1490" s="23"/>
      <c r="AW1490" s="40"/>
      <c r="AY1490" s="40"/>
      <c r="BA1490" s="18"/>
      <c r="BC1490" s="18"/>
      <c r="BD1490" s="18"/>
      <c r="BK1490" s="18"/>
      <c r="BN1490" s="18"/>
      <c r="BY1490" s="18"/>
      <c r="CC1490" s="18"/>
      <c r="CH1490" s="18"/>
      <c r="CS1490" s="18"/>
      <c r="DD1490" s="34" t="s">
        <v>110</v>
      </c>
    </row>
    <row r="1491" spans="4:108" x14ac:dyDescent="0.25">
      <c r="D1491" s="12"/>
      <c r="E1491" s="14"/>
      <c r="H1491" s="16"/>
      <c r="I1491" s="11"/>
      <c r="J1491" s="33"/>
      <c r="K1491" s="33"/>
      <c r="L1491" s="33"/>
      <c r="M1491" s="33"/>
      <c r="N1491" s="8"/>
      <c r="AG1491" s="8"/>
      <c r="AI1491" s="30"/>
      <c r="AK1491" s="30"/>
      <c r="AL1491" s="21"/>
      <c r="AM1491" s="23"/>
      <c r="AW1491" s="40"/>
      <c r="AY1491" s="40"/>
      <c r="BA1491" s="18"/>
      <c r="BC1491" s="18"/>
      <c r="BD1491" s="18"/>
      <c r="BK1491" s="18"/>
      <c r="BN1491" s="18"/>
      <c r="BY1491" s="18"/>
      <c r="CC1491" s="18"/>
      <c r="CH1491" s="18"/>
      <c r="CS1491" s="18"/>
      <c r="DD1491" s="34" t="s">
        <v>110</v>
      </c>
    </row>
    <row r="1492" spans="4:108" x14ac:dyDescent="0.25">
      <c r="D1492" s="12"/>
      <c r="E1492" s="14"/>
      <c r="H1492" s="16"/>
      <c r="I1492" s="11"/>
      <c r="J1492" s="33"/>
      <c r="K1492" s="33"/>
      <c r="L1492" s="33"/>
      <c r="M1492" s="33"/>
      <c r="N1492" s="8"/>
      <c r="AG1492" s="8"/>
      <c r="AI1492" s="30"/>
      <c r="AK1492" s="30"/>
      <c r="AL1492" s="21"/>
      <c r="AM1492" s="23"/>
      <c r="AW1492" s="40"/>
      <c r="AY1492" s="40"/>
      <c r="BA1492" s="18"/>
      <c r="BC1492" s="18"/>
      <c r="BD1492" s="18"/>
      <c r="BK1492" s="18"/>
      <c r="BN1492" s="18"/>
      <c r="BY1492" s="18"/>
      <c r="CC1492" s="18"/>
      <c r="CH1492" s="18"/>
      <c r="CS1492" s="18"/>
      <c r="DD1492" s="34" t="s">
        <v>110</v>
      </c>
    </row>
    <row r="1493" spans="4:108" x14ac:dyDescent="0.25">
      <c r="D1493" s="12"/>
      <c r="E1493" s="14"/>
      <c r="H1493" s="16"/>
      <c r="I1493" s="11"/>
      <c r="J1493" s="33"/>
      <c r="K1493" s="33"/>
      <c r="L1493" s="33"/>
      <c r="M1493" s="33"/>
      <c r="N1493" s="8"/>
      <c r="AG1493" s="8"/>
      <c r="AI1493" s="30"/>
      <c r="AK1493" s="30"/>
      <c r="AL1493" s="21"/>
      <c r="AM1493" s="23"/>
      <c r="AW1493" s="40"/>
      <c r="AY1493" s="40"/>
      <c r="BA1493" s="18"/>
      <c r="BC1493" s="18"/>
      <c r="BD1493" s="18"/>
      <c r="BK1493" s="18"/>
      <c r="BN1493" s="18"/>
      <c r="BY1493" s="18"/>
      <c r="CC1493" s="18"/>
      <c r="CH1493" s="18"/>
      <c r="CS1493" s="18"/>
      <c r="DD1493" s="34" t="s">
        <v>110</v>
      </c>
    </row>
    <row r="1494" spans="4:108" x14ac:dyDescent="0.25">
      <c r="D1494" s="12"/>
      <c r="E1494" s="14"/>
      <c r="H1494" s="16"/>
      <c r="I1494" s="11"/>
      <c r="J1494" s="33"/>
      <c r="K1494" s="33"/>
      <c r="L1494" s="33"/>
      <c r="M1494" s="33"/>
      <c r="N1494" s="8"/>
      <c r="AG1494" s="8"/>
      <c r="AI1494" s="30"/>
      <c r="AK1494" s="30"/>
      <c r="AL1494" s="21"/>
      <c r="AM1494" s="23"/>
      <c r="AW1494" s="40"/>
      <c r="AY1494" s="40"/>
      <c r="BA1494" s="18"/>
      <c r="BC1494" s="18"/>
      <c r="BD1494" s="18"/>
      <c r="BK1494" s="18"/>
      <c r="BN1494" s="18"/>
      <c r="BY1494" s="18"/>
      <c r="CC1494" s="18"/>
      <c r="CH1494" s="18"/>
      <c r="CS1494" s="18"/>
      <c r="DD1494" s="34" t="s">
        <v>110</v>
      </c>
    </row>
    <row r="1495" spans="4:108" x14ac:dyDescent="0.25">
      <c r="D1495" s="12"/>
      <c r="E1495" s="14"/>
      <c r="H1495" s="16"/>
      <c r="I1495" s="11"/>
      <c r="J1495" s="33"/>
      <c r="K1495" s="33"/>
      <c r="L1495" s="33"/>
      <c r="M1495" s="33"/>
      <c r="N1495" s="8"/>
      <c r="AG1495" s="8"/>
      <c r="AI1495" s="30"/>
      <c r="AK1495" s="30"/>
      <c r="AL1495" s="21"/>
      <c r="AM1495" s="23"/>
      <c r="AW1495" s="40"/>
      <c r="AY1495" s="40"/>
      <c r="BA1495" s="18"/>
      <c r="BC1495" s="18"/>
      <c r="BD1495" s="18"/>
      <c r="BK1495" s="18"/>
      <c r="BN1495" s="18"/>
      <c r="BY1495" s="18"/>
      <c r="CC1495" s="18"/>
      <c r="CH1495" s="18"/>
      <c r="CS1495" s="18"/>
      <c r="DD1495" s="34" t="s">
        <v>110</v>
      </c>
    </row>
    <row r="1496" spans="4:108" x14ac:dyDescent="0.25">
      <c r="D1496" s="12"/>
      <c r="E1496" s="14"/>
      <c r="H1496" s="16"/>
      <c r="I1496" s="11"/>
      <c r="J1496" s="33"/>
      <c r="K1496" s="33"/>
      <c r="L1496" s="33"/>
      <c r="M1496" s="33"/>
      <c r="N1496" s="8"/>
      <c r="AG1496" s="8"/>
      <c r="AI1496" s="30"/>
      <c r="AK1496" s="30"/>
      <c r="AL1496" s="21"/>
      <c r="AM1496" s="23"/>
      <c r="AW1496" s="40"/>
      <c r="AY1496" s="40"/>
      <c r="BA1496" s="18"/>
      <c r="BC1496" s="18"/>
      <c r="BD1496" s="18"/>
      <c r="BK1496" s="18"/>
      <c r="BN1496" s="18"/>
      <c r="BY1496" s="18"/>
      <c r="CC1496" s="18"/>
      <c r="CH1496" s="18"/>
      <c r="CS1496" s="18"/>
      <c r="DD1496" s="34" t="s">
        <v>110</v>
      </c>
    </row>
    <row r="1497" spans="4:108" x14ac:dyDescent="0.25">
      <c r="D1497" s="12"/>
      <c r="E1497" s="14"/>
      <c r="H1497" s="16"/>
      <c r="I1497" s="11"/>
      <c r="J1497" s="33"/>
      <c r="K1497" s="33"/>
      <c r="L1497" s="33"/>
      <c r="M1497" s="33"/>
      <c r="N1497" s="8"/>
      <c r="AG1497" s="8"/>
      <c r="AI1497" s="30"/>
      <c r="AK1497" s="30"/>
      <c r="AL1497" s="21"/>
      <c r="AM1497" s="23"/>
      <c r="AW1497" s="40"/>
      <c r="AY1497" s="40"/>
      <c r="BA1497" s="18"/>
      <c r="BC1497" s="18"/>
      <c r="BD1497" s="18"/>
      <c r="BK1497" s="18"/>
      <c r="BN1497" s="18"/>
      <c r="BY1497" s="18"/>
      <c r="CC1497" s="18"/>
      <c r="CH1497" s="18"/>
      <c r="CS1497" s="18"/>
      <c r="DD1497" s="34" t="s">
        <v>110</v>
      </c>
    </row>
    <row r="1498" spans="4:108" x14ac:dyDescent="0.25">
      <c r="D1498" s="12"/>
      <c r="E1498" s="14"/>
      <c r="H1498" s="16"/>
      <c r="I1498" s="11"/>
      <c r="J1498" s="33"/>
      <c r="K1498" s="33"/>
      <c r="L1498" s="33"/>
      <c r="M1498" s="33"/>
      <c r="N1498" s="8"/>
      <c r="AG1498" s="8"/>
      <c r="AI1498" s="30"/>
      <c r="AK1498" s="30"/>
      <c r="AL1498" s="21"/>
      <c r="AM1498" s="23"/>
      <c r="AW1498" s="40"/>
      <c r="AY1498" s="40"/>
      <c r="BA1498" s="18"/>
      <c r="BC1498" s="18"/>
      <c r="BD1498" s="18"/>
      <c r="BK1498" s="18"/>
      <c r="BN1498" s="18"/>
      <c r="BY1498" s="18"/>
      <c r="CC1498" s="18"/>
      <c r="CH1498" s="18"/>
      <c r="CS1498" s="18"/>
      <c r="DD1498" s="34" t="s">
        <v>110</v>
      </c>
    </row>
    <row r="1499" spans="4:108" x14ac:dyDescent="0.25">
      <c r="D1499" s="12"/>
      <c r="E1499" s="14"/>
      <c r="H1499" s="16"/>
      <c r="I1499" s="11"/>
      <c r="J1499" s="33"/>
      <c r="K1499" s="33"/>
      <c r="L1499" s="33"/>
      <c r="M1499" s="33"/>
      <c r="N1499" s="8"/>
      <c r="AG1499" s="8"/>
      <c r="AI1499" s="30"/>
      <c r="AK1499" s="30"/>
      <c r="AL1499" s="21"/>
      <c r="AM1499" s="23"/>
      <c r="AW1499" s="40"/>
      <c r="AY1499" s="40"/>
      <c r="BA1499" s="18"/>
      <c r="BC1499" s="18"/>
      <c r="BD1499" s="18"/>
      <c r="BK1499" s="18"/>
      <c r="BN1499" s="18"/>
      <c r="BY1499" s="18"/>
      <c r="CC1499" s="18"/>
      <c r="CH1499" s="18"/>
      <c r="CS1499" s="18"/>
      <c r="DD1499" s="34" t="s">
        <v>110</v>
      </c>
    </row>
    <row r="1500" spans="4:108" x14ac:dyDescent="0.25">
      <c r="D1500" s="12"/>
      <c r="E1500" s="14"/>
      <c r="H1500" s="16"/>
      <c r="I1500" s="11"/>
      <c r="J1500" s="33"/>
      <c r="K1500" s="33"/>
      <c r="L1500" s="33"/>
      <c r="M1500" s="33"/>
      <c r="N1500" s="8"/>
      <c r="AG1500" s="8"/>
      <c r="AI1500" s="30"/>
      <c r="AK1500" s="30"/>
      <c r="AL1500" s="21"/>
      <c r="AM1500" s="23"/>
      <c r="AW1500" s="40"/>
      <c r="AY1500" s="40"/>
      <c r="BA1500" s="18"/>
      <c r="BC1500" s="18"/>
      <c r="BD1500" s="18"/>
      <c r="BK1500" s="18"/>
      <c r="BN1500" s="18"/>
      <c r="BY1500" s="18"/>
      <c r="CC1500" s="18"/>
      <c r="CH1500" s="18"/>
      <c r="CS1500" s="18"/>
      <c r="DD1500" s="34" t="s">
        <v>110</v>
      </c>
    </row>
    <row r="1501" spans="4:108" x14ac:dyDescent="0.25">
      <c r="D1501" s="12"/>
      <c r="E1501" s="14"/>
      <c r="H1501" s="16"/>
      <c r="I1501" s="11"/>
      <c r="J1501" s="33"/>
      <c r="K1501" s="33"/>
      <c r="L1501" s="33"/>
      <c r="M1501" s="33"/>
      <c r="N1501" s="8"/>
      <c r="AG1501" s="8"/>
      <c r="AI1501" s="30"/>
      <c r="AK1501" s="30"/>
      <c r="AL1501" s="21"/>
      <c r="AM1501" s="23"/>
      <c r="AW1501" s="40"/>
      <c r="AY1501" s="40"/>
      <c r="BA1501" s="18"/>
      <c r="BC1501" s="18"/>
      <c r="BD1501" s="18"/>
      <c r="BK1501" s="18"/>
      <c r="BN1501" s="18"/>
      <c r="BY1501" s="18"/>
      <c r="CC1501" s="18"/>
      <c r="CH1501" s="18"/>
      <c r="CS1501" s="18"/>
      <c r="DD1501" s="34" t="s">
        <v>110</v>
      </c>
    </row>
    <row r="1502" spans="4:108" x14ac:dyDescent="0.25">
      <c r="D1502" s="12"/>
      <c r="E1502" s="14"/>
      <c r="H1502" s="16"/>
      <c r="I1502" s="11"/>
      <c r="J1502" s="33"/>
      <c r="K1502" s="33"/>
      <c r="L1502" s="33"/>
      <c r="M1502" s="33"/>
      <c r="N1502" s="8"/>
      <c r="AG1502" s="8"/>
      <c r="AI1502" s="30"/>
      <c r="AK1502" s="30"/>
      <c r="AL1502" s="21"/>
      <c r="AM1502" s="23"/>
      <c r="AW1502" s="40"/>
      <c r="AY1502" s="40"/>
      <c r="BA1502" s="18"/>
      <c r="BC1502" s="18"/>
      <c r="BD1502" s="18"/>
      <c r="BK1502" s="18"/>
      <c r="BN1502" s="18"/>
      <c r="BY1502" s="18"/>
      <c r="CC1502" s="18"/>
      <c r="CH1502" s="18"/>
      <c r="CS1502" s="18"/>
      <c r="DD1502" s="34" t="s">
        <v>110</v>
      </c>
    </row>
    <row r="1503" spans="4:108" x14ac:dyDescent="0.25">
      <c r="D1503" s="12"/>
      <c r="E1503" s="14"/>
      <c r="H1503" s="16"/>
      <c r="I1503" s="11"/>
      <c r="J1503" s="33"/>
      <c r="K1503" s="33"/>
      <c r="L1503" s="33"/>
      <c r="M1503" s="33"/>
      <c r="N1503" s="8"/>
      <c r="AG1503" s="8"/>
      <c r="AI1503" s="30"/>
      <c r="AK1503" s="30"/>
      <c r="AL1503" s="21"/>
      <c r="AM1503" s="23"/>
      <c r="AW1503" s="40"/>
      <c r="AY1503" s="40"/>
      <c r="BA1503" s="18"/>
      <c r="BC1503" s="18"/>
      <c r="BD1503" s="18"/>
      <c r="BK1503" s="18"/>
      <c r="BN1503" s="18"/>
      <c r="BY1503" s="18"/>
      <c r="CC1503" s="18"/>
      <c r="CH1503" s="18"/>
      <c r="CS1503" s="18"/>
      <c r="DD1503" s="34" t="s">
        <v>110</v>
      </c>
    </row>
    <row r="1504" spans="4:108" x14ac:dyDescent="0.25">
      <c r="D1504" s="12"/>
      <c r="E1504" s="14"/>
      <c r="H1504" s="16"/>
      <c r="I1504" s="11"/>
      <c r="J1504" s="33"/>
      <c r="K1504" s="33"/>
      <c r="L1504" s="33"/>
      <c r="M1504" s="33"/>
      <c r="N1504" s="8"/>
      <c r="AG1504" s="8"/>
      <c r="AI1504" s="30"/>
      <c r="AK1504" s="30"/>
      <c r="AL1504" s="21"/>
      <c r="AM1504" s="23"/>
      <c r="AW1504" s="40"/>
      <c r="AY1504" s="40"/>
      <c r="BA1504" s="18"/>
      <c r="BC1504" s="18"/>
      <c r="BD1504" s="18"/>
      <c r="BK1504" s="18"/>
      <c r="BN1504" s="18"/>
      <c r="BY1504" s="18"/>
      <c r="CC1504" s="18"/>
      <c r="CH1504" s="18"/>
      <c r="CS1504" s="18"/>
      <c r="DD1504" s="34" t="s">
        <v>110</v>
      </c>
    </row>
    <row r="1505" spans="4:108" x14ac:dyDescent="0.25">
      <c r="D1505" s="12"/>
      <c r="E1505" s="14"/>
      <c r="H1505" s="16"/>
      <c r="I1505" s="11"/>
      <c r="J1505" s="33"/>
      <c r="K1505" s="33"/>
      <c r="L1505" s="33"/>
      <c r="M1505" s="33"/>
      <c r="N1505" s="8"/>
      <c r="AG1505" s="8"/>
      <c r="AI1505" s="30"/>
      <c r="AK1505" s="30"/>
      <c r="AL1505" s="21"/>
      <c r="AM1505" s="23"/>
      <c r="AW1505" s="40"/>
      <c r="AY1505" s="40"/>
      <c r="BA1505" s="18"/>
      <c r="BC1505" s="18"/>
      <c r="BD1505" s="18"/>
      <c r="BK1505" s="18"/>
      <c r="BN1505" s="18"/>
      <c r="BY1505" s="18"/>
      <c r="CC1505" s="18"/>
      <c r="CH1505" s="18"/>
      <c r="CS1505" s="18"/>
      <c r="DD1505" s="34" t="s">
        <v>110</v>
      </c>
    </row>
    <row r="1506" spans="4:108" x14ac:dyDescent="0.25">
      <c r="D1506" s="12"/>
      <c r="E1506" s="14"/>
      <c r="H1506" s="16"/>
      <c r="I1506" s="11"/>
      <c r="J1506" s="33"/>
      <c r="K1506" s="33"/>
      <c r="L1506" s="33"/>
      <c r="M1506" s="33"/>
      <c r="N1506" s="8"/>
      <c r="AG1506" s="8"/>
      <c r="AI1506" s="30"/>
      <c r="AK1506" s="30"/>
      <c r="AL1506" s="21"/>
      <c r="AM1506" s="23"/>
      <c r="AW1506" s="40"/>
      <c r="AY1506" s="40"/>
      <c r="BA1506" s="18"/>
      <c r="BC1506" s="18"/>
      <c r="BD1506" s="18"/>
      <c r="BK1506" s="18"/>
      <c r="BN1506" s="18"/>
      <c r="BY1506" s="18"/>
      <c r="CC1506" s="18"/>
      <c r="CH1506" s="18"/>
      <c r="CS1506" s="18"/>
      <c r="DD1506" s="34" t="s">
        <v>110</v>
      </c>
    </row>
    <row r="1507" spans="4:108" x14ac:dyDescent="0.25">
      <c r="D1507" s="12"/>
      <c r="E1507" s="14"/>
      <c r="H1507" s="16"/>
      <c r="I1507" s="11"/>
      <c r="J1507" s="33"/>
      <c r="K1507" s="33"/>
      <c r="L1507" s="33"/>
      <c r="M1507" s="33"/>
      <c r="N1507" s="8"/>
      <c r="AG1507" s="8"/>
      <c r="AI1507" s="30"/>
      <c r="AK1507" s="30"/>
      <c r="AL1507" s="21"/>
      <c r="AM1507" s="23"/>
      <c r="AW1507" s="40"/>
      <c r="AY1507" s="40"/>
      <c r="BA1507" s="18"/>
      <c r="BC1507" s="18"/>
      <c r="BD1507" s="18"/>
      <c r="BK1507" s="18"/>
      <c r="BN1507" s="18"/>
      <c r="BY1507" s="18"/>
      <c r="CC1507" s="18"/>
      <c r="CH1507" s="18"/>
      <c r="CS1507" s="18"/>
      <c r="DD1507" s="34" t="s">
        <v>110</v>
      </c>
    </row>
    <row r="1508" spans="4:108" x14ac:dyDescent="0.25">
      <c r="D1508" s="12"/>
      <c r="E1508" s="14"/>
      <c r="H1508" s="16"/>
      <c r="I1508" s="11"/>
      <c r="J1508" s="33"/>
      <c r="K1508" s="33"/>
      <c r="L1508" s="33"/>
      <c r="M1508" s="33"/>
      <c r="N1508" s="8"/>
      <c r="AG1508" s="8"/>
      <c r="AI1508" s="30"/>
      <c r="AK1508" s="30"/>
      <c r="AL1508" s="21"/>
      <c r="AM1508" s="23"/>
      <c r="AW1508" s="40"/>
      <c r="AY1508" s="40"/>
      <c r="BA1508" s="18"/>
      <c r="BC1508" s="18"/>
      <c r="BD1508" s="18"/>
      <c r="BK1508" s="18"/>
      <c r="BN1508" s="18"/>
      <c r="BY1508" s="18"/>
      <c r="CC1508" s="18"/>
      <c r="CH1508" s="18"/>
      <c r="CS1508" s="18"/>
      <c r="DD1508" s="34" t="s">
        <v>110</v>
      </c>
    </row>
    <row r="1509" spans="4:108" x14ac:dyDescent="0.25">
      <c r="D1509" s="12"/>
      <c r="E1509" s="14"/>
      <c r="H1509" s="16"/>
      <c r="I1509" s="11"/>
      <c r="J1509" s="33"/>
      <c r="K1509" s="33"/>
      <c r="L1509" s="33"/>
      <c r="M1509" s="33"/>
      <c r="N1509" s="8"/>
      <c r="AG1509" s="8"/>
      <c r="AI1509" s="30"/>
      <c r="AK1509" s="30"/>
      <c r="AL1509" s="21"/>
      <c r="AM1509" s="23"/>
      <c r="AW1509" s="40"/>
      <c r="AY1509" s="40"/>
      <c r="BA1509" s="18"/>
      <c r="BC1509" s="18"/>
      <c r="BD1509" s="18"/>
      <c r="BK1509" s="18"/>
      <c r="BN1509" s="18"/>
      <c r="BY1509" s="18"/>
      <c r="CC1509" s="18"/>
      <c r="CH1509" s="18"/>
      <c r="CS1509" s="18"/>
      <c r="DD1509" s="34" t="s">
        <v>110</v>
      </c>
    </row>
    <row r="1510" spans="4:108" x14ac:dyDescent="0.25">
      <c r="D1510" s="12"/>
      <c r="E1510" s="14"/>
      <c r="H1510" s="16"/>
      <c r="I1510" s="11"/>
      <c r="J1510" s="33"/>
      <c r="K1510" s="33"/>
      <c r="L1510" s="33"/>
      <c r="M1510" s="33"/>
      <c r="N1510" s="8"/>
      <c r="AG1510" s="8"/>
      <c r="AI1510" s="30"/>
      <c r="AK1510" s="30"/>
      <c r="AL1510" s="21"/>
      <c r="AM1510" s="23"/>
      <c r="AW1510" s="40"/>
      <c r="AY1510" s="40"/>
      <c r="BA1510" s="18"/>
      <c r="BC1510" s="18"/>
      <c r="BD1510" s="18"/>
      <c r="BK1510" s="18"/>
      <c r="BN1510" s="18"/>
      <c r="BY1510" s="18"/>
      <c r="CC1510" s="18"/>
      <c r="CH1510" s="18"/>
      <c r="CS1510" s="18"/>
      <c r="DD1510" s="34" t="s">
        <v>110</v>
      </c>
    </row>
    <row r="1511" spans="4:108" x14ac:dyDescent="0.25">
      <c r="D1511" s="12"/>
      <c r="E1511" s="14"/>
      <c r="H1511" s="16"/>
      <c r="I1511" s="11"/>
      <c r="J1511" s="33"/>
      <c r="K1511" s="33"/>
      <c r="L1511" s="33"/>
      <c r="M1511" s="33"/>
      <c r="N1511" s="8"/>
      <c r="AG1511" s="8"/>
      <c r="AI1511" s="30"/>
      <c r="AK1511" s="30"/>
      <c r="AL1511" s="21"/>
      <c r="AM1511" s="23"/>
      <c r="AW1511" s="40"/>
      <c r="AY1511" s="40"/>
      <c r="BA1511" s="18"/>
      <c r="BC1511" s="18"/>
      <c r="BD1511" s="18"/>
      <c r="BK1511" s="18"/>
      <c r="BN1511" s="18"/>
      <c r="BY1511" s="18"/>
      <c r="CC1511" s="18"/>
      <c r="CH1511" s="18"/>
      <c r="CS1511" s="18"/>
      <c r="DD1511" s="34" t="s">
        <v>110</v>
      </c>
    </row>
    <row r="1512" spans="4:108" x14ac:dyDescent="0.25">
      <c r="D1512" s="12"/>
      <c r="E1512" s="14"/>
      <c r="H1512" s="16"/>
      <c r="I1512" s="11"/>
      <c r="J1512" s="33"/>
      <c r="K1512" s="33"/>
      <c r="L1512" s="33"/>
      <c r="M1512" s="33"/>
      <c r="N1512" s="8"/>
      <c r="AG1512" s="8"/>
      <c r="AI1512" s="30"/>
      <c r="AK1512" s="30"/>
      <c r="AL1512" s="21"/>
      <c r="AM1512" s="23"/>
      <c r="AW1512" s="40"/>
      <c r="AY1512" s="40"/>
      <c r="BA1512" s="18"/>
      <c r="BC1512" s="18"/>
      <c r="BD1512" s="18"/>
      <c r="BK1512" s="18"/>
      <c r="BN1512" s="18"/>
      <c r="BY1512" s="18"/>
      <c r="CC1512" s="18"/>
      <c r="CH1512" s="18"/>
      <c r="CS1512" s="18"/>
      <c r="DD1512" s="34" t="s">
        <v>110</v>
      </c>
    </row>
    <row r="1513" spans="4:108" x14ac:dyDescent="0.25">
      <c r="D1513" s="12"/>
      <c r="E1513" s="14"/>
      <c r="H1513" s="16"/>
      <c r="I1513" s="11"/>
      <c r="J1513" s="33"/>
      <c r="K1513" s="33"/>
      <c r="L1513" s="33"/>
      <c r="M1513" s="33"/>
      <c r="N1513" s="8"/>
      <c r="AG1513" s="8"/>
      <c r="AI1513" s="30"/>
      <c r="AK1513" s="30"/>
      <c r="AL1513" s="21"/>
      <c r="AM1513" s="23"/>
      <c r="AW1513" s="40"/>
      <c r="AY1513" s="40"/>
      <c r="BA1513" s="18"/>
      <c r="BC1513" s="18"/>
      <c r="BD1513" s="18"/>
      <c r="BK1513" s="18"/>
      <c r="BN1513" s="18"/>
      <c r="BY1513" s="18"/>
      <c r="CC1513" s="18"/>
      <c r="CH1513" s="18"/>
      <c r="CS1513" s="18"/>
      <c r="DD1513" s="34" t="s">
        <v>110</v>
      </c>
    </row>
    <row r="1514" spans="4:108" x14ac:dyDescent="0.25">
      <c r="D1514" s="12"/>
      <c r="E1514" s="14"/>
      <c r="H1514" s="16"/>
      <c r="I1514" s="11"/>
      <c r="J1514" s="33"/>
      <c r="K1514" s="33"/>
      <c r="L1514" s="33"/>
      <c r="M1514" s="33"/>
      <c r="N1514" s="8"/>
      <c r="AG1514" s="8"/>
      <c r="AI1514" s="30"/>
      <c r="AK1514" s="30"/>
      <c r="AL1514" s="21"/>
      <c r="AM1514" s="23"/>
      <c r="AW1514" s="40"/>
      <c r="AY1514" s="40"/>
      <c r="BA1514" s="18"/>
      <c r="BC1514" s="18"/>
      <c r="BD1514" s="18"/>
      <c r="BK1514" s="18"/>
      <c r="BN1514" s="18"/>
      <c r="BY1514" s="18"/>
      <c r="CC1514" s="18"/>
      <c r="CH1514" s="18"/>
      <c r="CS1514" s="18"/>
      <c r="DD1514" s="34" t="s">
        <v>110</v>
      </c>
    </row>
    <row r="1515" spans="4:108" x14ac:dyDescent="0.25">
      <c r="D1515" s="12"/>
      <c r="E1515" s="14"/>
      <c r="H1515" s="16"/>
      <c r="I1515" s="11"/>
      <c r="J1515" s="33"/>
      <c r="K1515" s="33"/>
      <c r="L1515" s="33"/>
      <c r="M1515" s="33"/>
      <c r="N1515" s="8"/>
      <c r="AG1515" s="8"/>
      <c r="AI1515" s="30"/>
      <c r="AK1515" s="30"/>
      <c r="AL1515" s="21"/>
      <c r="AM1515" s="23"/>
      <c r="AW1515" s="40"/>
      <c r="AY1515" s="40"/>
      <c r="BA1515" s="18"/>
      <c r="BC1515" s="18"/>
      <c r="BD1515" s="18"/>
      <c r="BK1515" s="18"/>
      <c r="BN1515" s="18"/>
      <c r="BY1515" s="18"/>
      <c r="CC1515" s="18"/>
      <c r="CH1515" s="18"/>
      <c r="CS1515" s="18"/>
      <c r="DD1515" s="34" t="s">
        <v>110</v>
      </c>
    </row>
    <row r="1516" spans="4:108" x14ac:dyDescent="0.25">
      <c r="D1516" s="12"/>
      <c r="E1516" s="14"/>
      <c r="H1516" s="16"/>
      <c r="I1516" s="11"/>
      <c r="J1516" s="33"/>
      <c r="K1516" s="33"/>
      <c r="L1516" s="33"/>
      <c r="M1516" s="33"/>
      <c r="N1516" s="8"/>
      <c r="AG1516" s="8"/>
      <c r="AI1516" s="30"/>
      <c r="AK1516" s="30"/>
      <c r="AL1516" s="21"/>
      <c r="AM1516" s="23"/>
      <c r="AW1516" s="40"/>
      <c r="AY1516" s="40"/>
      <c r="BA1516" s="18"/>
      <c r="BC1516" s="18"/>
      <c r="BD1516" s="18"/>
      <c r="BK1516" s="18"/>
      <c r="BN1516" s="18"/>
      <c r="BY1516" s="18"/>
      <c r="CC1516" s="18"/>
      <c r="CH1516" s="18"/>
      <c r="CS1516" s="18"/>
      <c r="DD1516" s="34" t="s">
        <v>110</v>
      </c>
    </row>
    <row r="1517" spans="4:108" x14ac:dyDescent="0.25">
      <c r="D1517" s="12"/>
      <c r="E1517" s="14"/>
      <c r="H1517" s="16"/>
      <c r="I1517" s="11"/>
      <c r="J1517" s="33"/>
      <c r="K1517" s="33"/>
      <c r="L1517" s="33"/>
      <c r="M1517" s="33"/>
      <c r="N1517" s="8"/>
      <c r="AG1517" s="8"/>
      <c r="AI1517" s="30"/>
      <c r="AK1517" s="30"/>
      <c r="AL1517" s="21"/>
      <c r="AM1517" s="23"/>
      <c r="AW1517" s="40"/>
      <c r="AY1517" s="40"/>
      <c r="BA1517" s="18"/>
      <c r="BC1517" s="18"/>
      <c r="BD1517" s="18"/>
      <c r="BK1517" s="18"/>
      <c r="BN1517" s="18"/>
      <c r="BY1517" s="18"/>
      <c r="CC1517" s="18"/>
      <c r="CH1517" s="18"/>
      <c r="CS1517" s="18"/>
      <c r="DD1517" s="34" t="s">
        <v>110</v>
      </c>
    </row>
    <row r="1518" spans="4:108" x14ac:dyDescent="0.25">
      <c r="D1518" s="12"/>
      <c r="E1518" s="14"/>
      <c r="H1518" s="16"/>
      <c r="I1518" s="11"/>
      <c r="J1518" s="33"/>
      <c r="K1518" s="33"/>
      <c r="L1518" s="33"/>
      <c r="M1518" s="33"/>
      <c r="N1518" s="8"/>
      <c r="AG1518" s="8"/>
      <c r="AI1518" s="30"/>
      <c r="AK1518" s="30"/>
      <c r="AL1518" s="21"/>
      <c r="AM1518" s="23"/>
      <c r="AW1518" s="40"/>
      <c r="AY1518" s="40"/>
      <c r="BA1518" s="18"/>
      <c r="BC1518" s="18"/>
      <c r="BD1518" s="18"/>
      <c r="BK1518" s="18"/>
      <c r="BN1518" s="18"/>
      <c r="BY1518" s="18"/>
      <c r="CC1518" s="18"/>
      <c r="CH1518" s="18"/>
      <c r="CS1518" s="18"/>
      <c r="DD1518" s="34" t="s">
        <v>110</v>
      </c>
    </row>
    <row r="1519" spans="4:108" x14ac:dyDescent="0.25">
      <c r="D1519" s="12"/>
      <c r="E1519" s="14"/>
      <c r="H1519" s="16"/>
      <c r="I1519" s="11"/>
      <c r="J1519" s="33"/>
      <c r="K1519" s="33"/>
      <c r="L1519" s="33"/>
      <c r="M1519" s="33"/>
      <c r="N1519" s="8"/>
      <c r="AG1519" s="8"/>
      <c r="AI1519" s="30"/>
      <c r="AK1519" s="30"/>
      <c r="AL1519" s="21"/>
      <c r="AM1519" s="23"/>
      <c r="AW1519" s="40"/>
      <c r="AY1519" s="40"/>
      <c r="BA1519" s="18"/>
      <c r="BC1519" s="18"/>
      <c r="BD1519" s="18"/>
      <c r="BK1519" s="18"/>
      <c r="BN1519" s="18"/>
      <c r="BY1519" s="18"/>
      <c r="CC1519" s="18"/>
      <c r="CH1519" s="18"/>
      <c r="CS1519" s="18"/>
      <c r="DD1519" s="34" t="s">
        <v>110</v>
      </c>
    </row>
    <row r="1520" spans="4:108" x14ac:dyDescent="0.25">
      <c r="D1520" s="12"/>
      <c r="E1520" s="14"/>
      <c r="H1520" s="16"/>
      <c r="I1520" s="11"/>
      <c r="J1520" s="33"/>
      <c r="K1520" s="33"/>
      <c r="L1520" s="33"/>
      <c r="M1520" s="33"/>
      <c r="N1520" s="8"/>
      <c r="AG1520" s="8"/>
      <c r="AI1520" s="30"/>
      <c r="AK1520" s="30"/>
      <c r="AL1520" s="21"/>
      <c r="AM1520" s="23"/>
      <c r="AW1520" s="40"/>
      <c r="AY1520" s="40"/>
      <c r="BA1520" s="18"/>
      <c r="BC1520" s="18"/>
      <c r="BD1520" s="18"/>
      <c r="BK1520" s="18"/>
      <c r="BN1520" s="18"/>
      <c r="BY1520" s="18"/>
      <c r="CC1520" s="18"/>
      <c r="CH1520" s="18"/>
      <c r="CS1520" s="18"/>
      <c r="DD1520" s="34" t="s">
        <v>110</v>
      </c>
    </row>
    <row r="1521" spans="4:108" x14ac:dyDescent="0.25">
      <c r="D1521" s="12"/>
      <c r="E1521" s="14"/>
      <c r="H1521" s="16"/>
      <c r="I1521" s="11"/>
      <c r="J1521" s="33"/>
      <c r="K1521" s="33"/>
      <c r="L1521" s="33"/>
      <c r="M1521" s="33"/>
      <c r="N1521" s="8"/>
      <c r="AG1521" s="8"/>
      <c r="AI1521" s="30"/>
      <c r="AK1521" s="30"/>
      <c r="AL1521" s="21"/>
      <c r="AM1521" s="23"/>
      <c r="AW1521" s="40"/>
      <c r="AY1521" s="40"/>
      <c r="BA1521" s="18"/>
      <c r="BC1521" s="18"/>
      <c r="BD1521" s="18"/>
      <c r="BK1521" s="18"/>
      <c r="BN1521" s="18"/>
      <c r="BY1521" s="18"/>
      <c r="CC1521" s="18"/>
      <c r="CH1521" s="18"/>
      <c r="CS1521" s="18"/>
      <c r="DD1521" s="34" t="s">
        <v>110</v>
      </c>
    </row>
    <row r="1522" spans="4:108" x14ac:dyDescent="0.25">
      <c r="D1522" s="12"/>
      <c r="E1522" s="14"/>
      <c r="H1522" s="16"/>
      <c r="I1522" s="11"/>
      <c r="J1522" s="33"/>
      <c r="K1522" s="33"/>
      <c r="L1522" s="33"/>
      <c r="M1522" s="33"/>
      <c r="N1522" s="8"/>
      <c r="AG1522" s="8"/>
      <c r="AI1522" s="30"/>
      <c r="AK1522" s="30"/>
      <c r="AL1522" s="21"/>
      <c r="AM1522" s="23"/>
      <c r="AW1522" s="40"/>
      <c r="AY1522" s="40"/>
      <c r="BA1522" s="18"/>
      <c r="BC1522" s="18"/>
      <c r="BD1522" s="18"/>
      <c r="BK1522" s="18"/>
      <c r="BN1522" s="18"/>
      <c r="BY1522" s="18"/>
      <c r="CC1522" s="18"/>
      <c r="CH1522" s="18"/>
      <c r="CS1522" s="18"/>
      <c r="DD1522" s="34" t="s">
        <v>110</v>
      </c>
    </row>
    <row r="1523" spans="4:108" x14ac:dyDescent="0.25">
      <c r="D1523" s="12"/>
      <c r="E1523" s="14"/>
      <c r="H1523" s="16"/>
      <c r="I1523" s="11"/>
      <c r="J1523" s="33"/>
      <c r="K1523" s="33"/>
      <c r="L1523" s="33"/>
      <c r="M1523" s="33"/>
      <c r="N1523" s="8"/>
      <c r="AG1523" s="8"/>
      <c r="AI1523" s="30"/>
      <c r="AK1523" s="30"/>
      <c r="AL1523" s="21"/>
      <c r="AM1523" s="23"/>
      <c r="AW1523" s="40"/>
      <c r="AY1523" s="40"/>
      <c r="BA1523" s="18"/>
      <c r="BC1523" s="18"/>
      <c r="BD1523" s="18"/>
      <c r="BK1523" s="18"/>
      <c r="BN1523" s="18"/>
      <c r="BY1523" s="18"/>
      <c r="CC1523" s="18"/>
      <c r="CH1523" s="18"/>
      <c r="CS1523" s="18"/>
      <c r="DD1523" s="34" t="s">
        <v>110</v>
      </c>
    </row>
    <row r="1524" spans="4:108" x14ac:dyDescent="0.25">
      <c r="D1524" s="12"/>
      <c r="E1524" s="14"/>
      <c r="H1524" s="16"/>
      <c r="I1524" s="11"/>
      <c r="J1524" s="33"/>
      <c r="K1524" s="33"/>
      <c r="L1524" s="33"/>
      <c r="M1524" s="33"/>
      <c r="N1524" s="8"/>
      <c r="AG1524" s="8"/>
      <c r="AI1524" s="30"/>
      <c r="AK1524" s="30"/>
      <c r="AL1524" s="21"/>
      <c r="AM1524" s="23"/>
      <c r="AW1524" s="40"/>
      <c r="AY1524" s="40"/>
      <c r="BA1524" s="18"/>
      <c r="BC1524" s="18"/>
      <c r="BD1524" s="18"/>
      <c r="BK1524" s="18"/>
      <c r="BN1524" s="18"/>
      <c r="BY1524" s="18"/>
      <c r="CC1524" s="18"/>
      <c r="CH1524" s="18"/>
      <c r="CS1524" s="18"/>
      <c r="DD1524" s="34" t="s">
        <v>110</v>
      </c>
    </row>
    <row r="1525" spans="4:108" x14ac:dyDescent="0.25">
      <c r="D1525" s="12"/>
      <c r="E1525" s="14"/>
      <c r="H1525" s="16"/>
      <c r="I1525" s="11"/>
      <c r="J1525" s="33"/>
      <c r="K1525" s="33"/>
      <c r="L1525" s="33"/>
      <c r="M1525" s="33"/>
      <c r="N1525" s="8"/>
      <c r="AG1525" s="8"/>
      <c r="AI1525" s="30"/>
      <c r="AK1525" s="30"/>
      <c r="AL1525" s="21"/>
      <c r="AM1525" s="23"/>
      <c r="AW1525" s="40"/>
      <c r="AY1525" s="40"/>
      <c r="BA1525" s="18"/>
      <c r="BC1525" s="18"/>
      <c r="BD1525" s="18"/>
      <c r="BK1525" s="18"/>
      <c r="BN1525" s="18"/>
      <c r="BY1525" s="18"/>
      <c r="CC1525" s="18"/>
      <c r="CH1525" s="18"/>
      <c r="CS1525" s="18"/>
      <c r="DD1525" s="34" t="s">
        <v>110</v>
      </c>
    </row>
    <row r="1526" spans="4:108" x14ac:dyDescent="0.25">
      <c r="D1526" s="12"/>
      <c r="E1526" s="14"/>
      <c r="H1526" s="16"/>
      <c r="I1526" s="11"/>
      <c r="J1526" s="33"/>
      <c r="K1526" s="33"/>
      <c r="L1526" s="33"/>
      <c r="M1526" s="33"/>
      <c r="N1526" s="8"/>
      <c r="AG1526" s="8"/>
      <c r="AI1526" s="30"/>
      <c r="AK1526" s="30"/>
      <c r="AL1526" s="21"/>
      <c r="AM1526" s="23"/>
      <c r="AW1526" s="40"/>
      <c r="AY1526" s="40"/>
      <c r="BA1526" s="18"/>
      <c r="BC1526" s="18"/>
      <c r="BD1526" s="18"/>
      <c r="BK1526" s="18"/>
      <c r="BN1526" s="18"/>
      <c r="BY1526" s="18"/>
      <c r="CC1526" s="18"/>
      <c r="CH1526" s="18"/>
      <c r="CS1526" s="18"/>
      <c r="DD1526" s="34" t="s">
        <v>110</v>
      </c>
    </row>
    <row r="1527" spans="4:108" x14ac:dyDescent="0.25">
      <c r="D1527" s="12"/>
      <c r="E1527" s="14"/>
      <c r="H1527" s="16"/>
      <c r="I1527" s="11"/>
      <c r="J1527" s="33"/>
      <c r="K1527" s="33"/>
      <c r="L1527" s="33"/>
      <c r="M1527" s="33"/>
      <c r="N1527" s="8"/>
      <c r="AG1527" s="8"/>
      <c r="AI1527" s="30"/>
      <c r="AK1527" s="30"/>
      <c r="AL1527" s="21"/>
      <c r="AM1527" s="23"/>
      <c r="AW1527" s="40"/>
      <c r="AY1527" s="40"/>
      <c r="BA1527" s="18"/>
      <c r="BC1527" s="18"/>
      <c r="BD1527" s="18"/>
      <c r="BK1527" s="18"/>
      <c r="BN1527" s="18"/>
      <c r="BY1527" s="18"/>
      <c r="CC1527" s="18"/>
      <c r="CH1527" s="18"/>
      <c r="CS1527" s="18"/>
      <c r="DD1527" s="34" t="s">
        <v>110</v>
      </c>
    </row>
    <row r="1528" spans="4:108" x14ac:dyDescent="0.25">
      <c r="D1528" s="12"/>
      <c r="E1528" s="14"/>
      <c r="H1528" s="16"/>
      <c r="I1528" s="11"/>
      <c r="J1528" s="33"/>
      <c r="K1528" s="33"/>
      <c r="L1528" s="33"/>
      <c r="M1528" s="33"/>
      <c r="N1528" s="8"/>
      <c r="AG1528" s="8"/>
      <c r="AI1528" s="30"/>
      <c r="AK1528" s="30"/>
      <c r="AL1528" s="21"/>
      <c r="AM1528" s="23"/>
      <c r="AW1528" s="40"/>
      <c r="AY1528" s="40"/>
      <c r="BA1528" s="18"/>
      <c r="BC1528" s="18"/>
      <c r="BD1528" s="18"/>
      <c r="BK1528" s="18"/>
      <c r="BN1528" s="18"/>
      <c r="BY1528" s="18"/>
      <c r="CC1528" s="18"/>
      <c r="CH1528" s="18"/>
      <c r="CS1528" s="18"/>
      <c r="DD1528" s="34" t="s">
        <v>110</v>
      </c>
    </row>
    <row r="1529" spans="4:108" x14ac:dyDescent="0.25">
      <c r="D1529" s="12"/>
      <c r="E1529" s="14"/>
      <c r="H1529" s="16"/>
      <c r="I1529" s="11"/>
      <c r="J1529" s="33"/>
      <c r="K1529" s="33"/>
      <c r="L1529" s="33"/>
      <c r="M1529" s="33"/>
      <c r="N1529" s="8"/>
      <c r="AG1529" s="8"/>
      <c r="AI1529" s="30"/>
      <c r="AK1529" s="30"/>
      <c r="AL1529" s="21"/>
      <c r="AM1529" s="23"/>
      <c r="AW1529" s="40"/>
      <c r="AY1529" s="40"/>
      <c r="BA1529" s="18"/>
      <c r="BC1529" s="18"/>
      <c r="BD1529" s="18"/>
      <c r="BK1529" s="18"/>
      <c r="BN1529" s="18"/>
      <c r="BY1529" s="18"/>
      <c r="CC1529" s="18"/>
      <c r="CH1529" s="18"/>
      <c r="CS1529" s="18"/>
      <c r="DD1529" s="34" t="s">
        <v>110</v>
      </c>
    </row>
    <row r="1530" spans="4:108" x14ac:dyDescent="0.25">
      <c r="D1530" s="12"/>
      <c r="E1530" s="14"/>
      <c r="H1530" s="16"/>
      <c r="I1530" s="11"/>
      <c r="J1530" s="33"/>
      <c r="K1530" s="33"/>
      <c r="L1530" s="33"/>
      <c r="M1530" s="33"/>
      <c r="N1530" s="8"/>
      <c r="AG1530" s="8"/>
      <c r="AI1530" s="30"/>
      <c r="AK1530" s="30"/>
      <c r="AL1530" s="21"/>
      <c r="AM1530" s="23"/>
      <c r="AW1530" s="40"/>
      <c r="AY1530" s="40"/>
      <c r="BA1530" s="18"/>
      <c r="BC1530" s="18"/>
      <c r="BD1530" s="18"/>
      <c r="BK1530" s="18"/>
      <c r="BN1530" s="18"/>
      <c r="BY1530" s="18"/>
      <c r="CC1530" s="18"/>
      <c r="CH1530" s="18"/>
      <c r="CS1530" s="18"/>
      <c r="DD1530" s="34" t="s">
        <v>110</v>
      </c>
    </row>
    <row r="1531" spans="4:108" x14ac:dyDescent="0.25">
      <c r="D1531" s="12"/>
      <c r="E1531" s="14"/>
      <c r="H1531" s="16"/>
      <c r="I1531" s="11"/>
      <c r="J1531" s="33"/>
      <c r="K1531" s="33"/>
      <c r="L1531" s="33"/>
      <c r="M1531" s="33"/>
      <c r="N1531" s="8"/>
      <c r="AG1531" s="8"/>
      <c r="AI1531" s="30"/>
      <c r="AK1531" s="30"/>
      <c r="AL1531" s="21"/>
      <c r="AM1531" s="23"/>
      <c r="AW1531" s="40"/>
      <c r="AY1531" s="40"/>
      <c r="BA1531" s="18"/>
      <c r="BC1531" s="18"/>
      <c r="BD1531" s="18"/>
      <c r="BK1531" s="18"/>
      <c r="BN1531" s="18"/>
      <c r="BY1531" s="18"/>
      <c r="CC1531" s="18"/>
      <c r="CH1531" s="18"/>
      <c r="CS1531" s="18"/>
      <c r="DD1531" s="34" t="s">
        <v>110</v>
      </c>
    </row>
    <row r="1532" spans="4:108" x14ac:dyDescent="0.25">
      <c r="D1532" s="12"/>
      <c r="E1532" s="14"/>
      <c r="H1532" s="16"/>
      <c r="I1532" s="11"/>
      <c r="J1532" s="33"/>
      <c r="K1532" s="33"/>
      <c r="L1532" s="33"/>
      <c r="M1532" s="33"/>
      <c r="N1532" s="8"/>
      <c r="AG1532" s="8"/>
      <c r="AI1532" s="30"/>
      <c r="AK1532" s="30"/>
      <c r="AL1532" s="21"/>
      <c r="AM1532" s="23"/>
      <c r="AW1532" s="40"/>
      <c r="AY1532" s="40"/>
      <c r="BA1532" s="18"/>
      <c r="BC1532" s="18"/>
      <c r="BD1532" s="18"/>
      <c r="BK1532" s="18"/>
      <c r="BN1532" s="18"/>
      <c r="BY1532" s="18"/>
      <c r="CC1532" s="18"/>
      <c r="CH1532" s="18"/>
      <c r="CS1532" s="18"/>
      <c r="DD1532" s="34" t="s">
        <v>110</v>
      </c>
    </row>
    <row r="1533" spans="4:108" x14ac:dyDescent="0.25">
      <c r="D1533" s="12"/>
      <c r="E1533" s="14"/>
      <c r="H1533" s="16"/>
      <c r="I1533" s="11"/>
      <c r="J1533" s="33"/>
      <c r="K1533" s="33"/>
      <c r="L1533" s="33"/>
      <c r="M1533" s="33"/>
      <c r="N1533" s="8"/>
      <c r="AG1533" s="8"/>
      <c r="AI1533" s="30"/>
      <c r="AK1533" s="30"/>
      <c r="AL1533" s="21"/>
      <c r="AM1533" s="23"/>
      <c r="AW1533" s="40"/>
      <c r="AY1533" s="40"/>
      <c r="BA1533" s="18"/>
      <c r="BC1533" s="18"/>
      <c r="BD1533" s="18"/>
      <c r="BK1533" s="18"/>
      <c r="BN1533" s="18"/>
      <c r="BY1533" s="18"/>
      <c r="CC1533" s="18"/>
      <c r="CH1533" s="18"/>
      <c r="CS1533" s="18"/>
      <c r="DD1533" s="34" t="s">
        <v>110</v>
      </c>
    </row>
    <row r="1534" spans="4:108" x14ac:dyDescent="0.25">
      <c r="D1534" s="12"/>
      <c r="E1534" s="14"/>
      <c r="H1534" s="16"/>
      <c r="I1534" s="11"/>
      <c r="J1534" s="33"/>
      <c r="K1534" s="33"/>
      <c r="L1534" s="33"/>
      <c r="M1534" s="33"/>
      <c r="N1534" s="8"/>
      <c r="AG1534" s="8"/>
      <c r="AI1534" s="30"/>
      <c r="AK1534" s="30"/>
      <c r="AL1534" s="21"/>
      <c r="AM1534" s="23"/>
      <c r="AW1534" s="40"/>
      <c r="AY1534" s="40"/>
      <c r="BA1534" s="18"/>
      <c r="BC1534" s="18"/>
      <c r="BD1534" s="18"/>
      <c r="BK1534" s="18"/>
      <c r="BN1534" s="18"/>
      <c r="BY1534" s="18"/>
      <c r="CC1534" s="18"/>
      <c r="CH1534" s="18"/>
      <c r="CS1534" s="18"/>
      <c r="DD1534" s="34" t="s">
        <v>110</v>
      </c>
    </row>
    <row r="1535" spans="4:108" x14ac:dyDescent="0.25">
      <c r="D1535" s="12"/>
      <c r="E1535" s="14"/>
      <c r="H1535" s="16"/>
      <c r="I1535" s="11"/>
      <c r="J1535" s="33"/>
      <c r="K1535" s="33"/>
      <c r="L1535" s="33"/>
      <c r="M1535" s="33"/>
      <c r="N1535" s="8"/>
      <c r="AG1535" s="8"/>
      <c r="AI1535" s="30"/>
      <c r="AK1535" s="30"/>
      <c r="AL1535" s="21"/>
      <c r="AM1535" s="23"/>
      <c r="AW1535" s="40"/>
      <c r="AY1535" s="40"/>
      <c r="BA1535" s="18"/>
      <c r="BC1535" s="18"/>
      <c r="BD1535" s="18"/>
      <c r="BK1535" s="18"/>
      <c r="BN1535" s="18"/>
      <c r="BY1535" s="18"/>
      <c r="CC1535" s="18"/>
      <c r="CH1535" s="18"/>
      <c r="CS1535" s="18"/>
      <c r="DD1535" s="34" t="s">
        <v>110</v>
      </c>
    </row>
    <row r="1536" spans="4:108" x14ac:dyDescent="0.25">
      <c r="D1536" s="12"/>
      <c r="E1536" s="14"/>
      <c r="H1536" s="16"/>
      <c r="I1536" s="11"/>
      <c r="J1536" s="33"/>
      <c r="K1536" s="33"/>
      <c r="L1536" s="33"/>
      <c r="M1536" s="33"/>
      <c r="N1536" s="8"/>
      <c r="AG1536" s="8"/>
      <c r="AI1536" s="30"/>
      <c r="AK1536" s="30"/>
      <c r="AL1536" s="21"/>
      <c r="AM1536" s="23"/>
      <c r="AW1536" s="40"/>
      <c r="AY1536" s="40"/>
      <c r="BA1536" s="18"/>
      <c r="BC1536" s="18"/>
      <c r="BD1536" s="18"/>
      <c r="BK1536" s="18"/>
      <c r="BN1536" s="18"/>
      <c r="BY1536" s="18"/>
      <c r="CC1536" s="18"/>
      <c r="CH1536" s="18"/>
      <c r="CS1536" s="18"/>
      <c r="DD1536" s="34" t="s">
        <v>110</v>
      </c>
    </row>
    <row r="1537" spans="4:108" x14ac:dyDescent="0.25">
      <c r="D1537" s="12"/>
      <c r="E1537" s="14"/>
      <c r="H1537" s="16"/>
      <c r="I1537" s="11"/>
      <c r="J1537" s="33"/>
      <c r="K1537" s="33"/>
      <c r="L1537" s="33"/>
      <c r="M1537" s="33"/>
      <c r="N1537" s="8"/>
      <c r="AG1537" s="8"/>
      <c r="AI1537" s="30"/>
      <c r="AK1537" s="30"/>
      <c r="AL1537" s="21"/>
      <c r="AM1537" s="23"/>
      <c r="AW1537" s="40"/>
      <c r="AY1537" s="40"/>
      <c r="BA1537" s="18"/>
      <c r="BC1537" s="18"/>
      <c r="BD1537" s="18"/>
      <c r="BK1537" s="18"/>
      <c r="BN1537" s="18"/>
      <c r="BY1537" s="18"/>
      <c r="CC1537" s="18"/>
      <c r="CH1537" s="18"/>
      <c r="CS1537" s="18"/>
      <c r="DD1537" s="34" t="s">
        <v>110</v>
      </c>
    </row>
    <row r="1538" spans="4:108" x14ac:dyDescent="0.25">
      <c r="D1538" s="12"/>
      <c r="E1538" s="14"/>
      <c r="H1538" s="16"/>
      <c r="I1538" s="11"/>
      <c r="J1538" s="33"/>
      <c r="K1538" s="33"/>
      <c r="L1538" s="33"/>
      <c r="M1538" s="33"/>
      <c r="N1538" s="8"/>
      <c r="AG1538" s="8"/>
      <c r="AI1538" s="30"/>
      <c r="AK1538" s="30"/>
      <c r="AL1538" s="21"/>
      <c r="AM1538" s="23"/>
      <c r="AW1538" s="40"/>
      <c r="AY1538" s="40"/>
      <c r="BA1538" s="18"/>
      <c r="BC1538" s="18"/>
      <c r="BD1538" s="18"/>
      <c r="BK1538" s="18"/>
      <c r="BN1538" s="18"/>
      <c r="BY1538" s="18"/>
      <c r="CC1538" s="18"/>
      <c r="CH1538" s="18"/>
      <c r="CS1538" s="18"/>
      <c r="DD1538" s="34" t="s">
        <v>110</v>
      </c>
    </row>
    <row r="1539" spans="4:108" x14ac:dyDescent="0.25">
      <c r="D1539" s="12"/>
      <c r="E1539" s="14"/>
      <c r="H1539" s="16"/>
      <c r="I1539" s="11"/>
      <c r="J1539" s="33"/>
      <c r="K1539" s="33"/>
      <c r="L1539" s="33"/>
      <c r="M1539" s="33"/>
      <c r="N1539" s="8"/>
      <c r="AG1539" s="8"/>
      <c r="AI1539" s="30"/>
      <c r="AK1539" s="30"/>
      <c r="AL1539" s="21"/>
      <c r="AM1539" s="23"/>
      <c r="AW1539" s="40"/>
      <c r="AY1539" s="40"/>
      <c r="BA1539" s="18"/>
      <c r="BC1539" s="18"/>
      <c r="BD1539" s="18"/>
      <c r="BK1539" s="18"/>
      <c r="BN1539" s="18"/>
      <c r="BY1539" s="18"/>
      <c r="CC1539" s="18"/>
      <c r="CH1539" s="18"/>
      <c r="CS1539" s="18"/>
      <c r="DD1539" s="34" t="s">
        <v>110</v>
      </c>
    </row>
    <row r="1540" spans="4:108" x14ac:dyDescent="0.25">
      <c r="D1540" s="12"/>
      <c r="E1540" s="14"/>
      <c r="H1540" s="16"/>
      <c r="I1540" s="11"/>
      <c r="J1540" s="33"/>
      <c r="K1540" s="33"/>
      <c r="L1540" s="33"/>
      <c r="M1540" s="33"/>
      <c r="N1540" s="8"/>
      <c r="AG1540" s="8"/>
      <c r="AI1540" s="30"/>
      <c r="AK1540" s="30"/>
      <c r="AL1540" s="21"/>
      <c r="AM1540" s="23"/>
      <c r="AW1540" s="40"/>
      <c r="AY1540" s="40"/>
      <c r="BA1540" s="18"/>
      <c r="BC1540" s="18"/>
      <c r="BD1540" s="18"/>
      <c r="BK1540" s="18"/>
      <c r="BN1540" s="18"/>
      <c r="BY1540" s="18"/>
      <c r="CC1540" s="18"/>
      <c r="CH1540" s="18"/>
      <c r="CS1540" s="18"/>
      <c r="DD1540" s="34" t="s">
        <v>110</v>
      </c>
    </row>
    <row r="1541" spans="4:108" x14ac:dyDescent="0.25">
      <c r="D1541" s="12"/>
      <c r="E1541" s="14"/>
      <c r="H1541" s="16"/>
      <c r="I1541" s="11"/>
      <c r="J1541" s="33"/>
      <c r="K1541" s="33"/>
      <c r="L1541" s="33"/>
      <c r="M1541" s="33"/>
      <c r="N1541" s="8"/>
      <c r="AG1541" s="8"/>
      <c r="AI1541" s="30"/>
      <c r="AK1541" s="30"/>
      <c r="AL1541" s="21"/>
      <c r="AM1541" s="23"/>
      <c r="AW1541" s="40"/>
      <c r="AY1541" s="40"/>
      <c r="BA1541" s="18"/>
      <c r="BC1541" s="18"/>
      <c r="BD1541" s="18"/>
      <c r="BK1541" s="18"/>
      <c r="BN1541" s="18"/>
      <c r="BY1541" s="18"/>
      <c r="CC1541" s="18"/>
      <c r="CH1541" s="18"/>
      <c r="CS1541" s="18"/>
      <c r="DD1541" s="34" t="s">
        <v>110</v>
      </c>
    </row>
    <row r="1542" spans="4:108" x14ac:dyDescent="0.25">
      <c r="D1542" s="12"/>
      <c r="E1542" s="14"/>
      <c r="H1542" s="16"/>
      <c r="I1542" s="11"/>
      <c r="J1542" s="33"/>
      <c r="K1542" s="33"/>
      <c r="L1542" s="33"/>
      <c r="M1542" s="33"/>
      <c r="N1542" s="8"/>
      <c r="AG1542" s="8"/>
      <c r="AI1542" s="30"/>
      <c r="AK1542" s="30"/>
      <c r="AL1542" s="21"/>
      <c r="AM1542" s="23"/>
      <c r="AW1542" s="40"/>
      <c r="AY1542" s="40"/>
      <c r="BA1542" s="18"/>
      <c r="BC1542" s="18"/>
      <c r="BD1542" s="18"/>
      <c r="BK1542" s="18"/>
      <c r="BN1542" s="18"/>
      <c r="BY1542" s="18"/>
      <c r="CC1542" s="18"/>
      <c r="CH1542" s="18"/>
      <c r="CS1542" s="18"/>
      <c r="DD1542" s="34" t="s">
        <v>110</v>
      </c>
    </row>
    <row r="1543" spans="4:108" x14ac:dyDescent="0.25">
      <c r="D1543" s="12"/>
      <c r="E1543" s="14"/>
      <c r="H1543" s="16"/>
      <c r="I1543" s="11"/>
      <c r="J1543" s="33"/>
      <c r="K1543" s="33"/>
      <c r="L1543" s="33"/>
      <c r="M1543" s="33"/>
      <c r="N1543" s="8"/>
      <c r="AG1543" s="8"/>
      <c r="AI1543" s="30"/>
      <c r="AK1543" s="30"/>
      <c r="AL1543" s="21"/>
      <c r="AM1543" s="23"/>
      <c r="AW1543" s="40"/>
      <c r="AY1543" s="40"/>
      <c r="BA1543" s="18"/>
      <c r="BC1543" s="18"/>
      <c r="BD1543" s="18"/>
      <c r="BK1543" s="18"/>
      <c r="BN1543" s="18"/>
      <c r="BY1543" s="18"/>
      <c r="CC1543" s="18"/>
      <c r="CH1543" s="18"/>
      <c r="CS1543" s="18"/>
      <c r="DD1543" s="34" t="s">
        <v>110</v>
      </c>
    </row>
    <row r="1544" spans="4:108" x14ac:dyDescent="0.25">
      <c r="D1544" s="12"/>
      <c r="E1544" s="14"/>
      <c r="H1544" s="16"/>
      <c r="I1544" s="11"/>
      <c r="J1544" s="33"/>
      <c r="K1544" s="33"/>
      <c r="L1544" s="33"/>
      <c r="M1544" s="33"/>
      <c r="N1544" s="8"/>
      <c r="AG1544" s="8"/>
      <c r="AI1544" s="30"/>
      <c r="AK1544" s="30"/>
      <c r="AL1544" s="21"/>
      <c r="AM1544" s="23"/>
      <c r="AW1544" s="40"/>
      <c r="AY1544" s="40"/>
      <c r="BA1544" s="18"/>
      <c r="BC1544" s="18"/>
      <c r="BD1544" s="18"/>
      <c r="BK1544" s="18"/>
      <c r="BN1544" s="18"/>
      <c r="BY1544" s="18"/>
      <c r="CC1544" s="18"/>
      <c r="CH1544" s="18"/>
      <c r="CS1544" s="18"/>
      <c r="DD1544" s="34" t="s">
        <v>110</v>
      </c>
    </row>
    <row r="1545" spans="4:108" x14ac:dyDescent="0.25">
      <c r="D1545" s="12"/>
      <c r="E1545" s="14"/>
      <c r="H1545" s="16"/>
      <c r="I1545" s="11"/>
      <c r="J1545" s="33"/>
      <c r="K1545" s="33"/>
      <c r="L1545" s="33"/>
      <c r="M1545" s="33"/>
      <c r="N1545" s="8"/>
      <c r="AG1545" s="8"/>
      <c r="AI1545" s="30"/>
      <c r="AK1545" s="30"/>
      <c r="AL1545" s="21"/>
      <c r="AM1545" s="23"/>
      <c r="AW1545" s="40"/>
      <c r="AY1545" s="40"/>
      <c r="BA1545" s="18"/>
      <c r="BC1545" s="18"/>
      <c r="BD1545" s="18"/>
      <c r="BK1545" s="18"/>
      <c r="BN1545" s="18"/>
      <c r="BY1545" s="18"/>
      <c r="CC1545" s="18"/>
      <c r="CH1545" s="18"/>
      <c r="CS1545" s="18"/>
      <c r="DD1545" s="34" t="s">
        <v>110</v>
      </c>
    </row>
    <row r="1546" spans="4:108" x14ac:dyDescent="0.25">
      <c r="D1546" s="12"/>
      <c r="E1546" s="14"/>
      <c r="H1546" s="16"/>
      <c r="I1546" s="11"/>
      <c r="J1546" s="33"/>
      <c r="K1546" s="33"/>
      <c r="L1546" s="33"/>
      <c r="M1546" s="33"/>
      <c r="N1546" s="8"/>
      <c r="AG1546" s="8"/>
      <c r="AI1546" s="30"/>
      <c r="AK1546" s="30"/>
      <c r="AL1546" s="21"/>
      <c r="AM1546" s="23"/>
      <c r="AW1546" s="40"/>
      <c r="AY1546" s="40"/>
      <c r="BA1546" s="18"/>
      <c r="BC1546" s="18"/>
      <c r="BD1546" s="18"/>
      <c r="BK1546" s="18"/>
      <c r="BN1546" s="18"/>
      <c r="BY1546" s="18"/>
      <c r="CC1546" s="18"/>
      <c r="CH1546" s="18"/>
      <c r="CS1546" s="18"/>
      <c r="DD1546" s="34" t="s">
        <v>110</v>
      </c>
    </row>
    <row r="1547" spans="4:108" x14ac:dyDescent="0.25">
      <c r="D1547" s="12"/>
      <c r="E1547" s="14"/>
      <c r="H1547" s="16"/>
      <c r="I1547" s="11"/>
      <c r="J1547" s="33"/>
      <c r="K1547" s="33"/>
      <c r="L1547" s="33"/>
      <c r="M1547" s="33"/>
      <c r="N1547" s="8"/>
      <c r="AG1547" s="8"/>
      <c r="AI1547" s="30"/>
      <c r="AK1547" s="30"/>
      <c r="AL1547" s="21"/>
      <c r="AM1547" s="23"/>
      <c r="AW1547" s="40"/>
      <c r="AY1547" s="40"/>
      <c r="BA1547" s="18"/>
      <c r="BC1547" s="18"/>
      <c r="BD1547" s="18"/>
      <c r="BK1547" s="18"/>
      <c r="BN1547" s="18"/>
      <c r="BY1547" s="18"/>
      <c r="CC1547" s="18"/>
      <c r="CH1547" s="18"/>
      <c r="CS1547" s="18"/>
      <c r="DD1547" s="34" t="s">
        <v>110</v>
      </c>
    </row>
    <row r="1548" spans="4:108" x14ac:dyDescent="0.25">
      <c r="D1548" s="12"/>
      <c r="E1548" s="14"/>
      <c r="H1548" s="16"/>
      <c r="I1548" s="11"/>
      <c r="J1548" s="33"/>
      <c r="K1548" s="33"/>
      <c r="L1548" s="33"/>
      <c r="M1548" s="33"/>
      <c r="N1548" s="8"/>
      <c r="AG1548" s="8"/>
      <c r="AI1548" s="30"/>
      <c r="AK1548" s="30"/>
      <c r="AL1548" s="21"/>
      <c r="AM1548" s="23"/>
      <c r="AW1548" s="40"/>
      <c r="AY1548" s="40"/>
      <c r="BA1548" s="18"/>
      <c r="BC1548" s="18"/>
      <c r="BD1548" s="18"/>
      <c r="BK1548" s="18"/>
      <c r="BN1548" s="18"/>
      <c r="BY1548" s="18"/>
      <c r="CC1548" s="18"/>
      <c r="CH1548" s="18"/>
      <c r="CS1548" s="18"/>
      <c r="DD1548" s="34" t="s">
        <v>110</v>
      </c>
    </row>
    <row r="1549" spans="4:108" x14ac:dyDescent="0.25">
      <c r="D1549" s="12"/>
      <c r="E1549" s="14"/>
      <c r="H1549" s="16"/>
      <c r="I1549" s="11"/>
      <c r="J1549" s="33"/>
      <c r="K1549" s="33"/>
      <c r="L1549" s="33"/>
      <c r="M1549" s="33"/>
      <c r="N1549" s="8"/>
      <c r="AG1549" s="8"/>
      <c r="AI1549" s="30"/>
      <c r="AK1549" s="30"/>
      <c r="AL1549" s="21"/>
      <c r="AM1549" s="23"/>
      <c r="AW1549" s="40"/>
      <c r="AY1549" s="40"/>
      <c r="BA1549" s="18"/>
      <c r="BC1549" s="18"/>
      <c r="BD1549" s="18"/>
      <c r="BK1549" s="18"/>
      <c r="BN1549" s="18"/>
      <c r="BY1549" s="18"/>
      <c r="CC1549" s="18"/>
      <c r="CH1549" s="18"/>
      <c r="CS1549" s="18"/>
      <c r="DD1549" s="34" t="s">
        <v>110</v>
      </c>
    </row>
    <row r="1550" spans="4:108" x14ac:dyDescent="0.25">
      <c r="D1550" s="12"/>
      <c r="E1550" s="14"/>
      <c r="H1550" s="16"/>
      <c r="I1550" s="11"/>
      <c r="J1550" s="33"/>
      <c r="K1550" s="33"/>
      <c r="L1550" s="33"/>
      <c r="M1550" s="33"/>
      <c r="N1550" s="8"/>
      <c r="AG1550" s="8"/>
      <c r="AI1550" s="30"/>
      <c r="AK1550" s="30"/>
      <c r="AL1550" s="21"/>
      <c r="AM1550" s="23"/>
      <c r="AW1550" s="40"/>
      <c r="AY1550" s="40"/>
      <c r="BA1550" s="18"/>
      <c r="BC1550" s="18"/>
      <c r="BD1550" s="18"/>
      <c r="BK1550" s="18"/>
      <c r="BN1550" s="18"/>
      <c r="BY1550" s="18"/>
      <c r="CC1550" s="18"/>
      <c r="CH1550" s="18"/>
      <c r="CS1550" s="18"/>
      <c r="DD1550" s="34" t="s">
        <v>110</v>
      </c>
    </row>
    <row r="1551" spans="4:108" x14ac:dyDescent="0.25">
      <c r="D1551" s="12"/>
      <c r="E1551" s="14"/>
      <c r="H1551" s="16"/>
      <c r="I1551" s="11"/>
      <c r="J1551" s="33"/>
      <c r="K1551" s="33"/>
      <c r="L1551" s="33"/>
      <c r="M1551" s="33"/>
      <c r="N1551" s="8"/>
      <c r="AG1551" s="8"/>
      <c r="AI1551" s="30"/>
      <c r="AK1551" s="30"/>
      <c r="AL1551" s="21"/>
      <c r="AM1551" s="23"/>
      <c r="AW1551" s="40"/>
      <c r="AY1551" s="40"/>
      <c r="BA1551" s="18"/>
      <c r="BC1551" s="18"/>
      <c r="BD1551" s="18"/>
      <c r="BK1551" s="18"/>
      <c r="BN1551" s="18"/>
      <c r="BY1551" s="18"/>
      <c r="CC1551" s="18"/>
      <c r="CH1551" s="18"/>
      <c r="CS1551" s="18"/>
      <c r="DD1551" s="34" t="s">
        <v>110</v>
      </c>
    </row>
    <row r="1552" spans="4:108" x14ac:dyDescent="0.25">
      <c r="D1552" s="12"/>
      <c r="E1552" s="14"/>
      <c r="H1552" s="16"/>
      <c r="I1552" s="11"/>
      <c r="J1552" s="33"/>
      <c r="K1552" s="33"/>
      <c r="L1552" s="33"/>
      <c r="M1552" s="33"/>
      <c r="N1552" s="8"/>
      <c r="AG1552" s="8"/>
      <c r="AI1552" s="30"/>
      <c r="AK1552" s="30"/>
      <c r="AL1552" s="21"/>
      <c r="AM1552" s="23"/>
      <c r="AW1552" s="40"/>
      <c r="AY1552" s="40"/>
      <c r="BA1552" s="18"/>
      <c r="BC1552" s="18"/>
      <c r="BD1552" s="18"/>
      <c r="BK1552" s="18"/>
      <c r="BN1552" s="18"/>
      <c r="BY1552" s="18"/>
      <c r="CC1552" s="18"/>
      <c r="CH1552" s="18"/>
      <c r="CS1552" s="18"/>
      <c r="DD1552" s="34" t="s">
        <v>110</v>
      </c>
    </row>
    <row r="1553" spans="4:108" x14ac:dyDescent="0.25">
      <c r="D1553" s="12"/>
      <c r="E1553" s="14"/>
      <c r="H1553" s="16"/>
      <c r="I1553" s="11"/>
      <c r="J1553" s="33"/>
      <c r="K1553" s="33"/>
      <c r="L1553" s="33"/>
      <c r="M1553" s="33"/>
      <c r="N1553" s="8"/>
      <c r="AG1553" s="8"/>
      <c r="AI1553" s="30"/>
      <c r="AK1553" s="30"/>
      <c r="AL1553" s="21"/>
      <c r="AM1553" s="23"/>
      <c r="AW1553" s="40"/>
      <c r="AY1553" s="40"/>
      <c r="BA1553" s="18"/>
      <c r="BC1553" s="18"/>
      <c r="BD1553" s="18"/>
      <c r="BK1553" s="18"/>
      <c r="BN1553" s="18"/>
      <c r="BY1553" s="18"/>
      <c r="CC1553" s="18"/>
      <c r="CH1553" s="18"/>
      <c r="CS1553" s="18"/>
      <c r="DD1553" s="34" t="s">
        <v>110</v>
      </c>
    </row>
    <row r="1554" spans="4:108" x14ac:dyDescent="0.25">
      <c r="D1554" s="12"/>
      <c r="E1554" s="14"/>
      <c r="H1554" s="16"/>
      <c r="I1554" s="11"/>
      <c r="J1554" s="33"/>
      <c r="K1554" s="33"/>
      <c r="L1554" s="33"/>
      <c r="M1554" s="33"/>
      <c r="N1554" s="8"/>
      <c r="AG1554" s="8"/>
      <c r="AI1554" s="30"/>
      <c r="AK1554" s="30"/>
      <c r="AL1554" s="21"/>
      <c r="AM1554" s="23"/>
      <c r="AW1554" s="40"/>
      <c r="AY1554" s="40"/>
      <c r="BA1554" s="18"/>
      <c r="BC1554" s="18"/>
      <c r="BD1554" s="18"/>
      <c r="BK1554" s="18"/>
      <c r="BN1554" s="18"/>
      <c r="BY1554" s="18"/>
      <c r="CC1554" s="18"/>
      <c r="CH1554" s="18"/>
      <c r="CS1554" s="18"/>
      <c r="DD1554" s="34" t="s">
        <v>110</v>
      </c>
    </row>
    <row r="1555" spans="4:108" x14ac:dyDescent="0.25">
      <c r="D1555" s="12"/>
      <c r="E1555" s="14"/>
      <c r="H1555" s="16"/>
      <c r="I1555" s="11"/>
      <c r="J1555" s="33"/>
      <c r="K1555" s="33"/>
      <c r="L1555" s="33"/>
      <c r="M1555" s="33"/>
      <c r="N1555" s="8"/>
      <c r="AG1555" s="8"/>
      <c r="AI1555" s="30"/>
      <c r="AK1555" s="30"/>
      <c r="AL1555" s="21"/>
      <c r="AM1555" s="23"/>
      <c r="AW1555" s="40"/>
      <c r="AY1555" s="40"/>
      <c r="BA1555" s="18"/>
      <c r="BC1555" s="18"/>
      <c r="BD1555" s="18"/>
      <c r="BK1555" s="18"/>
      <c r="BN1555" s="18"/>
      <c r="BY1555" s="18"/>
      <c r="CC1555" s="18"/>
      <c r="CH1555" s="18"/>
      <c r="CS1555" s="18"/>
      <c r="DD1555" s="34" t="s">
        <v>110</v>
      </c>
    </row>
    <row r="1556" spans="4:108" x14ac:dyDescent="0.25">
      <c r="D1556" s="12"/>
      <c r="E1556" s="14"/>
      <c r="H1556" s="16"/>
      <c r="I1556" s="11"/>
      <c r="J1556" s="33"/>
      <c r="K1556" s="33"/>
      <c r="L1556" s="33"/>
      <c r="M1556" s="33"/>
      <c r="N1556" s="8"/>
      <c r="AG1556" s="8"/>
      <c r="AI1556" s="30"/>
      <c r="AK1556" s="30"/>
      <c r="AL1556" s="21"/>
      <c r="AM1556" s="23"/>
      <c r="AW1556" s="40"/>
      <c r="AY1556" s="40"/>
      <c r="BA1556" s="18"/>
      <c r="BC1556" s="18"/>
      <c r="BD1556" s="18"/>
      <c r="BK1556" s="18"/>
      <c r="BN1556" s="18"/>
      <c r="BY1556" s="18"/>
      <c r="CC1556" s="18"/>
      <c r="CH1556" s="18"/>
      <c r="CS1556" s="18"/>
      <c r="DD1556" s="34" t="s">
        <v>110</v>
      </c>
    </row>
    <row r="1557" spans="4:108" x14ac:dyDescent="0.25">
      <c r="D1557" s="12"/>
      <c r="E1557" s="14"/>
      <c r="H1557" s="16"/>
      <c r="I1557" s="11"/>
      <c r="J1557" s="33"/>
      <c r="K1557" s="33"/>
      <c r="L1557" s="33"/>
      <c r="M1557" s="33"/>
      <c r="N1557" s="8"/>
      <c r="AG1557" s="8"/>
      <c r="AI1557" s="30"/>
      <c r="AK1557" s="30"/>
      <c r="AL1557" s="21"/>
      <c r="AM1557" s="23"/>
      <c r="AW1557" s="40"/>
      <c r="AY1557" s="40"/>
      <c r="BA1557" s="18"/>
      <c r="BC1557" s="18"/>
      <c r="BD1557" s="18"/>
      <c r="BK1557" s="18"/>
      <c r="BN1557" s="18"/>
      <c r="BY1557" s="18"/>
      <c r="CC1557" s="18"/>
      <c r="CH1557" s="18"/>
      <c r="CS1557" s="18"/>
      <c r="DD1557" s="34" t="s">
        <v>110</v>
      </c>
    </row>
    <row r="1558" spans="4:108" x14ac:dyDescent="0.25">
      <c r="D1558" s="12"/>
      <c r="E1558" s="14"/>
      <c r="H1558" s="16"/>
      <c r="I1558" s="11"/>
      <c r="J1558" s="33"/>
      <c r="K1558" s="33"/>
      <c r="L1558" s="33"/>
      <c r="M1558" s="33"/>
      <c r="N1558" s="8"/>
      <c r="AG1558" s="8"/>
      <c r="AI1558" s="30"/>
      <c r="AK1558" s="30"/>
      <c r="AL1558" s="21"/>
      <c r="AM1558" s="23"/>
      <c r="AW1558" s="40"/>
      <c r="AY1558" s="40"/>
      <c r="BA1558" s="18"/>
      <c r="BC1558" s="18"/>
      <c r="BD1558" s="18"/>
      <c r="BK1558" s="18"/>
      <c r="BN1558" s="18"/>
      <c r="BY1558" s="18"/>
      <c r="CC1558" s="18"/>
      <c r="CH1558" s="18"/>
      <c r="CS1558" s="18"/>
      <c r="DD1558" s="34" t="s">
        <v>110</v>
      </c>
    </row>
    <row r="1559" spans="4:108" x14ac:dyDescent="0.25">
      <c r="D1559" s="12"/>
      <c r="E1559" s="14"/>
      <c r="H1559" s="16"/>
      <c r="I1559" s="11"/>
      <c r="J1559" s="33"/>
      <c r="K1559" s="33"/>
      <c r="L1559" s="33"/>
      <c r="M1559" s="33"/>
      <c r="N1559" s="8"/>
      <c r="AG1559" s="8"/>
      <c r="AI1559" s="30"/>
      <c r="AK1559" s="30"/>
      <c r="AL1559" s="21"/>
      <c r="AM1559" s="23"/>
      <c r="AW1559" s="40"/>
      <c r="AY1559" s="40"/>
      <c r="BA1559" s="18"/>
      <c r="BC1559" s="18"/>
      <c r="BD1559" s="18"/>
      <c r="BK1559" s="18"/>
      <c r="BN1559" s="18"/>
      <c r="BY1559" s="18"/>
      <c r="CC1559" s="18"/>
      <c r="CH1559" s="18"/>
      <c r="CS1559" s="18"/>
      <c r="DD1559" s="34" t="s">
        <v>110</v>
      </c>
    </row>
    <row r="1560" spans="4:108" x14ac:dyDescent="0.25">
      <c r="D1560" s="12"/>
      <c r="E1560" s="14"/>
      <c r="H1560" s="16"/>
      <c r="I1560" s="11"/>
      <c r="J1560" s="33"/>
      <c r="K1560" s="33"/>
      <c r="L1560" s="33"/>
      <c r="M1560" s="33"/>
      <c r="N1560" s="8"/>
      <c r="AG1560" s="8"/>
      <c r="AI1560" s="30"/>
      <c r="AK1560" s="30"/>
      <c r="AL1560" s="21"/>
      <c r="AM1560" s="23"/>
      <c r="AW1560" s="40"/>
      <c r="AY1560" s="40"/>
      <c r="BA1560" s="18"/>
      <c r="BC1560" s="18"/>
      <c r="BD1560" s="18"/>
      <c r="BK1560" s="18"/>
      <c r="BN1560" s="18"/>
      <c r="BY1560" s="18"/>
      <c r="CC1560" s="18"/>
      <c r="CH1560" s="18"/>
      <c r="CS1560" s="18"/>
      <c r="DD1560" s="34" t="s">
        <v>110</v>
      </c>
    </row>
    <row r="1561" spans="4:108" x14ac:dyDescent="0.25">
      <c r="D1561" s="12"/>
      <c r="E1561" s="14"/>
      <c r="H1561" s="16"/>
      <c r="I1561" s="11"/>
      <c r="J1561" s="33"/>
      <c r="K1561" s="33"/>
      <c r="L1561" s="33"/>
      <c r="M1561" s="33"/>
      <c r="N1561" s="8"/>
      <c r="AG1561" s="8"/>
      <c r="AI1561" s="30"/>
      <c r="AK1561" s="30"/>
      <c r="AL1561" s="21"/>
      <c r="AM1561" s="23"/>
      <c r="AW1561" s="40"/>
      <c r="AY1561" s="40"/>
      <c r="BA1561" s="18"/>
      <c r="BC1561" s="18"/>
      <c r="BD1561" s="18"/>
      <c r="BK1561" s="18"/>
      <c r="BN1561" s="18"/>
      <c r="BY1561" s="18"/>
      <c r="CC1561" s="18"/>
      <c r="CH1561" s="18"/>
      <c r="CS1561" s="18"/>
      <c r="DD1561" s="34" t="s">
        <v>110</v>
      </c>
    </row>
    <row r="1562" spans="4:108" x14ac:dyDescent="0.25">
      <c r="D1562" s="12"/>
      <c r="E1562" s="14"/>
      <c r="H1562" s="16"/>
      <c r="I1562" s="11"/>
      <c r="J1562" s="33"/>
      <c r="K1562" s="33"/>
      <c r="L1562" s="33"/>
      <c r="M1562" s="33"/>
      <c r="N1562" s="8"/>
      <c r="AG1562" s="8"/>
      <c r="AI1562" s="30"/>
      <c r="AK1562" s="30"/>
      <c r="AL1562" s="21"/>
      <c r="AM1562" s="23"/>
      <c r="AW1562" s="40"/>
      <c r="AY1562" s="40"/>
      <c r="BA1562" s="18"/>
      <c r="BC1562" s="18"/>
      <c r="BD1562" s="18"/>
      <c r="BK1562" s="18"/>
      <c r="BN1562" s="18"/>
      <c r="BY1562" s="18"/>
      <c r="CC1562" s="18"/>
      <c r="CH1562" s="18"/>
      <c r="CS1562" s="18"/>
      <c r="DD1562" s="34" t="s">
        <v>110</v>
      </c>
    </row>
    <row r="1563" spans="4:108" x14ac:dyDescent="0.25">
      <c r="D1563" s="12"/>
      <c r="E1563" s="14"/>
      <c r="H1563" s="16"/>
      <c r="I1563" s="11"/>
      <c r="J1563" s="33"/>
      <c r="K1563" s="33"/>
      <c r="L1563" s="33"/>
      <c r="M1563" s="33"/>
      <c r="N1563" s="8"/>
      <c r="AG1563" s="8"/>
      <c r="AI1563" s="30"/>
      <c r="AK1563" s="30"/>
      <c r="AL1563" s="21"/>
      <c r="AM1563" s="23"/>
      <c r="AW1563" s="40"/>
      <c r="AY1563" s="40"/>
      <c r="BA1563" s="18"/>
      <c r="BC1563" s="18"/>
      <c r="BD1563" s="18"/>
      <c r="BK1563" s="18"/>
      <c r="BN1563" s="18"/>
      <c r="BY1563" s="18"/>
      <c r="CC1563" s="18"/>
      <c r="CH1563" s="18"/>
      <c r="CS1563" s="18"/>
      <c r="DD1563" s="34" t="s">
        <v>110</v>
      </c>
    </row>
    <row r="1564" spans="4:108" x14ac:dyDescent="0.25">
      <c r="D1564" s="12"/>
      <c r="E1564" s="14"/>
      <c r="H1564" s="16"/>
      <c r="I1564" s="11"/>
      <c r="J1564" s="33"/>
      <c r="K1564" s="33"/>
      <c r="L1564" s="33"/>
      <c r="M1564" s="33"/>
      <c r="N1564" s="8"/>
      <c r="AG1564" s="8"/>
      <c r="AI1564" s="30"/>
      <c r="AK1564" s="30"/>
      <c r="AL1564" s="21"/>
      <c r="AM1564" s="23"/>
      <c r="AW1564" s="40"/>
      <c r="AY1564" s="40"/>
      <c r="BA1564" s="18"/>
      <c r="BC1564" s="18"/>
      <c r="BD1564" s="18"/>
      <c r="BK1564" s="18"/>
      <c r="BN1564" s="18"/>
      <c r="BY1564" s="18"/>
      <c r="CC1564" s="18"/>
      <c r="CH1564" s="18"/>
      <c r="CS1564" s="18"/>
      <c r="DD1564" s="34" t="s">
        <v>110</v>
      </c>
    </row>
    <row r="1565" spans="4:108" x14ac:dyDescent="0.25">
      <c r="D1565" s="12"/>
      <c r="E1565" s="14"/>
      <c r="H1565" s="16"/>
      <c r="I1565" s="11"/>
      <c r="J1565" s="33"/>
      <c r="K1565" s="33"/>
      <c r="L1565" s="33"/>
      <c r="M1565" s="33"/>
      <c r="N1565" s="8"/>
      <c r="AG1565" s="8"/>
      <c r="AI1565" s="30"/>
      <c r="AK1565" s="30"/>
      <c r="AL1565" s="21"/>
      <c r="AM1565" s="23"/>
      <c r="AW1565" s="40"/>
      <c r="AY1565" s="40"/>
      <c r="BA1565" s="18"/>
      <c r="BC1565" s="18"/>
      <c r="BD1565" s="18"/>
      <c r="BK1565" s="18"/>
      <c r="BN1565" s="18"/>
      <c r="BY1565" s="18"/>
      <c r="CC1565" s="18"/>
      <c r="CH1565" s="18"/>
      <c r="CS1565" s="18"/>
      <c r="DD1565" s="34" t="s">
        <v>110</v>
      </c>
    </row>
    <row r="1566" spans="4:108" x14ac:dyDescent="0.25">
      <c r="D1566" s="12"/>
      <c r="E1566" s="14"/>
      <c r="H1566" s="16"/>
      <c r="I1566" s="11"/>
      <c r="J1566" s="33"/>
      <c r="K1566" s="33"/>
      <c r="L1566" s="33"/>
      <c r="M1566" s="33"/>
      <c r="N1566" s="8"/>
      <c r="AG1566" s="8"/>
      <c r="AI1566" s="30"/>
      <c r="AK1566" s="30"/>
      <c r="AL1566" s="21"/>
      <c r="AM1566" s="23"/>
      <c r="AW1566" s="40"/>
      <c r="AY1566" s="40"/>
      <c r="BA1566" s="18"/>
      <c r="BC1566" s="18"/>
      <c r="BD1566" s="18"/>
      <c r="BK1566" s="18"/>
      <c r="BN1566" s="18"/>
      <c r="BY1566" s="18"/>
      <c r="CC1566" s="18"/>
      <c r="CH1566" s="18"/>
      <c r="CS1566" s="18"/>
      <c r="DD1566" s="34" t="s">
        <v>110</v>
      </c>
    </row>
    <row r="1567" spans="4:108" x14ac:dyDescent="0.25">
      <c r="D1567" s="12"/>
      <c r="E1567" s="14"/>
      <c r="H1567" s="16"/>
      <c r="I1567" s="11"/>
      <c r="J1567" s="33"/>
      <c r="K1567" s="33"/>
      <c r="L1567" s="33"/>
      <c r="M1567" s="33"/>
      <c r="N1567" s="8"/>
      <c r="AG1567" s="8"/>
      <c r="AI1567" s="30"/>
      <c r="AK1567" s="30"/>
      <c r="AL1567" s="21"/>
      <c r="AM1567" s="23"/>
      <c r="AW1567" s="40"/>
      <c r="AY1567" s="40"/>
      <c r="BA1567" s="18"/>
      <c r="BC1567" s="18"/>
      <c r="BD1567" s="18"/>
      <c r="BK1567" s="18"/>
      <c r="BN1567" s="18"/>
      <c r="BY1567" s="18"/>
      <c r="CC1567" s="18"/>
      <c r="CH1567" s="18"/>
      <c r="CS1567" s="18"/>
      <c r="DD1567" s="34" t="s">
        <v>110</v>
      </c>
    </row>
    <row r="1568" spans="4:108" x14ac:dyDescent="0.25">
      <c r="D1568" s="12"/>
      <c r="E1568" s="14"/>
      <c r="H1568" s="16"/>
      <c r="I1568" s="11"/>
      <c r="J1568" s="33"/>
      <c r="K1568" s="33"/>
      <c r="L1568" s="33"/>
      <c r="M1568" s="33"/>
      <c r="N1568" s="8"/>
      <c r="AG1568" s="8"/>
      <c r="AI1568" s="30"/>
      <c r="AK1568" s="30"/>
      <c r="AL1568" s="21"/>
      <c r="AM1568" s="23"/>
      <c r="AW1568" s="40"/>
      <c r="AY1568" s="40"/>
      <c r="BA1568" s="18"/>
      <c r="BC1568" s="18"/>
      <c r="BD1568" s="18"/>
      <c r="BK1568" s="18"/>
      <c r="BN1568" s="18"/>
      <c r="BY1568" s="18"/>
      <c r="CC1568" s="18"/>
      <c r="CH1568" s="18"/>
      <c r="CS1568" s="18"/>
      <c r="DD1568" s="34" t="s">
        <v>110</v>
      </c>
    </row>
    <row r="1569" spans="4:108" x14ac:dyDescent="0.25">
      <c r="D1569" s="12"/>
      <c r="E1569" s="14"/>
      <c r="H1569" s="16"/>
      <c r="I1569" s="11"/>
      <c r="J1569" s="33"/>
      <c r="K1569" s="33"/>
      <c r="L1569" s="33"/>
      <c r="M1569" s="33"/>
      <c r="N1569" s="8"/>
      <c r="AG1569" s="8"/>
      <c r="AI1569" s="30"/>
      <c r="AK1569" s="30"/>
      <c r="AL1569" s="21"/>
      <c r="AM1569" s="23"/>
      <c r="AW1569" s="40"/>
      <c r="AY1569" s="40"/>
      <c r="BA1569" s="18"/>
      <c r="BC1569" s="18"/>
      <c r="BD1569" s="18"/>
      <c r="BK1569" s="18"/>
      <c r="BN1569" s="18"/>
      <c r="BY1569" s="18"/>
      <c r="CC1569" s="18"/>
      <c r="CH1569" s="18"/>
      <c r="CS1569" s="18"/>
      <c r="DD1569" s="34" t="s">
        <v>110</v>
      </c>
    </row>
    <row r="1570" spans="4:108" x14ac:dyDescent="0.25">
      <c r="D1570" s="12"/>
      <c r="E1570" s="14"/>
      <c r="H1570" s="16"/>
      <c r="I1570" s="11"/>
      <c r="J1570" s="33"/>
      <c r="K1570" s="33"/>
      <c r="L1570" s="33"/>
      <c r="M1570" s="33"/>
      <c r="N1570" s="8"/>
      <c r="AG1570" s="8"/>
      <c r="AI1570" s="30"/>
      <c r="AK1570" s="30"/>
      <c r="AL1570" s="21"/>
      <c r="AM1570" s="23"/>
      <c r="AW1570" s="40"/>
      <c r="AY1570" s="40"/>
      <c r="BA1570" s="18"/>
      <c r="BC1570" s="18"/>
      <c r="BD1570" s="18"/>
      <c r="BK1570" s="18"/>
      <c r="BN1570" s="18"/>
      <c r="BY1570" s="18"/>
      <c r="CC1570" s="18"/>
      <c r="CH1570" s="18"/>
      <c r="CS1570" s="18"/>
      <c r="DD1570" s="34" t="s">
        <v>110</v>
      </c>
    </row>
    <row r="1571" spans="4:108" x14ac:dyDescent="0.25">
      <c r="D1571" s="12"/>
      <c r="E1571" s="14"/>
      <c r="H1571" s="16"/>
      <c r="I1571" s="11"/>
      <c r="J1571" s="33"/>
      <c r="K1571" s="33"/>
      <c r="L1571" s="33"/>
      <c r="M1571" s="33"/>
      <c r="N1571" s="8"/>
      <c r="AG1571" s="8"/>
      <c r="AI1571" s="30"/>
      <c r="AK1571" s="30"/>
      <c r="AL1571" s="21"/>
      <c r="AM1571" s="23"/>
      <c r="AW1571" s="40"/>
      <c r="AY1571" s="40"/>
      <c r="BA1571" s="18"/>
      <c r="BC1571" s="18"/>
      <c r="BD1571" s="18"/>
      <c r="BK1571" s="18"/>
      <c r="BN1571" s="18"/>
      <c r="BY1571" s="18"/>
      <c r="CC1571" s="18"/>
      <c r="CH1571" s="18"/>
      <c r="CS1571" s="18"/>
      <c r="DD1571" s="34" t="s">
        <v>110</v>
      </c>
    </row>
    <row r="1572" spans="4:108" x14ac:dyDescent="0.25">
      <c r="D1572" s="12"/>
      <c r="E1572" s="14"/>
      <c r="H1572" s="16"/>
      <c r="I1572" s="11"/>
      <c r="J1572" s="33"/>
      <c r="K1572" s="33"/>
      <c r="L1572" s="33"/>
      <c r="M1572" s="33"/>
      <c r="N1572" s="8"/>
      <c r="AG1572" s="8"/>
      <c r="AI1572" s="30"/>
      <c r="AK1572" s="30"/>
      <c r="AL1572" s="21"/>
      <c r="AM1572" s="23"/>
      <c r="AW1572" s="40"/>
      <c r="AY1572" s="40"/>
      <c r="BA1572" s="18"/>
      <c r="BC1572" s="18"/>
      <c r="BD1572" s="18"/>
      <c r="BK1572" s="18"/>
      <c r="BN1572" s="18"/>
      <c r="BY1572" s="18"/>
      <c r="CC1572" s="18"/>
      <c r="CH1572" s="18"/>
      <c r="CS1572" s="18"/>
      <c r="DD1572" s="34" t="s">
        <v>110</v>
      </c>
    </row>
    <row r="1573" spans="4:108" x14ac:dyDescent="0.25">
      <c r="D1573" s="12"/>
      <c r="E1573" s="14"/>
      <c r="H1573" s="16"/>
      <c r="I1573" s="11"/>
      <c r="J1573" s="33"/>
      <c r="K1573" s="33"/>
      <c r="L1573" s="33"/>
      <c r="M1573" s="33"/>
      <c r="N1573" s="8"/>
      <c r="AG1573" s="8"/>
      <c r="AI1573" s="30"/>
      <c r="AK1573" s="30"/>
      <c r="AL1573" s="21"/>
      <c r="AM1573" s="23"/>
      <c r="AW1573" s="40"/>
      <c r="AY1573" s="40"/>
      <c r="BA1573" s="18"/>
      <c r="BC1573" s="18"/>
      <c r="BD1573" s="18"/>
      <c r="BK1573" s="18"/>
      <c r="BN1573" s="18"/>
      <c r="BY1573" s="18"/>
      <c r="CC1573" s="18"/>
      <c r="CH1573" s="18"/>
      <c r="CS1573" s="18"/>
      <c r="DD1573" s="34" t="s">
        <v>110</v>
      </c>
    </row>
    <row r="1574" spans="4:108" x14ac:dyDescent="0.25">
      <c r="D1574" s="12"/>
      <c r="E1574" s="14"/>
      <c r="H1574" s="16"/>
      <c r="I1574" s="11"/>
      <c r="J1574" s="33"/>
      <c r="K1574" s="33"/>
      <c r="L1574" s="33"/>
      <c r="M1574" s="33"/>
      <c r="N1574" s="8"/>
      <c r="AG1574" s="8"/>
      <c r="AI1574" s="30"/>
      <c r="AK1574" s="30"/>
      <c r="AL1574" s="21"/>
      <c r="AM1574" s="23"/>
      <c r="AW1574" s="40"/>
      <c r="AY1574" s="40"/>
      <c r="BA1574" s="18"/>
      <c r="BC1574" s="18"/>
      <c r="BD1574" s="18"/>
      <c r="BK1574" s="18"/>
      <c r="BN1574" s="18"/>
      <c r="BY1574" s="18"/>
      <c r="CC1574" s="18"/>
      <c r="CH1574" s="18"/>
      <c r="CS1574" s="18"/>
      <c r="DD1574" s="34" t="s">
        <v>110</v>
      </c>
    </row>
    <row r="1575" spans="4:108" x14ac:dyDescent="0.25">
      <c r="D1575" s="12"/>
      <c r="E1575" s="14"/>
      <c r="H1575" s="16"/>
      <c r="I1575" s="11"/>
      <c r="J1575" s="33"/>
      <c r="K1575" s="33"/>
      <c r="L1575" s="33"/>
      <c r="M1575" s="33"/>
      <c r="N1575" s="8"/>
      <c r="AG1575" s="8"/>
      <c r="AI1575" s="30"/>
      <c r="AK1575" s="30"/>
      <c r="AL1575" s="21"/>
      <c r="AM1575" s="23"/>
      <c r="AW1575" s="40"/>
      <c r="AY1575" s="40"/>
      <c r="BA1575" s="18"/>
      <c r="BC1575" s="18"/>
      <c r="BD1575" s="18"/>
      <c r="BK1575" s="18"/>
      <c r="BN1575" s="18"/>
      <c r="BY1575" s="18"/>
      <c r="CC1575" s="18"/>
      <c r="CH1575" s="18"/>
      <c r="CS1575" s="18"/>
      <c r="DD1575" s="34" t="s">
        <v>110</v>
      </c>
    </row>
    <row r="1576" spans="4:108" x14ac:dyDescent="0.25">
      <c r="D1576" s="12"/>
      <c r="E1576" s="14"/>
      <c r="H1576" s="16"/>
      <c r="I1576" s="11"/>
      <c r="J1576" s="33"/>
      <c r="K1576" s="33"/>
      <c r="L1576" s="33"/>
      <c r="M1576" s="33"/>
      <c r="N1576" s="8"/>
      <c r="AG1576" s="8"/>
      <c r="AI1576" s="30"/>
      <c r="AK1576" s="30"/>
      <c r="AL1576" s="21"/>
      <c r="AM1576" s="23"/>
      <c r="AW1576" s="40"/>
      <c r="AY1576" s="40"/>
      <c r="BA1576" s="18"/>
      <c r="BC1576" s="18"/>
      <c r="BD1576" s="18"/>
      <c r="BK1576" s="18"/>
      <c r="BN1576" s="18"/>
      <c r="BY1576" s="18"/>
      <c r="CC1576" s="18"/>
      <c r="CH1576" s="18"/>
      <c r="CS1576" s="18"/>
      <c r="DD1576" s="34" t="s">
        <v>110</v>
      </c>
    </row>
    <row r="1577" spans="4:108" x14ac:dyDescent="0.25">
      <c r="D1577" s="12"/>
      <c r="E1577" s="14"/>
      <c r="H1577" s="16"/>
      <c r="I1577" s="11"/>
      <c r="J1577" s="33"/>
      <c r="K1577" s="33"/>
      <c r="L1577" s="33"/>
      <c r="M1577" s="33"/>
      <c r="N1577" s="8"/>
      <c r="AG1577" s="8"/>
      <c r="AI1577" s="30"/>
      <c r="AK1577" s="30"/>
      <c r="AL1577" s="21"/>
      <c r="AM1577" s="23"/>
      <c r="AW1577" s="40"/>
      <c r="AY1577" s="40"/>
      <c r="BA1577" s="18"/>
      <c r="BC1577" s="18"/>
      <c r="BD1577" s="18"/>
      <c r="BK1577" s="18"/>
      <c r="BN1577" s="18"/>
      <c r="BY1577" s="18"/>
      <c r="CC1577" s="18"/>
      <c r="CH1577" s="18"/>
      <c r="CS1577" s="18"/>
      <c r="DD1577" s="34" t="s">
        <v>110</v>
      </c>
    </row>
    <row r="1578" spans="4:108" x14ac:dyDescent="0.25">
      <c r="D1578" s="12"/>
      <c r="E1578" s="14"/>
      <c r="H1578" s="16"/>
      <c r="I1578" s="11"/>
      <c r="J1578" s="33"/>
      <c r="K1578" s="33"/>
      <c r="L1578" s="33"/>
      <c r="M1578" s="33"/>
      <c r="N1578" s="8"/>
      <c r="AG1578" s="8"/>
      <c r="AI1578" s="30"/>
      <c r="AK1578" s="30"/>
      <c r="AL1578" s="21"/>
      <c r="AM1578" s="23"/>
      <c r="AW1578" s="40"/>
      <c r="AY1578" s="40"/>
      <c r="BA1578" s="18"/>
      <c r="BC1578" s="18"/>
      <c r="BD1578" s="18"/>
      <c r="BK1578" s="18"/>
      <c r="BN1578" s="18"/>
      <c r="BY1578" s="18"/>
      <c r="CC1578" s="18"/>
      <c r="CH1578" s="18"/>
      <c r="CS1578" s="18"/>
      <c r="DD1578" s="34" t="s">
        <v>110</v>
      </c>
    </row>
    <row r="1579" spans="4:108" x14ac:dyDescent="0.25">
      <c r="D1579" s="12"/>
      <c r="E1579" s="14"/>
      <c r="H1579" s="16"/>
      <c r="I1579" s="11"/>
      <c r="J1579" s="33"/>
      <c r="K1579" s="33"/>
      <c r="L1579" s="33"/>
      <c r="M1579" s="33"/>
      <c r="N1579" s="8"/>
      <c r="AG1579" s="8"/>
      <c r="AI1579" s="30"/>
      <c r="AK1579" s="30"/>
      <c r="AL1579" s="21"/>
      <c r="AM1579" s="23"/>
      <c r="AW1579" s="40"/>
      <c r="AY1579" s="40"/>
      <c r="BA1579" s="18"/>
      <c r="BC1579" s="18"/>
      <c r="BD1579" s="18"/>
      <c r="BK1579" s="18"/>
      <c r="BN1579" s="18"/>
      <c r="BY1579" s="18"/>
      <c r="CC1579" s="18"/>
      <c r="CH1579" s="18"/>
      <c r="CS1579" s="18"/>
      <c r="DD1579" s="34" t="s">
        <v>110</v>
      </c>
    </row>
    <row r="1580" spans="4:108" x14ac:dyDescent="0.25">
      <c r="D1580" s="12"/>
      <c r="E1580" s="14"/>
      <c r="H1580" s="16"/>
      <c r="I1580" s="11"/>
      <c r="J1580" s="33"/>
      <c r="K1580" s="33"/>
      <c r="L1580" s="33"/>
      <c r="M1580" s="33"/>
      <c r="N1580" s="8"/>
      <c r="AG1580" s="8"/>
      <c r="AI1580" s="30"/>
      <c r="AK1580" s="30"/>
      <c r="AL1580" s="21"/>
      <c r="AM1580" s="23"/>
      <c r="AW1580" s="40"/>
      <c r="AY1580" s="40"/>
      <c r="BA1580" s="18"/>
      <c r="BC1580" s="18"/>
      <c r="BD1580" s="18"/>
      <c r="BK1580" s="18"/>
      <c r="BN1580" s="18"/>
      <c r="BY1580" s="18"/>
      <c r="CC1580" s="18"/>
      <c r="CH1580" s="18"/>
      <c r="CS1580" s="18"/>
      <c r="DD1580" s="34" t="s">
        <v>110</v>
      </c>
    </row>
    <row r="1581" spans="4:108" x14ac:dyDescent="0.25">
      <c r="D1581" s="12"/>
      <c r="E1581" s="14"/>
      <c r="H1581" s="16"/>
      <c r="I1581" s="11"/>
      <c r="J1581" s="33"/>
      <c r="K1581" s="33"/>
      <c r="L1581" s="33"/>
      <c r="M1581" s="33"/>
      <c r="N1581" s="8"/>
      <c r="AG1581" s="8"/>
      <c r="AI1581" s="30"/>
      <c r="AK1581" s="30"/>
      <c r="AL1581" s="21"/>
      <c r="AM1581" s="23"/>
      <c r="AW1581" s="40"/>
      <c r="AY1581" s="40"/>
      <c r="BA1581" s="18"/>
      <c r="BC1581" s="18"/>
      <c r="BD1581" s="18"/>
      <c r="BK1581" s="18"/>
      <c r="BN1581" s="18"/>
      <c r="BY1581" s="18"/>
      <c r="CC1581" s="18"/>
      <c r="CH1581" s="18"/>
      <c r="CS1581" s="18"/>
      <c r="DD1581" s="34" t="s">
        <v>110</v>
      </c>
    </row>
    <row r="1582" spans="4:108" x14ac:dyDescent="0.25">
      <c r="D1582" s="12"/>
      <c r="E1582" s="14"/>
      <c r="H1582" s="16"/>
      <c r="I1582" s="11"/>
      <c r="J1582" s="33"/>
      <c r="K1582" s="33"/>
      <c r="L1582" s="33"/>
      <c r="M1582" s="33"/>
      <c r="N1582" s="8"/>
      <c r="AG1582" s="8"/>
      <c r="AI1582" s="30"/>
      <c r="AK1582" s="30"/>
      <c r="AL1582" s="21"/>
      <c r="AM1582" s="23"/>
      <c r="AW1582" s="40"/>
      <c r="AY1582" s="40"/>
      <c r="BA1582" s="18"/>
      <c r="BC1582" s="18"/>
      <c r="BD1582" s="18"/>
      <c r="BK1582" s="18"/>
      <c r="BN1582" s="18"/>
      <c r="BY1582" s="18"/>
      <c r="CC1582" s="18"/>
      <c r="CH1582" s="18"/>
      <c r="CS1582" s="18"/>
      <c r="DD1582" s="34" t="s">
        <v>110</v>
      </c>
    </row>
    <row r="1583" spans="4:108" x14ac:dyDescent="0.25">
      <c r="D1583" s="12"/>
      <c r="E1583" s="14"/>
      <c r="H1583" s="16"/>
      <c r="I1583" s="11"/>
      <c r="J1583" s="33"/>
      <c r="K1583" s="33"/>
      <c r="L1583" s="33"/>
      <c r="M1583" s="33"/>
      <c r="N1583" s="8"/>
      <c r="AG1583" s="8"/>
      <c r="AI1583" s="30"/>
      <c r="AK1583" s="30"/>
      <c r="AL1583" s="21"/>
      <c r="AM1583" s="23"/>
      <c r="AW1583" s="40"/>
      <c r="AY1583" s="40"/>
      <c r="BA1583" s="18"/>
      <c r="BC1583" s="18"/>
      <c r="BD1583" s="18"/>
      <c r="BK1583" s="18"/>
      <c r="BN1583" s="18"/>
      <c r="BY1583" s="18"/>
      <c r="CC1583" s="18"/>
      <c r="CH1583" s="18"/>
      <c r="CS1583" s="18"/>
      <c r="DD1583" s="34" t="s">
        <v>110</v>
      </c>
    </row>
    <row r="1584" spans="4:108" x14ac:dyDescent="0.25">
      <c r="D1584" s="12"/>
      <c r="E1584" s="14"/>
      <c r="H1584" s="16"/>
      <c r="I1584" s="11"/>
      <c r="J1584" s="33"/>
      <c r="K1584" s="33"/>
      <c r="L1584" s="33"/>
      <c r="M1584" s="33"/>
      <c r="N1584" s="8"/>
      <c r="AG1584" s="8"/>
      <c r="AI1584" s="30"/>
      <c r="AK1584" s="30"/>
      <c r="AL1584" s="21"/>
      <c r="AM1584" s="23"/>
      <c r="AW1584" s="40"/>
      <c r="AY1584" s="40"/>
      <c r="BA1584" s="18"/>
      <c r="BC1584" s="18"/>
      <c r="BD1584" s="18"/>
      <c r="BK1584" s="18"/>
      <c r="BN1584" s="18"/>
      <c r="BY1584" s="18"/>
      <c r="CC1584" s="18"/>
      <c r="CH1584" s="18"/>
      <c r="CS1584" s="18"/>
      <c r="DD1584" s="34" t="s">
        <v>110</v>
      </c>
    </row>
    <row r="1585" spans="4:108" x14ac:dyDescent="0.25">
      <c r="D1585" s="12"/>
      <c r="E1585" s="14"/>
      <c r="H1585" s="16"/>
      <c r="I1585" s="11"/>
      <c r="J1585" s="33"/>
      <c r="K1585" s="33"/>
      <c r="L1585" s="33"/>
      <c r="M1585" s="33"/>
      <c r="N1585" s="8"/>
      <c r="AG1585" s="8"/>
      <c r="AI1585" s="30"/>
      <c r="AK1585" s="30"/>
      <c r="AL1585" s="21"/>
      <c r="AM1585" s="23"/>
      <c r="AW1585" s="40"/>
      <c r="AY1585" s="40"/>
      <c r="BA1585" s="18"/>
      <c r="BC1585" s="18"/>
      <c r="BD1585" s="18"/>
      <c r="BK1585" s="18"/>
      <c r="BN1585" s="18"/>
      <c r="BY1585" s="18"/>
      <c r="CC1585" s="18"/>
      <c r="CH1585" s="18"/>
      <c r="CS1585" s="18"/>
      <c r="DD1585" s="34" t="s">
        <v>110</v>
      </c>
    </row>
    <row r="1586" spans="4:108" x14ac:dyDescent="0.25">
      <c r="D1586" s="12"/>
      <c r="E1586" s="14"/>
      <c r="H1586" s="16"/>
      <c r="I1586" s="11"/>
      <c r="J1586" s="33"/>
      <c r="K1586" s="33"/>
      <c r="L1586" s="33"/>
      <c r="M1586" s="33"/>
      <c r="N1586" s="8"/>
      <c r="AG1586" s="8"/>
      <c r="AI1586" s="30"/>
      <c r="AK1586" s="30"/>
      <c r="AL1586" s="21"/>
      <c r="AM1586" s="23"/>
      <c r="AW1586" s="40"/>
      <c r="AY1586" s="40"/>
      <c r="BA1586" s="18"/>
      <c r="BC1586" s="18"/>
      <c r="BD1586" s="18"/>
      <c r="BK1586" s="18"/>
      <c r="BN1586" s="18"/>
      <c r="BY1586" s="18"/>
      <c r="CC1586" s="18"/>
      <c r="CH1586" s="18"/>
      <c r="CS1586" s="18"/>
      <c r="DD1586" s="34" t="s">
        <v>110</v>
      </c>
    </row>
    <row r="1587" spans="4:108" x14ac:dyDescent="0.25">
      <c r="D1587" s="12"/>
      <c r="E1587" s="14"/>
      <c r="H1587" s="16"/>
      <c r="I1587" s="11"/>
      <c r="J1587" s="33"/>
      <c r="K1587" s="33"/>
      <c r="L1587" s="33"/>
      <c r="M1587" s="33"/>
      <c r="N1587" s="8"/>
      <c r="AG1587" s="8"/>
      <c r="AI1587" s="30"/>
      <c r="AK1587" s="30"/>
      <c r="AL1587" s="21"/>
      <c r="AM1587" s="23"/>
      <c r="AW1587" s="40"/>
      <c r="AY1587" s="40"/>
      <c r="BA1587" s="18"/>
      <c r="BC1587" s="18"/>
      <c r="BD1587" s="18"/>
      <c r="BK1587" s="18"/>
      <c r="BN1587" s="18"/>
      <c r="BY1587" s="18"/>
      <c r="CC1587" s="18"/>
      <c r="CH1587" s="18"/>
      <c r="CS1587" s="18"/>
      <c r="DD1587" s="34" t="s">
        <v>110</v>
      </c>
    </row>
    <row r="1588" spans="4:108" x14ac:dyDescent="0.25">
      <c r="D1588" s="12"/>
      <c r="E1588" s="14"/>
      <c r="H1588" s="16"/>
      <c r="I1588" s="11"/>
      <c r="J1588" s="33"/>
      <c r="K1588" s="33"/>
      <c r="L1588" s="33"/>
      <c r="M1588" s="33"/>
      <c r="N1588" s="8"/>
      <c r="AG1588" s="8"/>
      <c r="AI1588" s="30"/>
      <c r="AK1588" s="30"/>
      <c r="AL1588" s="21"/>
      <c r="AM1588" s="23"/>
      <c r="AW1588" s="40"/>
      <c r="AY1588" s="40"/>
      <c r="BA1588" s="18"/>
      <c r="BC1588" s="18"/>
      <c r="BD1588" s="18"/>
      <c r="BK1588" s="18"/>
      <c r="BN1588" s="18"/>
      <c r="BY1588" s="18"/>
      <c r="CC1588" s="18"/>
      <c r="CH1588" s="18"/>
      <c r="CS1588" s="18"/>
      <c r="DD1588" s="34" t="s">
        <v>110</v>
      </c>
    </row>
    <row r="1589" spans="4:108" x14ac:dyDescent="0.25">
      <c r="D1589" s="12"/>
      <c r="E1589" s="14"/>
      <c r="H1589" s="16"/>
      <c r="I1589" s="11"/>
      <c r="J1589" s="33"/>
      <c r="K1589" s="33"/>
      <c r="L1589" s="33"/>
      <c r="M1589" s="33"/>
      <c r="N1589" s="8"/>
      <c r="AG1589" s="8"/>
      <c r="AI1589" s="30"/>
      <c r="AK1589" s="30"/>
      <c r="AL1589" s="21"/>
      <c r="AM1589" s="23"/>
      <c r="AW1589" s="40"/>
      <c r="AY1589" s="40"/>
      <c r="BA1589" s="18"/>
      <c r="BC1589" s="18"/>
      <c r="BD1589" s="18"/>
      <c r="BK1589" s="18"/>
      <c r="BN1589" s="18"/>
      <c r="BY1589" s="18"/>
      <c r="CC1589" s="18"/>
      <c r="CH1589" s="18"/>
      <c r="CS1589" s="18"/>
      <c r="DD1589" s="34" t="s">
        <v>110</v>
      </c>
    </row>
    <row r="1590" spans="4:108" x14ac:dyDescent="0.25">
      <c r="D1590" s="12"/>
      <c r="E1590" s="14"/>
      <c r="H1590" s="16"/>
      <c r="I1590" s="11"/>
      <c r="J1590" s="33"/>
      <c r="K1590" s="33"/>
      <c r="L1590" s="33"/>
      <c r="M1590" s="33"/>
      <c r="N1590" s="8"/>
      <c r="AG1590" s="8"/>
      <c r="AI1590" s="30"/>
      <c r="AK1590" s="30"/>
      <c r="AL1590" s="21"/>
      <c r="AM1590" s="23"/>
      <c r="AW1590" s="40"/>
      <c r="AY1590" s="40"/>
      <c r="BA1590" s="18"/>
      <c r="BC1590" s="18"/>
      <c r="BD1590" s="18"/>
      <c r="BK1590" s="18"/>
      <c r="BN1590" s="18"/>
      <c r="BY1590" s="18"/>
      <c r="CC1590" s="18"/>
      <c r="CH1590" s="18"/>
      <c r="CS1590" s="18"/>
      <c r="DD1590" s="34" t="s">
        <v>110</v>
      </c>
    </row>
    <row r="1591" spans="4:108" x14ac:dyDescent="0.25">
      <c r="D1591" s="12"/>
      <c r="E1591" s="14"/>
      <c r="H1591" s="16"/>
      <c r="I1591" s="11"/>
      <c r="J1591" s="33"/>
      <c r="K1591" s="33"/>
      <c r="L1591" s="33"/>
      <c r="M1591" s="33"/>
      <c r="N1591" s="8"/>
      <c r="AG1591" s="8"/>
      <c r="AI1591" s="30"/>
      <c r="AK1591" s="30"/>
      <c r="AL1591" s="21"/>
      <c r="AM1591" s="23"/>
      <c r="AW1591" s="40"/>
      <c r="AY1591" s="40"/>
      <c r="BA1591" s="18"/>
      <c r="BC1591" s="18"/>
      <c r="BD1591" s="18"/>
      <c r="BK1591" s="18"/>
      <c r="BN1591" s="18"/>
      <c r="BY1591" s="18"/>
      <c r="CC1591" s="18"/>
      <c r="CH1591" s="18"/>
      <c r="CS1591" s="18"/>
      <c r="DD1591" s="34" t="s">
        <v>110</v>
      </c>
    </row>
    <row r="1592" spans="4:108" x14ac:dyDescent="0.25">
      <c r="D1592" s="12"/>
      <c r="E1592" s="14"/>
      <c r="H1592" s="16"/>
      <c r="I1592" s="11"/>
      <c r="J1592" s="33"/>
      <c r="K1592" s="33"/>
      <c r="L1592" s="33"/>
      <c r="M1592" s="33"/>
      <c r="N1592" s="8"/>
      <c r="AG1592" s="8"/>
      <c r="AI1592" s="30"/>
      <c r="AK1592" s="30"/>
      <c r="AL1592" s="21"/>
      <c r="AM1592" s="23"/>
      <c r="AW1592" s="40"/>
      <c r="AY1592" s="40"/>
      <c r="BA1592" s="18"/>
      <c r="BC1592" s="18"/>
      <c r="BD1592" s="18"/>
      <c r="BK1592" s="18"/>
      <c r="BN1592" s="18"/>
      <c r="BY1592" s="18"/>
      <c r="CC1592" s="18"/>
      <c r="CH1592" s="18"/>
      <c r="CS1592" s="18"/>
      <c r="DD1592" s="34" t="s">
        <v>110</v>
      </c>
    </row>
    <row r="1593" spans="4:108" x14ac:dyDescent="0.25">
      <c r="D1593" s="12"/>
      <c r="E1593" s="14"/>
      <c r="H1593" s="16"/>
      <c r="I1593" s="11"/>
      <c r="J1593" s="33"/>
      <c r="K1593" s="33"/>
      <c r="L1593" s="33"/>
      <c r="M1593" s="33"/>
      <c r="N1593" s="8"/>
      <c r="AG1593" s="8"/>
      <c r="AI1593" s="30"/>
      <c r="AK1593" s="30"/>
      <c r="AL1593" s="21"/>
      <c r="AM1593" s="23"/>
      <c r="AW1593" s="40"/>
      <c r="AY1593" s="40"/>
      <c r="BA1593" s="18"/>
      <c r="BC1593" s="18"/>
      <c r="BD1593" s="18"/>
      <c r="BK1593" s="18"/>
      <c r="BN1593" s="18"/>
      <c r="BY1593" s="18"/>
      <c r="CC1593" s="18"/>
      <c r="CH1593" s="18"/>
      <c r="CS1593" s="18"/>
      <c r="DD1593" s="34" t="s">
        <v>110</v>
      </c>
    </row>
    <row r="1594" spans="4:108" x14ac:dyDescent="0.25">
      <c r="D1594" s="12"/>
      <c r="E1594" s="14"/>
      <c r="H1594" s="16"/>
      <c r="I1594" s="11"/>
      <c r="J1594" s="33"/>
      <c r="K1594" s="33"/>
      <c r="L1594" s="33"/>
      <c r="M1594" s="33"/>
      <c r="N1594" s="8"/>
      <c r="AG1594" s="8"/>
      <c r="AI1594" s="30"/>
      <c r="AK1594" s="30"/>
      <c r="AL1594" s="21"/>
      <c r="AM1594" s="23"/>
      <c r="AW1594" s="40"/>
      <c r="AY1594" s="40"/>
      <c r="BA1594" s="18"/>
      <c r="BC1594" s="18"/>
      <c r="BD1594" s="18"/>
      <c r="BK1594" s="18"/>
      <c r="BN1594" s="18"/>
      <c r="BY1594" s="18"/>
      <c r="CC1594" s="18"/>
      <c r="CH1594" s="18"/>
      <c r="CS1594" s="18"/>
      <c r="DD1594" s="34" t="s">
        <v>110</v>
      </c>
    </row>
    <row r="1595" spans="4:108" x14ac:dyDescent="0.25">
      <c r="D1595" s="12"/>
      <c r="E1595" s="14"/>
      <c r="H1595" s="16"/>
      <c r="I1595" s="11"/>
      <c r="J1595" s="33"/>
      <c r="K1595" s="33"/>
      <c r="L1595" s="33"/>
      <c r="M1595" s="33"/>
      <c r="N1595" s="8"/>
      <c r="AG1595" s="8"/>
      <c r="AI1595" s="30"/>
      <c r="AK1595" s="30"/>
      <c r="AL1595" s="21"/>
      <c r="AM1595" s="23"/>
      <c r="AW1595" s="40"/>
      <c r="AY1595" s="40"/>
      <c r="BA1595" s="18"/>
      <c r="BC1595" s="18"/>
      <c r="BD1595" s="18"/>
      <c r="BK1595" s="18"/>
      <c r="BN1595" s="18"/>
      <c r="BY1595" s="18"/>
      <c r="CC1595" s="18"/>
      <c r="CH1595" s="18"/>
      <c r="CS1595" s="18"/>
      <c r="DD1595" s="34" t="s">
        <v>110</v>
      </c>
    </row>
    <row r="1596" spans="4:108" x14ac:dyDescent="0.25">
      <c r="D1596" s="12"/>
      <c r="E1596" s="14"/>
      <c r="H1596" s="16"/>
      <c r="I1596" s="11"/>
      <c r="J1596" s="33"/>
      <c r="K1596" s="33"/>
      <c r="L1596" s="33"/>
      <c r="M1596" s="33"/>
      <c r="N1596" s="8"/>
      <c r="AG1596" s="8"/>
      <c r="AI1596" s="30"/>
      <c r="AK1596" s="30"/>
      <c r="AL1596" s="21"/>
      <c r="AM1596" s="23"/>
      <c r="AW1596" s="40"/>
      <c r="AY1596" s="40"/>
      <c r="BA1596" s="18"/>
      <c r="BC1596" s="18"/>
      <c r="BD1596" s="18"/>
      <c r="BK1596" s="18"/>
      <c r="BN1596" s="18"/>
      <c r="BY1596" s="18"/>
      <c r="CC1596" s="18"/>
      <c r="CH1596" s="18"/>
      <c r="CS1596" s="18"/>
      <c r="DD1596" s="34" t="s">
        <v>110</v>
      </c>
    </row>
    <row r="1597" spans="4:108" x14ac:dyDescent="0.25">
      <c r="D1597" s="12"/>
      <c r="E1597" s="14"/>
      <c r="H1597" s="16"/>
      <c r="I1597" s="11"/>
      <c r="J1597" s="33"/>
      <c r="K1597" s="33"/>
      <c r="L1597" s="33"/>
      <c r="M1597" s="33"/>
      <c r="N1597" s="8"/>
      <c r="AG1597" s="8"/>
      <c r="AI1597" s="30"/>
      <c r="AK1597" s="30"/>
      <c r="AL1597" s="21"/>
      <c r="AM1597" s="23"/>
      <c r="AW1597" s="40"/>
      <c r="AY1597" s="40"/>
      <c r="BA1597" s="18"/>
      <c r="BC1597" s="18"/>
      <c r="BD1597" s="18"/>
      <c r="BK1597" s="18"/>
      <c r="BN1597" s="18"/>
      <c r="BY1597" s="18"/>
      <c r="CC1597" s="18"/>
      <c r="CH1597" s="18"/>
      <c r="CS1597" s="18"/>
      <c r="DD1597" s="34" t="s">
        <v>110</v>
      </c>
    </row>
    <row r="1598" spans="4:108" x14ac:dyDescent="0.25">
      <c r="D1598" s="12"/>
      <c r="E1598" s="14"/>
      <c r="H1598" s="16"/>
      <c r="I1598" s="11"/>
      <c r="J1598" s="33"/>
      <c r="K1598" s="33"/>
      <c r="L1598" s="33"/>
      <c r="M1598" s="33"/>
      <c r="N1598" s="8"/>
      <c r="AG1598" s="8"/>
      <c r="AI1598" s="30"/>
      <c r="AK1598" s="30"/>
      <c r="AL1598" s="21"/>
      <c r="AM1598" s="23"/>
      <c r="AW1598" s="40"/>
      <c r="AY1598" s="40"/>
      <c r="BA1598" s="18"/>
      <c r="BC1598" s="18"/>
      <c r="BD1598" s="18"/>
      <c r="BK1598" s="18"/>
      <c r="BN1598" s="18"/>
      <c r="BY1598" s="18"/>
      <c r="CC1598" s="18"/>
      <c r="CH1598" s="18"/>
      <c r="CS1598" s="18"/>
      <c r="DD1598" s="34" t="s">
        <v>110</v>
      </c>
    </row>
    <row r="1599" spans="4:108" x14ac:dyDescent="0.25">
      <c r="D1599" s="12"/>
      <c r="E1599" s="14"/>
      <c r="H1599" s="16"/>
      <c r="I1599" s="11"/>
      <c r="J1599" s="33"/>
      <c r="K1599" s="33"/>
      <c r="L1599" s="33"/>
      <c r="M1599" s="33"/>
      <c r="N1599" s="8"/>
      <c r="AG1599" s="8"/>
      <c r="AI1599" s="30"/>
      <c r="AK1599" s="30"/>
      <c r="AL1599" s="21"/>
      <c r="AM1599" s="23"/>
      <c r="AW1599" s="40"/>
      <c r="AY1599" s="40"/>
      <c r="BA1599" s="18"/>
      <c r="BC1599" s="18"/>
      <c r="BD1599" s="18"/>
      <c r="BK1599" s="18"/>
      <c r="BN1599" s="18"/>
      <c r="BY1599" s="18"/>
      <c r="CC1599" s="18"/>
      <c r="CH1599" s="18"/>
      <c r="CS1599" s="18"/>
      <c r="DD1599" s="34" t="s">
        <v>110</v>
      </c>
    </row>
    <row r="1600" spans="4:108" x14ac:dyDescent="0.25">
      <c r="D1600" s="12"/>
      <c r="E1600" s="14"/>
      <c r="H1600" s="16"/>
      <c r="I1600" s="11"/>
      <c r="J1600" s="33"/>
      <c r="K1600" s="33"/>
      <c r="L1600" s="33"/>
      <c r="M1600" s="33"/>
      <c r="N1600" s="8"/>
      <c r="AG1600" s="8"/>
      <c r="AI1600" s="30"/>
      <c r="AK1600" s="30"/>
      <c r="AL1600" s="21"/>
      <c r="AM1600" s="23"/>
      <c r="AW1600" s="40"/>
      <c r="AY1600" s="40"/>
      <c r="BA1600" s="18"/>
      <c r="BC1600" s="18"/>
      <c r="BD1600" s="18"/>
      <c r="BK1600" s="18"/>
      <c r="BN1600" s="18"/>
      <c r="BY1600" s="18"/>
      <c r="CC1600" s="18"/>
      <c r="CH1600" s="18"/>
      <c r="CS1600" s="18"/>
      <c r="DD1600" s="34" t="s">
        <v>110</v>
      </c>
    </row>
    <row r="1601" spans="4:108" x14ac:dyDescent="0.25">
      <c r="D1601" s="12"/>
      <c r="E1601" s="14"/>
      <c r="H1601" s="16"/>
      <c r="I1601" s="11"/>
      <c r="J1601" s="33"/>
      <c r="K1601" s="33"/>
      <c r="L1601" s="33"/>
      <c r="M1601" s="33"/>
      <c r="N1601" s="8"/>
      <c r="AG1601" s="8"/>
      <c r="AI1601" s="30"/>
      <c r="AK1601" s="30"/>
      <c r="AL1601" s="21"/>
      <c r="AM1601" s="23"/>
      <c r="AW1601" s="40"/>
      <c r="AY1601" s="40"/>
      <c r="BA1601" s="18"/>
      <c r="BC1601" s="18"/>
      <c r="BD1601" s="18"/>
      <c r="BK1601" s="18"/>
      <c r="BN1601" s="18"/>
      <c r="BY1601" s="18"/>
      <c r="CC1601" s="18"/>
      <c r="CH1601" s="18"/>
      <c r="CS1601" s="18"/>
      <c r="DD1601" s="34" t="s">
        <v>110</v>
      </c>
    </row>
    <row r="1602" spans="4:108" x14ac:dyDescent="0.25">
      <c r="D1602" s="12"/>
      <c r="E1602" s="14"/>
      <c r="H1602" s="16"/>
      <c r="I1602" s="11"/>
      <c r="J1602" s="33"/>
      <c r="K1602" s="33"/>
      <c r="L1602" s="33"/>
      <c r="M1602" s="33"/>
      <c r="N1602" s="8"/>
      <c r="AG1602" s="8"/>
      <c r="AI1602" s="30"/>
      <c r="AK1602" s="30"/>
      <c r="AL1602" s="21"/>
      <c r="AM1602" s="23"/>
      <c r="AW1602" s="40"/>
      <c r="AY1602" s="40"/>
      <c r="BA1602" s="18"/>
      <c r="BC1602" s="18"/>
      <c r="BD1602" s="18"/>
      <c r="BK1602" s="18"/>
      <c r="BN1602" s="18"/>
      <c r="BY1602" s="18"/>
      <c r="CC1602" s="18"/>
      <c r="CH1602" s="18"/>
      <c r="CS1602" s="18"/>
      <c r="DD1602" s="34" t="s">
        <v>110</v>
      </c>
    </row>
    <row r="1603" spans="4:108" x14ac:dyDescent="0.25">
      <c r="D1603" s="12"/>
      <c r="E1603" s="14"/>
      <c r="H1603" s="16"/>
      <c r="I1603" s="11"/>
      <c r="J1603" s="33"/>
      <c r="K1603" s="33"/>
      <c r="L1603" s="33"/>
      <c r="M1603" s="33"/>
      <c r="N1603" s="8"/>
      <c r="AG1603" s="8"/>
      <c r="AI1603" s="30"/>
      <c r="AK1603" s="30"/>
      <c r="AL1603" s="21"/>
      <c r="AM1603" s="23"/>
      <c r="AW1603" s="40"/>
      <c r="AY1603" s="40"/>
      <c r="BA1603" s="18"/>
      <c r="BC1603" s="18"/>
      <c r="BD1603" s="18"/>
      <c r="BK1603" s="18"/>
      <c r="BN1603" s="18"/>
      <c r="BY1603" s="18"/>
      <c r="CC1603" s="18"/>
      <c r="CH1603" s="18"/>
      <c r="CS1603" s="18"/>
      <c r="DD1603" s="34" t="s">
        <v>110</v>
      </c>
    </row>
    <row r="1604" spans="4:108" x14ac:dyDescent="0.25">
      <c r="D1604" s="12"/>
      <c r="E1604" s="14"/>
      <c r="H1604" s="16"/>
      <c r="I1604" s="11"/>
      <c r="J1604" s="33"/>
      <c r="K1604" s="33"/>
      <c r="L1604" s="33"/>
      <c r="M1604" s="33"/>
      <c r="N1604" s="8"/>
      <c r="AG1604" s="8"/>
      <c r="AI1604" s="30"/>
      <c r="AK1604" s="30"/>
      <c r="AL1604" s="21"/>
      <c r="AM1604" s="23"/>
      <c r="AW1604" s="40"/>
      <c r="AY1604" s="40"/>
      <c r="BA1604" s="18"/>
      <c r="BC1604" s="18"/>
      <c r="BD1604" s="18"/>
      <c r="BK1604" s="18"/>
      <c r="BN1604" s="18"/>
      <c r="BY1604" s="18"/>
      <c r="CC1604" s="18"/>
      <c r="CH1604" s="18"/>
      <c r="CS1604" s="18"/>
      <c r="DD1604" s="34" t="s">
        <v>110</v>
      </c>
    </row>
    <row r="1605" spans="4:108" x14ac:dyDescent="0.25">
      <c r="D1605" s="12"/>
      <c r="E1605" s="14"/>
      <c r="H1605" s="16"/>
      <c r="I1605" s="11"/>
      <c r="J1605" s="33"/>
      <c r="K1605" s="33"/>
      <c r="L1605" s="33"/>
      <c r="M1605" s="33"/>
      <c r="N1605" s="8"/>
      <c r="AG1605" s="8"/>
      <c r="AI1605" s="30"/>
      <c r="AK1605" s="30"/>
      <c r="AL1605" s="21"/>
      <c r="AM1605" s="23"/>
      <c r="AW1605" s="40"/>
      <c r="AY1605" s="40"/>
      <c r="BA1605" s="18"/>
      <c r="BC1605" s="18"/>
      <c r="BD1605" s="18"/>
      <c r="BK1605" s="18"/>
      <c r="BN1605" s="18"/>
      <c r="BY1605" s="18"/>
      <c r="CC1605" s="18"/>
      <c r="CH1605" s="18"/>
      <c r="CS1605" s="18"/>
      <c r="DD1605" s="34" t="s">
        <v>110</v>
      </c>
    </row>
    <row r="1606" spans="4:108" x14ac:dyDescent="0.25">
      <c r="D1606" s="12"/>
      <c r="E1606" s="14"/>
      <c r="H1606" s="16"/>
      <c r="I1606" s="11"/>
      <c r="J1606" s="33"/>
      <c r="K1606" s="33"/>
      <c r="L1606" s="33"/>
      <c r="M1606" s="33"/>
      <c r="N1606" s="8"/>
      <c r="AG1606" s="8"/>
      <c r="AI1606" s="30"/>
      <c r="AK1606" s="30"/>
      <c r="AL1606" s="21"/>
      <c r="AM1606" s="23"/>
      <c r="AW1606" s="40"/>
      <c r="AY1606" s="40"/>
      <c r="BA1606" s="18"/>
      <c r="BC1606" s="18"/>
      <c r="BD1606" s="18"/>
      <c r="BK1606" s="18"/>
      <c r="BN1606" s="18"/>
      <c r="BY1606" s="18"/>
      <c r="CC1606" s="18"/>
      <c r="CH1606" s="18"/>
      <c r="CS1606" s="18"/>
      <c r="DD1606" s="34" t="s">
        <v>110</v>
      </c>
    </row>
    <row r="1607" spans="4:108" x14ac:dyDescent="0.25">
      <c r="D1607" s="12"/>
      <c r="E1607" s="14"/>
      <c r="H1607" s="16"/>
      <c r="I1607" s="11"/>
      <c r="J1607" s="33"/>
      <c r="K1607" s="33"/>
      <c r="L1607" s="33"/>
      <c r="M1607" s="33"/>
      <c r="N1607" s="8"/>
      <c r="AG1607" s="8"/>
      <c r="AI1607" s="30"/>
      <c r="AK1607" s="30"/>
      <c r="AL1607" s="21"/>
      <c r="AM1607" s="23"/>
      <c r="AW1607" s="40"/>
      <c r="AY1607" s="40"/>
      <c r="BA1607" s="18"/>
      <c r="BC1607" s="18"/>
      <c r="BD1607" s="18"/>
      <c r="BK1607" s="18"/>
      <c r="BN1607" s="18"/>
      <c r="BY1607" s="18"/>
      <c r="CC1607" s="18"/>
      <c r="CH1607" s="18"/>
      <c r="CS1607" s="18"/>
      <c r="DD1607" s="34" t="s">
        <v>110</v>
      </c>
    </row>
    <row r="1608" spans="4:108" x14ac:dyDescent="0.25">
      <c r="D1608" s="12"/>
      <c r="E1608" s="14"/>
      <c r="H1608" s="16"/>
      <c r="I1608" s="11"/>
      <c r="J1608" s="33"/>
      <c r="K1608" s="33"/>
      <c r="L1608" s="33"/>
      <c r="M1608" s="33"/>
      <c r="N1608" s="8"/>
      <c r="AG1608" s="8"/>
      <c r="AI1608" s="30"/>
      <c r="AK1608" s="30"/>
      <c r="AL1608" s="21"/>
      <c r="AM1608" s="23"/>
      <c r="AW1608" s="40"/>
      <c r="AY1608" s="40"/>
      <c r="BA1608" s="18"/>
      <c r="BC1608" s="18"/>
      <c r="BD1608" s="18"/>
      <c r="BK1608" s="18"/>
      <c r="BN1608" s="18"/>
      <c r="BY1608" s="18"/>
      <c r="CC1608" s="18"/>
      <c r="CH1608" s="18"/>
      <c r="CS1608" s="18"/>
      <c r="DD1608" s="34" t="s">
        <v>110</v>
      </c>
    </row>
    <row r="1609" spans="4:108" x14ac:dyDescent="0.25">
      <c r="D1609" s="12"/>
      <c r="E1609" s="14"/>
      <c r="H1609" s="16"/>
      <c r="I1609" s="11"/>
      <c r="J1609" s="33"/>
      <c r="K1609" s="33"/>
      <c r="L1609" s="33"/>
      <c r="M1609" s="33"/>
      <c r="N1609" s="8"/>
      <c r="AG1609" s="8"/>
      <c r="AI1609" s="30"/>
      <c r="AK1609" s="30"/>
      <c r="AL1609" s="21"/>
      <c r="AM1609" s="23"/>
      <c r="AW1609" s="40"/>
      <c r="AY1609" s="40"/>
      <c r="BA1609" s="18"/>
      <c r="BC1609" s="18"/>
      <c r="BD1609" s="18"/>
      <c r="BK1609" s="18"/>
      <c r="BN1609" s="18"/>
      <c r="BY1609" s="18"/>
      <c r="CC1609" s="18"/>
      <c r="CH1609" s="18"/>
      <c r="CS1609" s="18"/>
      <c r="DD1609" s="34" t="s">
        <v>110</v>
      </c>
    </row>
    <row r="1610" spans="4:108" x14ac:dyDescent="0.25">
      <c r="D1610" s="12"/>
      <c r="E1610" s="14"/>
      <c r="H1610" s="16"/>
      <c r="I1610" s="11"/>
      <c r="J1610" s="33"/>
      <c r="K1610" s="33"/>
      <c r="L1610" s="33"/>
      <c r="M1610" s="33"/>
      <c r="N1610" s="8"/>
      <c r="AG1610" s="8"/>
      <c r="AI1610" s="30"/>
      <c r="AK1610" s="30"/>
      <c r="AL1610" s="21"/>
      <c r="AM1610" s="23"/>
      <c r="AW1610" s="40"/>
      <c r="AY1610" s="40"/>
      <c r="BA1610" s="18"/>
      <c r="BC1610" s="18"/>
      <c r="BD1610" s="18"/>
      <c r="BK1610" s="18"/>
      <c r="BN1610" s="18"/>
      <c r="BY1610" s="18"/>
      <c r="CC1610" s="18"/>
      <c r="CH1610" s="18"/>
      <c r="CS1610" s="18"/>
      <c r="DD1610" s="34" t="s">
        <v>110</v>
      </c>
    </row>
    <row r="1611" spans="4:108" x14ac:dyDescent="0.25">
      <c r="D1611" s="12"/>
      <c r="E1611" s="14"/>
      <c r="H1611" s="16"/>
      <c r="I1611" s="11"/>
      <c r="J1611" s="33"/>
      <c r="K1611" s="33"/>
      <c r="L1611" s="33"/>
      <c r="M1611" s="33"/>
      <c r="N1611" s="8"/>
      <c r="AG1611" s="8"/>
      <c r="AI1611" s="30"/>
      <c r="AK1611" s="30"/>
      <c r="AL1611" s="21"/>
      <c r="AM1611" s="23"/>
      <c r="AW1611" s="40"/>
      <c r="AY1611" s="40"/>
      <c r="BA1611" s="18"/>
      <c r="BC1611" s="18"/>
      <c r="BD1611" s="18"/>
      <c r="BK1611" s="18"/>
      <c r="BN1611" s="18"/>
      <c r="BY1611" s="18"/>
      <c r="CC1611" s="18"/>
      <c r="CH1611" s="18"/>
      <c r="CS1611" s="18"/>
      <c r="DD1611" s="34" t="s">
        <v>110</v>
      </c>
    </row>
    <row r="1612" spans="4:108" x14ac:dyDescent="0.25">
      <c r="D1612" s="12"/>
      <c r="E1612" s="14"/>
      <c r="H1612" s="16"/>
      <c r="I1612" s="11"/>
      <c r="J1612" s="33"/>
      <c r="K1612" s="33"/>
      <c r="L1612" s="33"/>
      <c r="M1612" s="33"/>
      <c r="N1612" s="8"/>
      <c r="AG1612" s="8"/>
      <c r="AI1612" s="30"/>
      <c r="AK1612" s="30"/>
      <c r="AL1612" s="21"/>
      <c r="AM1612" s="23"/>
      <c r="AW1612" s="40"/>
      <c r="AY1612" s="40"/>
      <c r="BA1612" s="18"/>
      <c r="BC1612" s="18"/>
      <c r="BD1612" s="18"/>
      <c r="BK1612" s="18"/>
      <c r="BN1612" s="18"/>
      <c r="BY1612" s="18"/>
      <c r="CC1612" s="18"/>
      <c r="CH1612" s="18"/>
      <c r="CS1612" s="18"/>
      <c r="DD1612" s="34" t="s">
        <v>110</v>
      </c>
    </row>
    <row r="1613" spans="4:108" x14ac:dyDescent="0.25">
      <c r="D1613" s="12"/>
      <c r="E1613" s="14"/>
      <c r="H1613" s="16"/>
      <c r="I1613" s="11"/>
      <c r="J1613" s="33"/>
      <c r="K1613" s="33"/>
      <c r="L1613" s="33"/>
      <c r="M1613" s="33"/>
      <c r="N1613" s="8"/>
      <c r="AG1613" s="8"/>
      <c r="AI1613" s="30"/>
      <c r="AK1613" s="30"/>
      <c r="AL1613" s="21"/>
      <c r="AM1613" s="23"/>
      <c r="AW1613" s="40"/>
      <c r="AY1613" s="40"/>
      <c r="BA1613" s="18"/>
      <c r="BC1613" s="18"/>
      <c r="BD1613" s="18"/>
      <c r="BK1613" s="18"/>
      <c r="BN1613" s="18"/>
      <c r="BY1613" s="18"/>
      <c r="CC1613" s="18"/>
      <c r="CH1613" s="18"/>
      <c r="CS1613" s="18"/>
      <c r="DD1613" s="34" t="s">
        <v>110</v>
      </c>
    </row>
    <row r="1614" spans="4:108" x14ac:dyDescent="0.25">
      <c r="D1614" s="12"/>
      <c r="E1614" s="14"/>
      <c r="H1614" s="16"/>
      <c r="I1614" s="11"/>
      <c r="J1614" s="33"/>
      <c r="K1614" s="33"/>
      <c r="L1614" s="33"/>
      <c r="M1614" s="33"/>
      <c r="N1614" s="8"/>
      <c r="AG1614" s="8"/>
      <c r="AI1614" s="30"/>
      <c r="AK1614" s="30"/>
      <c r="AL1614" s="21"/>
      <c r="AM1614" s="23"/>
      <c r="AW1614" s="40"/>
      <c r="AY1614" s="40"/>
      <c r="BA1614" s="18"/>
      <c r="BC1614" s="18"/>
      <c r="BD1614" s="18"/>
      <c r="BK1614" s="18"/>
      <c r="BN1614" s="18"/>
      <c r="BY1614" s="18"/>
      <c r="CC1614" s="18"/>
      <c r="CH1614" s="18"/>
      <c r="CS1614" s="18"/>
      <c r="DD1614" s="34" t="s">
        <v>110</v>
      </c>
    </row>
    <row r="1615" spans="4:108" x14ac:dyDescent="0.25">
      <c r="D1615" s="12"/>
      <c r="E1615" s="14"/>
      <c r="H1615" s="16"/>
      <c r="I1615" s="11"/>
      <c r="J1615" s="33"/>
      <c r="K1615" s="33"/>
      <c r="L1615" s="33"/>
      <c r="M1615" s="33"/>
      <c r="N1615" s="8"/>
      <c r="AG1615" s="8"/>
      <c r="AI1615" s="30"/>
      <c r="AK1615" s="30"/>
      <c r="AL1615" s="21"/>
      <c r="AM1615" s="23"/>
      <c r="AW1615" s="40"/>
      <c r="AY1615" s="40"/>
      <c r="BA1615" s="18"/>
      <c r="BC1615" s="18"/>
      <c r="BD1615" s="18"/>
      <c r="BK1615" s="18"/>
      <c r="BN1615" s="18"/>
      <c r="BY1615" s="18"/>
      <c r="CC1615" s="18"/>
      <c r="CH1615" s="18"/>
      <c r="CS1615" s="18"/>
      <c r="DD1615" s="34" t="s">
        <v>110</v>
      </c>
    </row>
    <row r="1616" spans="4:108" x14ac:dyDescent="0.25">
      <c r="D1616" s="12"/>
      <c r="E1616" s="14"/>
      <c r="H1616" s="16"/>
      <c r="I1616" s="11"/>
      <c r="J1616" s="33"/>
      <c r="K1616" s="33"/>
      <c r="L1616" s="33"/>
      <c r="M1616" s="33"/>
      <c r="N1616" s="8"/>
      <c r="AG1616" s="8"/>
      <c r="AI1616" s="30"/>
      <c r="AK1616" s="30"/>
      <c r="AL1616" s="21"/>
      <c r="AM1616" s="23"/>
      <c r="AW1616" s="40"/>
      <c r="AY1616" s="40"/>
      <c r="BA1616" s="18"/>
      <c r="BC1616" s="18"/>
      <c r="BD1616" s="18"/>
      <c r="BK1616" s="18"/>
      <c r="BN1616" s="18"/>
      <c r="BY1616" s="18"/>
      <c r="CC1616" s="18"/>
      <c r="CH1616" s="18"/>
      <c r="CS1616" s="18"/>
      <c r="DD1616" s="34" t="s">
        <v>110</v>
      </c>
    </row>
    <row r="1617" spans="4:108" x14ac:dyDescent="0.25">
      <c r="D1617" s="12"/>
      <c r="E1617" s="14"/>
      <c r="H1617" s="16"/>
      <c r="I1617" s="11"/>
      <c r="J1617" s="33"/>
      <c r="K1617" s="33"/>
      <c r="L1617" s="33"/>
      <c r="M1617" s="33"/>
      <c r="N1617" s="8"/>
      <c r="AG1617" s="8"/>
      <c r="AI1617" s="30"/>
      <c r="AK1617" s="30"/>
      <c r="AL1617" s="21"/>
      <c r="AM1617" s="23"/>
      <c r="AW1617" s="40"/>
      <c r="AY1617" s="40"/>
      <c r="BA1617" s="18"/>
      <c r="BC1617" s="18"/>
      <c r="BD1617" s="18"/>
      <c r="BK1617" s="18"/>
      <c r="BN1617" s="18"/>
      <c r="BY1617" s="18"/>
      <c r="CC1617" s="18"/>
      <c r="CH1617" s="18"/>
      <c r="CS1617" s="18"/>
      <c r="DD1617" s="34" t="s">
        <v>110</v>
      </c>
    </row>
    <row r="1618" spans="4:108" x14ac:dyDescent="0.25">
      <c r="D1618" s="12"/>
      <c r="E1618" s="14"/>
      <c r="H1618" s="16"/>
      <c r="I1618" s="11"/>
      <c r="J1618" s="33"/>
      <c r="K1618" s="33"/>
      <c r="L1618" s="33"/>
      <c r="M1618" s="33"/>
      <c r="N1618" s="8"/>
      <c r="AG1618" s="8"/>
      <c r="AI1618" s="30"/>
      <c r="AK1618" s="30"/>
      <c r="AL1618" s="21"/>
      <c r="AM1618" s="23"/>
      <c r="AW1618" s="40"/>
      <c r="AY1618" s="40"/>
      <c r="BA1618" s="18"/>
      <c r="BC1618" s="18"/>
      <c r="BD1618" s="18"/>
      <c r="BK1618" s="18"/>
      <c r="BN1618" s="18"/>
      <c r="BY1618" s="18"/>
      <c r="CC1618" s="18"/>
      <c r="CH1618" s="18"/>
      <c r="CS1618" s="18"/>
      <c r="DD1618" s="34" t="s">
        <v>110</v>
      </c>
    </row>
    <row r="1619" spans="4:108" x14ac:dyDescent="0.25">
      <c r="D1619" s="12"/>
      <c r="E1619" s="14"/>
      <c r="H1619" s="16"/>
      <c r="I1619" s="11"/>
      <c r="J1619" s="33"/>
      <c r="K1619" s="33"/>
      <c r="L1619" s="33"/>
      <c r="M1619" s="33"/>
      <c r="N1619" s="8"/>
      <c r="AG1619" s="8"/>
      <c r="AI1619" s="30"/>
      <c r="AK1619" s="30"/>
      <c r="AL1619" s="21"/>
      <c r="AM1619" s="23"/>
      <c r="AW1619" s="40"/>
      <c r="AY1619" s="40"/>
      <c r="BA1619" s="18"/>
      <c r="BC1619" s="18"/>
      <c r="BD1619" s="18"/>
      <c r="BK1619" s="18"/>
      <c r="BN1619" s="18"/>
      <c r="BY1619" s="18"/>
      <c r="CC1619" s="18"/>
      <c r="CH1619" s="18"/>
      <c r="CS1619" s="18"/>
      <c r="DD1619" s="34" t="s">
        <v>110</v>
      </c>
    </row>
    <row r="1620" spans="4:108" x14ac:dyDescent="0.25">
      <c r="D1620" s="12"/>
      <c r="E1620" s="14"/>
      <c r="H1620" s="16"/>
      <c r="I1620" s="11"/>
      <c r="J1620" s="33"/>
      <c r="K1620" s="33"/>
      <c r="L1620" s="33"/>
      <c r="M1620" s="33"/>
      <c r="N1620" s="8"/>
      <c r="AG1620" s="8"/>
      <c r="AI1620" s="30"/>
      <c r="AK1620" s="30"/>
      <c r="AL1620" s="21"/>
      <c r="AM1620" s="23"/>
      <c r="AW1620" s="40"/>
      <c r="AY1620" s="40"/>
      <c r="BA1620" s="18"/>
      <c r="BC1620" s="18"/>
      <c r="BD1620" s="18"/>
      <c r="BK1620" s="18"/>
      <c r="BN1620" s="18"/>
      <c r="BY1620" s="18"/>
      <c r="CC1620" s="18"/>
      <c r="CH1620" s="18"/>
      <c r="CS1620" s="18"/>
      <c r="DD1620" s="34" t="s">
        <v>110</v>
      </c>
    </row>
    <row r="1621" spans="4:108" x14ac:dyDescent="0.25">
      <c r="D1621" s="12"/>
      <c r="E1621" s="14"/>
      <c r="H1621" s="16"/>
      <c r="I1621" s="11"/>
      <c r="J1621" s="33"/>
      <c r="K1621" s="33"/>
      <c r="L1621" s="33"/>
      <c r="M1621" s="33"/>
      <c r="N1621" s="8"/>
      <c r="AG1621" s="8"/>
      <c r="AI1621" s="30"/>
      <c r="AK1621" s="30"/>
      <c r="AL1621" s="21"/>
      <c r="AM1621" s="23"/>
      <c r="AW1621" s="40"/>
      <c r="AY1621" s="40"/>
      <c r="BA1621" s="18"/>
      <c r="BC1621" s="18"/>
      <c r="BD1621" s="18"/>
      <c r="BK1621" s="18"/>
      <c r="BN1621" s="18"/>
      <c r="BY1621" s="18"/>
      <c r="CC1621" s="18"/>
      <c r="CH1621" s="18"/>
      <c r="CS1621" s="18"/>
      <c r="DD1621" s="34" t="s">
        <v>110</v>
      </c>
    </row>
    <row r="1622" spans="4:108" x14ac:dyDescent="0.25">
      <c r="D1622" s="12"/>
      <c r="E1622" s="14"/>
      <c r="H1622" s="16"/>
      <c r="I1622" s="11"/>
      <c r="J1622" s="33"/>
      <c r="K1622" s="33"/>
      <c r="L1622" s="33"/>
      <c r="M1622" s="33"/>
      <c r="N1622" s="8"/>
      <c r="AG1622" s="8"/>
      <c r="AI1622" s="30"/>
      <c r="AK1622" s="30"/>
      <c r="AL1622" s="21"/>
      <c r="AM1622" s="23"/>
      <c r="AW1622" s="40"/>
      <c r="AY1622" s="40"/>
      <c r="BA1622" s="18"/>
      <c r="BC1622" s="18"/>
      <c r="BD1622" s="18"/>
      <c r="BK1622" s="18"/>
      <c r="BN1622" s="18"/>
      <c r="BY1622" s="18"/>
      <c r="CC1622" s="18"/>
      <c r="CH1622" s="18"/>
      <c r="CS1622" s="18"/>
      <c r="DD1622" s="34" t="s">
        <v>110</v>
      </c>
    </row>
    <row r="1623" spans="4:108" x14ac:dyDescent="0.25">
      <c r="D1623" s="12"/>
      <c r="E1623" s="14"/>
      <c r="H1623" s="16"/>
      <c r="I1623" s="11"/>
      <c r="J1623" s="33"/>
      <c r="K1623" s="33"/>
      <c r="L1623" s="33"/>
      <c r="M1623" s="33"/>
      <c r="N1623" s="8"/>
      <c r="AG1623" s="8"/>
      <c r="AI1623" s="30"/>
      <c r="AK1623" s="30"/>
      <c r="AL1623" s="21"/>
      <c r="AM1623" s="23"/>
      <c r="AW1623" s="40"/>
      <c r="AY1623" s="40"/>
      <c r="BA1623" s="18"/>
      <c r="BC1623" s="18"/>
      <c r="BD1623" s="18"/>
      <c r="BK1623" s="18"/>
      <c r="BN1623" s="18"/>
      <c r="BY1623" s="18"/>
      <c r="CC1623" s="18"/>
      <c r="CH1623" s="18"/>
      <c r="CS1623" s="18"/>
      <c r="DD1623" s="34" t="s">
        <v>110</v>
      </c>
    </row>
    <row r="1624" spans="4:108" x14ac:dyDescent="0.25">
      <c r="D1624" s="12"/>
      <c r="E1624" s="14"/>
      <c r="H1624" s="16"/>
      <c r="I1624" s="11"/>
      <c r="J1624" s="33"/>
      <c r="K1624" s="33"/>
      <c r="L1624" s="33"/>
      <c r="M1624" s="33"/>
      <c r="N1624" s="8"/>
      <c r="AG1624" s="8"/>
      <c r="AI1624" s="30"/>
      <c r="AK1624" s="30"/>
      <c r="AL1624" s="21"/>
      <c r="AM1624" s="23"/>
      <c r="AW1624" s="40"/>
      <c r="AY1624" s="40"/>
      <c r="BA1624" s="18"/>
      <c r="BC1624" s="18"/>
      <c r="BD1624" s="18"/>
      <c r="BK1624" s="18"/>
      <c r="BN1624" s="18"/>
      <c r="BY1624" s="18"/>
      <c r="CC1624" s="18"/>
      <c r="CH1624" s="18"/>
      <c r="CS1624" s="18"/>
      <c r="DD1624" s="34" t="s">
        <v>110</v>
      </c>
    </row>
    <row r="1625" spans="4:108" x14ac:dyDescent="0.25">
      <c r="D1625" s="12"/>
      <c r="E1625" s="14"/>
      <c r="H1625" s="16"/>
      <c r="I1625" s="11"/>
      <c r="J1625" s="33"/>
      <c r="K1625" s="33"/>
      <c r="L1625" s="33"/>
      <c r="M1625" s="33"/>
      <c r="N1625" s="8"/>
      <c r="AG1625" s="8"/>
      <c r="AI1625" s="30"/>
      <c r="AK1625" s="30"/>
      <c r="AL1625" s="21"/>
      <c r="AM1625" s="23"/>
      <c r="AW1625" s="40"/>
      <c r="AY1625" s="40"/>
      <c r="BA1625" s="18"/>
      <c r="BC1625" s="18"/>
      <c r="BD1625" s="18"/>
      <c r="BK1625" s="18"/>
      <c r="BN1625" s="18"/>
      <c r="BY1625" s="18"/>
      <c r="CC1625" s="18"/>
      <c r="CH1625" s="18"/>
      <c r="CS1625" s="18"/>
      <c r="DD1625" s="34" t="s">
        <v>110</v>
      </c>
    </row>
    <row r="1626" spans="4:108" x14ac:dyDescent="0.25">
      <c r="D1626" s="12"/>
      <c r="E1626" s="14"/>
      <c r="H1626" s="16"/>
      <c r="I1626" s="11"/>
      <c r="J1626" s="33"/>
      <c r="K1626" s="33"/>
      <c r="L1626" s="33"/>
      <c r="M1626" s="33"/>
      <c r="N1626" s="8"/>
      <c r="AG1626" s="8"/>
      <c r="AI1626" s="30"/>
      <c r="AK1626" s="30"/>
      <c r="AL1626" s="21"/>
      <c r="AM1626" s="23"/>
      <c r="AW1626" s="40"/>
      <c r="AY1626" s="40"/>
      <c r="BA1626" s="18"/>
      <c r="BC1626" s="18"/>
      <c r="BD1626" s="18"/>
      <c r="BK1626" s="18"/>
      <c r="BN1626" s="18"/>
      <c r="BY1626" s="18"/>
      <c r="CC1626" s="18"/>
      <c r="CH1626" s="18"/>
      <c r="CS1626" s="18"/>
      <c r="DD1626" s="34" t="s">
        <v>110</v>
      </c>
    </row>
    <row r="1627" spans="4:108" x14ac:dyDescent="0.25">
      <c r="D1627" s="12"/>
      <c r="E1627" s="14"/>
      <c r="H1627" s="16"/>
      <c r="I1627" s="11"/>
      <c r="J1627" s="33"/>
      <c r="K1627" s="33"/>
      <c r="L1627" s="33"/>
      <c r="M1627" s="33"/>
      <c r="N1627" s="8"/>
      <c r="AG1627" s="8"/>
      <c r="AI1627" s="30"/>
      <c r="AK1627" s="30"/>
      <c r="AL1627" s="21"/>
      <c r="AM1627" s="23"/>
      <c r="AW1627" s="40"/>
      <c r="AY1627" s="40"/>
      <c r="BA1627" s="18"/>
      <c r="BC1627" s="18"/>
      <c r="BD1627" s="18"/>
      <c r="BK1627" s="18"/>
      <c r="BN1627" s="18"/>
      <c r="BY1627" s="18"/>
      <c r="CC1627" s="18"/>
      <c r="CH1627" s="18"/>
      <c r="CS1627" s="18"/>
      <c r="DD1627" s="34" t="s">
        <v>110</v>
      </c>
    </row>
    <row r="1628" spans="4:108" x14ac:dyDescent="0.25">
      <c r="D1628" s="12"/>
      <c r="E1628" s="14"/>
      <c r="H1628" s="16"/>
      <c r="I1628" s="11"/>
      <c r="J1628" s="33"/>
      <c r="K1628" s="33"/>
      <c r="L1628" s="33"/>
      <c r="M1628" s="33"/>
      <c r="N1628" s="8"/>
      <c r="AG1628" s="8"/>
      <c r="AI1628" s="30"/>
      <c r="AK1628" s="30"/>
      <c r="AL1628" s="21"/>
      <c r="AM1628" s="23"/>
      <c r="AW1628" s="40"/>
      <c r="AY1628" s="40"/>
      <c r="BA1628" s="18"/>
      <c r="BC1628" s="18"/>
      <c r="BD1628" s="18"/>
      <c r="BK1628" s="18"/>
      <c r="BN1628" s="18"/>
      <c r="BY1628" s="18"/>
      <c r="CC1628" s="18"/>
      <c r="CH1628" s="18"/>
      <c r="CS1628" s="18"/>
      <c r="DD1628" s="34" t="s">
        <v>110</v>
      </c>
    </row>
    <row r="1629" spans="4:108" x14ac:dyDescent="0.25">
      <c r="D1629" s="12"/>
      <c r="E1629" s="14"/>
      <c r="H1629" s="16"/>
      <c r="I1629" s="11"/>
      <c r="J1629" s="33"/>
      <c r="K1629" s="33"/>
      <c r="L1629" s="33"/>
      <c r="M1629" s="33"/>
      <c r="N1629" s="8"/>
      <c r="AG1629" s="8"/>
      <c r="AI1629" s="30"/>
      <c r="AK1629" s="30"/>
      <c r="AL1629" s="21"/>
      <c r="AM1629" s="23"/>
      <c r="AW1629" s="40"/>
      <c r="AY1629" s="40"/>
      <c r="BA1629" s="18"/>
      <c r="BC1629" s="18"/>
      <c r="BD1629" s="18"/>
      <c r="BK1629" s="18"/>
      <c r="BN1629" s="18"/>
      <c r="BY1629" s="18"/>
      <c r="CC1629" s="18"/>
      <c r="CH1629" s="18"/>
      <c r="CS1629" s="18"/>
      <c r="DD1629" s="34" t="s">
        <v>110</v>
      </c>
    </row>
    <row r="1630" spans="4:108" x14ac:dyDescent="0.25">
      <c r="D1630" s="12"/>
      <c r="E1630" s="14"/>
      <c r="H1630" s="16"/>
      <c r="I1630" s="11"/>
      <c r="J1630" s="33"/>
      <c r="K1630" s="33"/>
      <c r="L1630" s="33"/>
      <c r="M1630" s="33"/>
      <c r="N1630" s="8"/>
      <c r="AG1630" s="8"/>
      <c r="AI1630" s="30"/>
      <c r="AK1630" s="30"/>
      <c r="AL1630" s="21"/>
      <c r="AM1630" s="23"/>
      <c r="AW1630" s="40"/>
      <c r="AY1630" s="40"/>
      <c r="BA1630" s="18"/>
      <c r="BC1630" s="18"/>
      <c r="BD1630" s="18"/>
      <c r="BK1630" s="18"/>
      <c r="BN1630" s="18"/>
      <c r="BY1630" s="18"/>
      <c r="CC1630" s="18"/>
      <c r="CH1630" s="18"/>
      <c r="CS1630" s="18"/>
      <c r="DD1630" s="34" t="s">
        <v>110</v>
      </c>
    </row>
    <row r="1631" spans="4:108" x14ac:dyDescent="0.25">
      <c r="D1631" s="12"/>
      <c r="E1631" s="14"/>
      <c r="H1631" s="16"/>
      <c r="I1631" s="11"/>
      <c r="J1631" s="33"/>
      <c r="K1631" s="33"/>
      <c r="L1631" s="33"/>
      <c r="M1631" s="33"/>
      <c r="N1631" s="8"/>
      <c r="AG1631" s="8"/>
      <c r="AI1631" s="30"/>
      <c r="AK1631" s="30"/>
      <c r="AL1631" s="21"/>
      <c r="AM1631" s="23"/>
      <c r="AW1631" s="40"/>
      <c r="AY1631" s="40"/>
      <c r="BA1631" s="18"/>
      <c r="BC1631" s="18"/>
      <c r="BD1631" s="18"/>
      <c r="BK1631" s="18"/>
      <c r="BN1631" s="18"/>
      <c r="BY1631" s="18"/>
      <c r="CC1631" s="18"/>
      <c r="CH1631" s="18"/>
      <c r="CS1631" s="18"/>
      <c r="DD1631" s="34" t="s">
        <v>110</v>
      </c>
    </row>
    <row r="1632" spans="4:108" x14ac:dyDescent="0.25">
      <c r="D1632" s="12"/>
      <c r="E1632" s="14"/>
      <c r="H1632" s="16"/>
      <c r="I1632" s="11"/>
      <c r="J1632" s="33"/>
      <c r="K1632" s="33"/>
      <c r="L1632" s="33"/>
      <c r="M1632" s="33"/>
      <c r="N1632" s="8"/>
      <c r="AG1632" s="8"/>
      <c r="AI1632" s="30"/>
      <c r="AK1632" s="30"/>
      <c r="AL1632" s="21"/>
      <c r="AM1632" s="23"/>
      <c r="AW1632" s="40"/>
      <c r="AY1632" s="40"/>
      <c r="BA1632" s="18"/>
      <c r="BC1632" s="18"/>
      <c r="BD1632" s="18"/>
      <c r="BK1632" s="18"/>
      <c r="BN1632" s="18"/>
      <c r="BY1632" s="18"/>
      <c r="CC1632" s="18"/>
      <c r="CH1632" s="18"/>
      <c r="CS1632" s="18"/>
      <c r="DD1632" s="34" t="s">
        <v>110</v>
      </c>
    </row>
    <row r="1633" spans="4:108" x14ac:dyDescent="0.25">
      <c r="D1633" s="12"/>
      <c r="E1633" s="14"/>
      <c r="H1633" s="16"/>
      <c r="I1633" s="11"/>
      <c r="J1633" s="33"/>
      <c r="K1633" s="33"/>
      <c r="L1633" s="33"/>
      <c r="M1633" s="33"/>
      <c r="N1633" s="8"/>
      <c r="AG1633" s="8"/>
      <c r="AI1633" s="30"/>
      <c r="AK1633" s="30"/>
      <c r="AL1633" s="21"/>
      <c r="AM1633" s="23"/>
      <c r="AW1633" s="40"/>
      <c r="AY1633" s="40"/>
      <c r="BA1633" s="18"/>
      <c r="BC1633" s="18"/>
      <c r="BD1633" s="18"/>
      <c r="BK1633" s="18"/>
      <c r="BN1633" s="18"/>
      <c r="BY1633" s="18"/>
      <c r="CC1633" s="18"/>
      <c r="CH1633" s="18"/>
      <c r="CS1633" s="18"/>
      <c r="DD1633" s="34" t="s">
        <v>110</v>
      </c>
    </row>
    <row r="1634" spans="4:108" x14ac:dyDescent="0.25">
      <c r="D1634" s="12"/>
      <c r="E1634" s="14"/>
      <c r="H1634" s="16"/>
      <c r="I1634" s="11"/>
      <c r="J1634" s="33"/>
      <c r="K1634" s="33"/>
      <c r="L1634" s="33"/>
      <c r="M1634" s="33"/>
      <c r="N1634" s="8"/>
      <c r="AG1634" s="8"/>
      <c r="AI1634" s="30"/>
      <c r="AK1634" s="30"/>
      <c r="AL1634" s="21"/>
      <c r="AM1634" s="23"/>
      <c r="AW1634" s="40"/>
      <c r="AY1634" s="40"/>
      <c r="BA1634" s="18"/>
      <c r="BC1634" s="18"/>
      <c r="BD1634" s="18"/>
      <c r="BK1634" s="18"/>
      <c r="BN1634" s="18"/>
      <c r="BY1634" s="18"/>
      <c r="CC1634" s="18"/>
      <c r="CH1634" s="18"/>
      <c r="CS1634" s="18"/>
      <c r="DD1634" s="34" t="s">
        <v>110</v>
      </c>
    </row>
    <row r="1635" spans="4:108" x14ac:dyDescent="0.25">
      <c r="D1635" s="12"/>
      <c r="E1635" s="14"/>
      <c r="H1635" s="16"/>
      <c r="I1635" s="11"/>
      <c r="J1635" s="33"/>
      <c r="K1635" s="33"/>
      <c r="L1635" s="33"/>
      <c r="M1635" s="33"/>
      <c r="N1635" s="8"/>
      <c r="AG1635" s="8"/>
      <c r="AI1635" s="30"/>
      <c r="AK1635" s="30"/>
      <c r="AL1635" s="21"/>
      <c r="AM1635" s="23"/>
      <c r="AW1635" s="40"/>
      <c r="AY1635" s="40"/>
      <c r="BA1635" s="18"/>
      <c r="BC1635" s="18"/>
      <c r="BD1635" s="18"/>
      <c r="BK1635" s="18"/>
      <c r="BN1635" s="18"/>
      <c r="BY1635" s="18"/>
      <c r="CC1635" s="18"/>
      <c r="CH1635" s="18"/>
      <c r="CS1635" s="18"/>
      <c r="DD1635" s="34" t="s">
        <v>110</v>
      </c>
    </row>
    <row r="1636" spans="4:108" x14ac:dyDescent="0.25">
      <c r="D1636" s="12"/>
      <c r="E1636" s="14"/>
      <c r="H1636" s="16"/>
      <c r="I1636" s="11"/>
      <c r="J1636" s="33"/>
      <c r="K1636" s="33"/>
      <c r="L1636" s="33"/>
      <c r="M1636" s="33"/>
      <c r="N1636" s="8"/>
      <c r="AG1636" s="8"/>
      <c r="AI1636" s="30"/>
      <c r="AK1636" s="30"/>
      <c r="AL1636" s="21"/>
      <c r="AM1636" s="23"/>
      <c r="AW1636" s="40"/>
      <c r="AY1636" s="40"/>
      <c r="BA1636" s="18"/>
      <c r="BC1636" s="18"/>
      <c r="BD1636" s="18"/>
      <c r="BK1636" s="18"/>
      <c r="BN1636" s="18"/>
      <c r="BY1636" s="18"/>
      <c r="CC1636" s="18"/>
      <c r="CH1636" s="18"/>
      <c r="CS1636" s="18"/>
      <c r="DD1636" s="34" t="s">
        <v>110</v>
      </c>
    </row>
    <row r="1637" spans="4:108" x14ac:dyDescent="0.25">
      <c r="D1637" s="12"/>
      <c r="E1637" s="14"/>
      <c r="H1637" s="16"/>
      <c r="I1637" s="11"/>
      <c r="J1637" s="33"/>
      <c r="K1637" s="33"/>
      <c r="L1637" s="33"/>
      <c r="M1637" s="33"/>
      <c r="N1637" s="8"/>
      <c r="AG1637" s="8"/>
      <c r="AI1637" s="30"/>
      <c r="AK1637" s="30"/>
      <c r="AL1637" s="21"/>
      <c r="AM1637" s="23"/>
      <c r="AW1637" s="40"/>
      <c r="AY1637" s="40"/>
      <c r="BA1637" s="18"/>
      <c r="BC1637" s="18"/>
      <c r="BD1637" s="18"/>
      <c r="BK1637" s="18"/>
      <c r="BN1637" s="18"/>
      <c r="BY1637" s="18"/>
      <c r="CC1637" s="18"/>
      <c r="CH1637" s="18"/>
      <c r="CS1637" s="18"/>
      <c r="DD1637" s="34" t="s">
        <v>110</v>
      </c>
    </row>
    <row r="1638" spans="4:108" x14ac:dyDescent="0.25">
      <c r="D1638" s="12"/>
      <c r="E1638" s="14"/>
      <c r="H1638" s="16"/>
      <c r="I1638" s="11"/>
      <c r="J1638" s="33"/>
      <c r="K1638" s="33"/>
      <c r="L1638" s="33"/>
      <c r="M1638" s="33"/>
      <c r="N1638" s="8"/>
      <c r="AG1638" s="8"/>
      <c r="AI1638" s="30"/>
      <c r="AK1638" s="30"/>
      <c r="AL1638" s="21"/>
      <c r="AM1638" s="23"/>
      <c r="AW1638" s="40"/>
      <c r="AY1638" s="40"/>
      <c r="BA1638" s="18"/>
      <c r="BC1638" s="18"/>
      <c r="BD1638" s="18"/>
      <c r="BK1638" s="18"/>
      <c r="BN1638" s="18"/>
      <c r="BY1638" s="18"/>
      <c r="CC1638" s="18"/>
      <c r="CH1638" s="18"/>
      <c r="CS1638" s="18"/>
      <c r="DD1638" s="34" t="s">
        <v>110</v>
      </c>
    </row>
    <row r="1639" spans="4:108" x14ac:dyDescent="0.25">
      <c r="D1639" s="12"/>
      <c r="E1639" s="14"/>
      <c r="H1639" s="16"/>
      <c r="I1639" s="11"/>
      <c r="J1639" s="33"/>
      <c r="K1639" s="33"/>
      <c r="L1639" s="33"/>
      <c r="M1639" s="33"/>
      <c r="N1639" s="8"/>
      <c r="AG1639" s="8"/>
      <c r="AI1639" s="30"/>
      <c r="AK1639" s="30"/>
      <c r="AL1639" s="21"/>
      <c r="AM1639" s="23"/>
      <c r="AW1639" s="40"/>
      <c r="AY1639" s="40"/>
      <c r="BA1639" s="18"/>
      <c r="BC1639" s="18"/>
      <c r="BD1639" s="18"/>
      <c r="BK1639" s="18"/>
      <c r="BN1639" s="18"/>
      <c r="BY1639" s="18"/>
      <c r="CC1639" s="18"/>
      <c r="CH1639" s="18"/>
      <c r="CS1639" s="18"/>
      <c r="DD1639" s="34" t="s">
        <v>110</v>
      </c>
    </row>
    <row r="1640" spans="4:108" x14ac:dyDescent="0.25">
      <c r="D1640" s="12"/>
      <c r="E1640" s="14"/>
      <c r="H1640" s="16"/>
      <c r="I1640" s="11"/>
      <c r="J1640" s="33"/>
      <c r="K1640" s="33"/>
      <c r="L1640" s="33"/>
      <c r="M1640" s="33"/>
      <c r="N1640" s="8"/>
      <c r="AG1640" s="8"/>
      <c r="AI1640" s="30"/>
      <c r="AK1640" s="30"/>
      <c r="AL1640" s="21"/>
      <c r="AM1640" s="23"/>
      <c r="AW1640" s="40"/>
      <c r="AY1640" s="40"/>
      <c r="BA1640" s="18"/>
      <c r="BC1640" s="18"/>
      <c r="BD1640" s="18"/>
      <c r="BK1640" s="18"/>
      <c r="BN1640" s="18"/>
      <c r="BY1640" s="18"/>
      <c r="CC1640" s="18"/>
      <c r="CH1640" s="18"/>
      <c r="CS1640" s="18"/>
      <c r="DD1640" s="34" t="s">
        <v>110</v>
      </c>
    </row>
    <row r="1641" spans="4:108" x14ac:dyDescent="0.25">
      <c r="D1641" s="12"/>
      <c r="E1641" s="14"/>
      <c r="H1641" s="16"/>
      <c r="I1641" s="11"/>
      <c r="J1641" s="33"/>
      <c r="K1641" s="33"/>
      <c r="L1641" s="33"/>
      <c r="M1641" s="33"/>
      <c r="N1641" s="8"/>
      <c r="AG1641" s="8"/>
      <c r="AI1641" s="30"/>
      <c r="AK1641" s="30"/>
      <c r="AL1641" s="21"/>
      <c r="AM1641" s="23"/>
      <c r="AW1641" s="40"/>
      <c r="AY1641" s="40"/>
      <c r="BA1641" s="18"/>
      <c r="BC1641" s="18"/>
      <c r="BD1641" s="18"/>
      <c r="BK1641" s="18"/>
      <c r="BN1641" s="18"/>
      <c r="BY1641" s="18"/>
      <c r="CC1641" s="18"/>
      <c r="CH1641" s="18"/>
      <c r="CS1641" s="18"/>
      <c r="DD1641" s="34" t="s">
        <v>110</v>
      </c>
    </row>
    <row r="1642" spans="4:108" x14ac:dyDescent="0.25">
      <c r="D1642" s="12"/>
      <c r="E1642" s="14"/>
      <c r="H1642" s="16"/>
      <c r="I1642" s="11"/>
      <c r="J1642" s="33"/>
      <c r="K1642" s="33"/>
      <c r="L1642" s="33"/>
      <c r="M1642" s="33"/>
      <c r="N1642" s="8"/>
      <c r="AG1642" s="8"/>
      <c r="AI1642" s="30"/>
      <c r="AK1642" s="30"/>
      <c r="AL1642" s="21"/>
      <c r="AM1642" s="23"/>
      <c r="AW1642" s="40"/>
      <c r="AY1642" s="40"/>
      <c r="BA1642" s="18"/>
      <c r="BC1642" s="18"/>
      <c r="BD1642" s="18"/>
      <c r="BK1642" s="18"/>
      <c r="BN1642" s="18"/>
      <c r="BY1642" s="18"/>
      <c r="CC1642" s="18"/>
      <c r="CH1642" s="18"/>
      <c r="CS1642" s="18"/>
      <c r="DD1642" s="34" t="s">
        <v>110</v>
      </c>
    </row>
    <row r="1643" spans="4:108" x14ac:dyDescent="0.25">
      <c r="D1643" s="12"/>
      <c r="E1643" s="14"/>
      <c r="H1643" s="16"/>
      <c r="I1643" s="11"/>
      <c r="J1643" s="33"/>
      <c r="K1643" s="33"/>
      <c r="L1643" s="33"/>
      <c r="M1643" s="33"/>
      <c r="N1643" s="8"/>
      <c r="AG1643" s="8"/>
      <c r="AI1643" s="30"/>
      <c r="AK1643" s="30"/>
      <c r="AL1643" s="21"/>
      <c r="AM1643" s="23"/>
      <c r="AW1643" s="40"/>
      <c r="AY1643" s="40"/>
      <c r="BA1643" s="18"/>
      <c r="BC1643" s="18"/>
      <c r="BD1643" s="18"/>
      <c r="BK1643" s="18"/>
      <c r="BN1643" s="18"/>
      <c r="BY1643" s="18"/>
      <c r="CC1643" s="18"/>
      <c r="CH1643" s="18"/>
      <c r="CS1643" s="18"/>
      <c r="DD1643" s="34" t="s">
        <v>110</v>
      </c>
    </row>
    <row r="1644" spans="4:108" x14ac:dyDescent="0.25">
      <c r="D1644" s="12"/>
      <c r="E1644" s="14"/>
      <c r="H1644" s="16"/>
      <c r="I1644" s="11"/>
      <c r="J1644" s="33"/>
      <c r="K1644" s="33"/>
      <c r="L1644" s="33"/>
      <c r="M1644" s="33"/>
      <c r="N1644" s="8"/>
      <c r="AG1644" s="8"/>
      <c r="AI1644" s="30"/>
      <c r="AK1644" s="30"/>
      <c r="AL1644" s="21"/>
      <c r="AM1644" s="23"/>
      <c r="AW1644" s="40"/>
      <c r="AY1644" s="40"/>
      <c r="BA1644" s="18"/>
      <c r="BC1644" s="18"/>
      <c r="BD1644" s="18"/>
      <c r="BK1644" s="18"/>
      <c r="BN1644" s="18"/>
      <c r="BY1644" s="18"/>
      <c r="CC1644" s="18"/>
      <c r="CH1644" s="18"/>
      <c r="CS1644" s="18"/>
      <c r="DD1644" s="34" t="s">
        <v>110</v>
      </c>
    </row>
    <row r="1645" spans="4:108" x14ac:dyDescent="0.25">
      <c r="D1645" s="12"/>
      <c r="E1645" s="14"/>
      <c r="H1645" s="16"/>
      <c r="I1645" s="11"/>
      <c r="J1645" s="33"/>
      <c r="K1645" s="33"/>
      <c r="L1645" s="33"/>
      <c r="M1645" s="33"/>
      <c r="N1645" s="8"/>
      <c r="AG1645" s="8"/>
      <c r="AI1645" s="30"/>
      <c r="AK1645" s="30"/>
      <c r="AL1645" s="21"/>
      <c r="AM1645" s="23"/>
      <c r="AW1645" s="40"/>
      <c r="AY1645" s="40"/>
      <c r="BA1645" s="18"/>
      <c r="BC1645" s="18"/>
      <c r="BD1645" s="18"/>
      <c r="BK1645" s="18"/>
      <c r="BN1645" s="18"/>
      <c r="BY1645" s="18"/>
      <c r="CC1645" s="18"/>
      <c r="CH1645" s="18"/>
      <c r="CS1645" s="18"/>
      <c r="DD1645" s="34" t="s">
        <v>110</v>
      </c>
    </row>
    <row r="1646" spans="4:108" x14ac:dyDescent="0.25">
      <c r="D1646" s="12"/>
      <c r="E1646" s="14"/>
      <c r="H1646" s="16"/>
      <c r="I1646" s="11"/>
      <c r="J1646" s="33"/>
      <c r="K1646" s="33"/>
      <c r="L1646" s="33"/>
      <c r="M1646" s="33"/>
      <c r="N1646" s="8"/>
      <c r="AG1646" s="8"/>
      <c r="AI1646" s="30"/>
      <c r="AK1646" s="30"/>
      <c r="AL1646" s="21"/>
      <c r="AM1646" s="23"/>
      <c r="AW1646" s="40"/>
      <c r="AY1646" s="40"/>
      <c r="BA1646" s="18"/>
      <c r="BC1646" s="18"/>
      <c r="BD1646" s="18"/>
      <c r="BK1646" s="18"/>
      <c r="BN1646" s="18"/>
      <c r="BY1646" s="18"/>
      <c r="CC1646" s="18"/>
      <c r="CH1646" s="18"/>
      <c r="CS1646" s="18"/>
      <c r="DD1646" s="34" t="s">
        <v>110</v>
      </c>
    </row>
    <row r="1647" spans="4:108" x14ac:dyDescent="0.25">
      <c r="D1647" s="12"/>
      <c r="E1647" s="14"/>
      <c r="H1647" s="16"/>
      <c r="I1647" s="11"/>
      <c r="J1647" s="33"/>
      <c r="K1647" s="33"/>
      <c r="L1647" s="33"/>
      <c r="M1647" s="33"/>
      <c r="N1647" s="8"/>
      <c r="AG1647" s="8"/>
      <c r="AI1647" s="30"/>
      <c r="AK1647" s="30"/>
      <c r="AL1647" s="21"/>
      <c r="AM1647" s="23"/>
      <c r="AW1647" s="40"/>
      <c r="AY1647" s="40"/>
      <c r="BA1647" s="18"/>
      <c r="BC1647" s="18"/>
      <c r="BD1647" s="18"/>
      <c r="BK1647" s="18"/>
      <c r="BN1647" s="18"/>
      <c r="BY1647" s="18"/>
      <c r="CC1647" s="18"/>
      <c r="CH1647" s="18"/>
      <c r="CS1647" s="18"/>
      <c r="DD1647" s="34" t="s">
        <v>110</v>
      </c>
    </row>
    <row r="1648" spans="4:108" x14ac:dyDescent="0.25">
      <c r="D1648" s="12"/>
      <c r="E1648" s="14"/>
      <c r="H1648" s="16"/>
      <c r="I1648" s="11"/>
      <c r="J1648" s="33"/>
      <c r="K1648" s="33"/>
      <c r="L1648" s="33"/>
      <c r="M1648" s="33"/>
      <c r="N1648" s="8"/>
      <c r="AG1648" s="8"/>
      <c r="AI1648" s="30"/>
      <c r="AK1648" s="30"/>
      <c r="AL1648" s="21"/>
      <c r="AM1648" s="23"/>
      <c r="AW1648" s="40"/>
      <c r="AY1648" s="40"/>
      <c r="BA1648" s="18"/>
      <c r="BC1648" s="18"/>
      <c r="BD1648" s="18"/>
      <c r="BK1648" s="18"/>
      <c r="BN1648" s="18"/>
      <c r="BY1648" s="18"/>
      <c r="CC1648" s="18"/>
      <c r="CH1648" s="18"/>
      <c r="CS1648" s="18"/>
      <c r="DD1648" s="34" t="s">
        <v>110</v>
      </c>
    </row>
    <row r="1649" spans="4:108" x14ac:dyDescent="0.25">
      <c r="D1649" s="12"/>
      <c r="E1649" s="14"/>
      <c r="H1649" s="16"/>
      <c r="I1649" s="11"/>
      <c r="J1649" s="33"/>
      <c r="K1649" s="33"/>
      <c r="L1649" s="33"/>
      <c r="M1649" s="33"/>
      <c r="N1649" s="8"/>
      <c r="AG1649" s="8"/>
      <c r="AI1649" s="30"/>
      <c r="AK1649" s="30"/>
      <c r="AL1649" s="21"/>
      <c r="AM1649" s="23"/>
      <c r="AW1649" s="40"/>
      <c r="AY1649" s="40"/>
      <c r="BA1649" s="18"/>
      <c r="BC1649" s="18"/>
      <c r="BD1649" s="18"/>
      <c r="BK1649" s="18"/>
      <c r="BN1649" s="18"/>
      <c r="BY1649" s="18"/>
      <c r="CC1649" s="18"/>
      <c r="CH1649" s="18"/>
      <c r="CS1649" s="18"/>
      <c r="DD1649" s="34" t="s">
        <v>110</v>
      </c>
    </row>
    <row r="1650" spans="4:108" x14ac:dyDescent="0.25">
      <c r="D1650" s="12"/>
      <c r="E1650" s="14"/>
      <c r="H1650" s="16"/>
      <c r="I1650" s="11"/>
      <c r="J1650" s="33"/>
      <c r="K1650" s="33"/>
      <c r="L1650" s="33"/>
      <c r="M1650" s="33"/>
      <c r="N1650" s="8"/>
      <c r="AG1650" s="8"/>
      <c r="AI1650" s="30"/>
      <c r="AK1650" s="30"/>
      <c r="AL1650" s="21"/>
      <c r="AM1650" s="23"/>
      <c r="AW1650" s="40"/>
      <c r="AY1650" s="40"/>
      <c r="BA1650" s="18"/>
      <c r="BC1650" s="18"/>
      <c r="BD1650" s="18"/>
      <c r="BK1650" s="18"/>
      <c r="BN1650" s="18"/>
      <c r="BY1650" s="18"/>
      <c r="CC1650" s="18"/>
      <c r="CH1650" s="18"/>
      <c r="CS1650" s="18"/>
      <c r="DD1650" s="34" t="s">
        <v>110</v>
      </c>
    </row>
    <row r="1651" spans="4:108" x14ac:dyDescent="0.25">
      <c r="D1651" s="12"/>
      <c r="E1651" s="14"/>
      <c r="H1651" s="16"/>
      <c r="I1651" s="11"/>
      <c r="J1651" s="33"/>
      <c r="K1651" s="33"/>
      <c r="L1651" s="33"/>
      <c r="M1651" s="33"/>
      <c r="N1651" s="8"/>
      <c r="AG1651" s="8"/>
      <c r="AI1651" s="30"/>
      <c r="AK1651" s="30"/>
      <c r="AL1651" s="21"/>
      <c r="AM1651" s="23"/>
      <c r="AW1651" s="40"/>
      <c r="AY1651" s="40"/>
      <c r="BA1651" s="18"/>
      <c r="BC1651" s="18"/>
      <c r="BD1651" s="18"/>
      <c r="BK1651" s="18"/>
      <c r="BN1651" s="18"/>
      <c r="BY1651" s="18"/>
      <c r="CC1651" s="18"/>
      <c r="CH1651" s="18"/>
      <c r="CS1651" s="18"/>
      <c r="DD1651" s="34" t="s">
        <v>110</v>
      </c>
    </row>
    <row r="1652" spans="4:108" x14ac:dyDescent="0.25">
      <c r="D1652" s="12"/>
      <c r="E1652" s="14"/>
      <c r="H1652" s="16"/>
      <c r="I1652" s="11"/>
      <c r="J1652" s="33"/>
      <c r="K1652" s="33"/>
      <c r="L1652" s="33"/>
      <c r="M1652" s="33"/>
      <c r="N1652" s="8"/>
      <c r="AG1652" s="8"/>
      <c r="AI1652" s="30"/>
      <c r="AK1652" s="30"/>
      <c r="AL1652" s="21"/>
      <c r="AM1652" s="23"/>
      <c r="AW1652" s="40"/>
      <c r="AY1652" s="40"/>
      <c r="BA1652" s="18"/>
      <c r="BC1652" s="18"/>
      <c r="BD1652" s="18"/>
      <c r="BK1652" s="18"/>
      <c r="BN1652" s="18"/>
      <c r="BY1652" s="18"/>
      <c r="CC1652" s="18"/>
      <c r="CH1652" s="18"/>
      <c r="CS1652" s="18"/>
      <c r="DD1652" s="34" t="s">
        <v>110</v>
      </c>
    </row>
    <row r="1653" spans="4:108" x14ac:dyDescent="0.25">
      <c r="D1653" s="12"/>
      <c r="E1653" s="14"/>
      <c r="H1653" s="16"/>
      <c r="I1653" s="11"/>
      <c r="J1653" s="33"/>
      <c r="K1653" s="33"/>
      <c r="L1653" s="33"/>
      <c r="M1653" s="33"/>
      <c r="N1653" s="8"/>
      <c r="AG1653" s="8"/>
      <c r="AI1653" s="30"/>
      <c r="AK1653" s="30"/>
      <c r="AL1653" s="21"/>
      <c r="AM1653" s="23"/>
      <c r="AW1653" s="40"/>
      <c r="AY1653" s="40"/>
      <c r="BA1653" s="18"/>
      <c r="BC1653" s="18"/>
      <c r="BD1653" s="18"/>
      <c r="BK1653" s="18"/>
      <c r="BN1653" s="18"/>
      <c r="BY1653" s="18"/>
      <c r="CC1653" s="18"/>
      <c r="CH1653" s="18"/>
      <c r="CS1653" s="18"/>
      <c r="DD1653" s="34" t="s">
        <v>110</v>
      </c>
    </row>
    <row r="1654" spans="4:108" x14ac:dyDescent="0.25">
      <c r="D1654" s="12"/>
      <c r="E1654" s="14"/>
      <c r="H1654" s="16"/>
      <c r="I1654" s="11"/>
      <c r="J1654" s="33"/>
      <c r="K1654" s="33"/>
      <c r="L1654" s="33"/>
      <c r="M1654" s="33"/>
      <c r="N1654" s="8"/>
      <c r="AG1654" s="8"/>
      <c r="AI1654" s="30"/>
      <c r="AK1654" s="30"/>
      <c r="AL1654" s="21"/>
      <c r="AM1654" s="23"/>
      <c r="AW1654" s="40"/>
      <c r="AY1654" s="40"/>
      <c r="BA1654" s="18"/>
      <c r="BC1654" s="18"/>
      <c r="BD1654" s="18"/>
      <c r="BK1654" s="18"/>
      <c r="BN1654" s="18"/>
      <c r="BY1654" s="18"/>
      <c r="CC1654" s="18"/>
      <c r="CH1654" s="18"/>
      <c r="CS1654" s="18"/>
      <c r="DD1654" s="34" t="s">
        <v>110</v>
      </c>
    </row>
    <row r="1655" spans="4:108" x14ac:dyDescent="0.25">
      <c r="D1655" s="12"/>
      <c r="E1655" s="14"/>
      <c r="H1655" s="16"/>
      <c r="I1655" s="11"/>
      <c r="J1655" s="33"/>
      <c r="K1655" s="33"/>
      <c r="L1655" s="33"/>
      <c r="M1655" s="33"/>
      <c r="N1655" s="8"/>
      <c r="AG1655" s="8"/>
      <c r="AI1655" s="30"/>
      <c r="AK1655" s="30"/>
      <c r="AL1655" s="21"/>
      <c r="AM1655" s="23"/>
      <c r="AW1655" s="40"/>
      <c r="AY1655" s="40"/>
      <c r="BA1655" s="18"/>
      <c r="BC1655" s="18"/>
      <c r="BD1655" s="18"/>
      <c r="BK1655" s="18"/>
      <c r="BN1655" s="18"/>
      <c r="BY1655" s="18"/>
      <c r="CC1655" s="18"/>
      <c r="CH1655" s="18"/>
      <c r="CS1655" s="18"/>
      <c r="DD1655" s="34" t="s">
        <v>110</v>
      </c>
    </row>
    <row r="1656" spans="4:108" x14ac:dyDescent="0.25">
      <c r="D1656" s="12"/>
      <c r="E1656" s="14"/>
      <c r="H1656" s="16"/>
      <c r="I1656" s="11"/>
      <c r="J1656" s="33"/>
      <c r="K1656" s="33"/>
      <c r="L1656" s="33"/>
      <c r="M1656" s="33"/>
      <c r="N1656" s="8"/>
      <c r="AG1656" s="8"/>
      <c r="AI1656" s="30"/>
      <c r="AK1656" s="30"/>
      <c r="AL1656" s="21"/>
      <c r="AM1656" s="23"/>
      <c r="AW1656" s="40"/>
      <c r="AY1656" s="40"/>
      <c r="BA1656" s="18"/>
      <c r="BC1656" s="18"/>
      <c r="BD1656" s="18"/>
      <c r="BK1656" s="18"/>
      <c r="BN1656" s="18"/>
      <c r="BY1656" s="18"/>
      <c r="CC1656" s="18"/>
      <c r="CH1656" s="18"/>
      <c r="CS1656" s="18"/>
      <c r="DD1656" s="34" t="s">
        <v>110</v>
      </c>
    </row>
    <row r="1657" spans="4:108" x14ac:dyDescent="0.25">
      <c r="D1657" s="12"/>
      <c r="E1657" s="14"/>
      <c r="H1657" s="16"/>
      <c r="I1657" s="11"/>
      <c r="J1657" s="33"/>
      <c r="K1657" s="33"/>
      <c r="L1657" s="33"/>
      <c r="M1657" s="33"/>
      <c r="N1657" s="8"/>
      <c r="AG1657" s="8"/>
      <c r="AI1657" s="30"/>
      <c r="AK1657" s="30"/>
      <c r="AL1657" s="21"/>
      <c r="AM1657" s="23"/>
      <c r="AW1657" s="40"/>
      <c r="AY1657" s="40"/>
      <c r="BA1657" s="18"/>
      <c r="BC1657" s="18"/>
      <c r="BD1657" s="18"/>
      <c r="BK1657" s="18"/>
      <c r="BN1657" s="18"/>
      <c r="BY1657" s="18"/>
      <c r="CC1657" s="18"/>
      <c r="CH1657" s="18"/>
      <c r="CS1657" s="18"/>
      <c r="DD1657" s="34" t="s">
        <v>110</v>
      </c>
    </row>
    <row r="1658" spans="4:108" x14ac:dyDescent="0.25">
      <c r="D1658" s="12"/>
      <c r="E1658" s="14"/>
      <c r="H1658" s="16"/>
      <c r="I1658" s="11"/>
      <c r="J1658" s="33"/>
      <c r="K1658" s="33"/>
      <c r="L1658" s="33"/>
      <c r="M1658" s="33"/>
      <c r="N1658" s="8"/>
      <c r="AG1658" s="8"/>
      <c r="AI1658" s="30"/>
      <c r="AK1658" s="30"/>
      <c r="AL1658" s="21"/>
      <c r="AM1658" s="23"/>
      <c r="AW1658" s="40"/>
      <c r="AY1658" s="40"/>
      <c r="BA1658" s="18"/>
      <c r="BC1658" s="18"/>
      <c r="BD1658" s="18"/>
      <c r="BK1658" s="18"/>
      <c r="BN1658" s="18"/>
      <c r="BY1658" s="18"/>
      <c r="CC1658" s="18"/>
      <c r="CH1658" s="18"/>
      <c r="CS1658" s="18"/>
      <c r="DD1658" s="34" t="s">
        <v>110</v>
      </c>
    </row>
    <row r="1659" spans="4:108" x14ac:dyDescent="0.25">
      <c r="D1659" s="12"/>
      <c r="E1659" s="14"/>
      <c r="H1659" s="16"/>
      <c r="I1659" s="11"/>
      <c r="J1659" s="33"/>
      <c r="K1659" s="33"/>
      <c r="L1659" s="33"/>
      <c r="M1659" s="33"/>
      <c r="N1659" s="8"/>
      <c r="AG1659" s="8"/>
      <c r="AI1659" s="30"/>
      <c r="AK1659" s="30"/>
      <c r="AL1659" s="21"/>
      <c r="AM1659" s="23"/>
      <c r="AW1659" s="40"/>
      <c r="AY1659" s="40"/>
      <c r="BA1659" s="18"/>
      <c r="BC1659" s="18"/>
      <c r="BD1659" s="18"/>
      <c r="BK1659" s="18"/>
      <c r="BN1659" s="18"/>
      <c r="BY1659" s="18"/>
      <c r="CC1659" s="18"/>
      <c r="CH1659" s="18"/>
      <c r="CS1659" s="18"/>
      <c r="DD1659" s="34" t="s">
        <v>110</v>
      </c>
    </row>
    <row r="1660" spans="4:108" x14ac:dyDescent="0.25">
      <c r="D1660" s="12"/>
      <c r="E1660" s="14"/>
      <c r="H1660" s="16"/>
      <c r="I1660" s="11"/>
      <c r="J1660" s="33"/>
      <c r="K1660" s="33"/>
      <c r="L1660" s="33"/>
      <c r="M1660" s="33"/>
      <c r="N1660" s="8"/>
      <c r="AG1660" s="8"/>
      <c r="AI1660" s="30"/>
      <c r="AK1660" s="30"/>
      <c r="AL1660" s="21"/>
      <c r="AM1660" s="23"/>
      <c r="AW1660" s="40"/>
      <c r="AY1660" s="40"/>
      <c r="BA1660" s="18"/>
      <c r="BC1660" s="18"/>
      <c r="BD1660" s="18"/>
      <c r="BK1660" s="18"/>
      <c r="BN1660" s="18"/>
      <c r="BY1660" s="18"/>
      <c r="CC1660" s="18"/>
      <c r="CH1660" s="18"/>
      <c r="CS1660" s="18"/>
      <c r="DD1660" s="34" t="s">
        <v>110</v>
      </c>
    </row>
    <row r="1661" spans="4:108" x14ac:dyDescent="0.25">
      <c r="D1661" s="12"/>
      <c r="E1661" s="14"/>
      <c r="H1661" s="16"/>
      <c r="I1661" s="11"/>
      <c r="J1661" s="33"/>
      <c r="K1661" s="33"/>
      <c r="L1661" s="33"/>
      <c r="M1661" s="33"/>
      <c r="N1661" s="8"/>
      <c r="AG1661" s="8"/>
      <c r="AI1661" s="30"/>
      <c r="AK1661" s="30"/>
      <c r="AL1661" s="21"/>
      <c r="AM1661" s="23"/>
      <c r="AW1661" s="40"/>
      <c r="AY1661" s="40"/>
      <c r="BA1661" s="18"/>
      <c r="BC1661" s="18"/>
      <c r="BD1661" s="18"/>
      <c r="BK1661" s="18"/>
      <c r="BN1661" s="18"/>
      <c r="BY1661" s="18"/>
      <c r="CC1661" s="18"/>
      <c r="CH1661" s="18"/>
      <c r="CS1661" s="18"/>
      <c r="DD1661" s="34" t="s">
        <v>110</v>
      </c>
    </row>
    <row r="1662" spans="4:108" x14ac:dyDescent="0.25">
      <c r="D1662" s="12"/>
      <c r="E1662" s="14"/>
      <c r="H1662" s="16"/>
      <c r="I1662" s="11"/>
      <c r="J1662" s="33"/>
      <c r="K1662" s="33"/>
      <c r="L1662" s="33"/>
      <c r="M1662" s="33"/>
      <c r="N1662" s="8"/>
      <c r="AG1662" s="8"/>
      <c r="AI1662" s="30"/>
      <c r="AK1662" s="30"/>
      <c r="AL1662" s="21"/>
      <c r="AM1662" s="23"/>
      <c r="AW1662" s="40"/>
      <c r="AY1662" s="40"/>
      <c r="BA1662" s="18"/>
      <c r="BC1662" s="18"/>
      <c r="BD1662" s="18"/>
      <c r="BK1662" s="18"/>
      <c r="BN1662" s="18"/>
      <c r="BY1662" s="18"/>
      <c r="CC1662" s="18"/>
      <c r="CH1662" s="18"/>
      <c r="CS1662" s="18"/>
      <c r="DD1662" s="34" t="s">
        <v>110</v>
      </c>
    </row>
    <row r="1663" spans="4:108" x14ac:dyDescent="0.25">
      <c r="D1663" s="12"/>
      <c r="E1663" s="14"/>
      <c r="H1663" s="16"/>
      <c r="I1663" s="11"/>
      <c r="J1663" s="33"/>
      <c r="K1663" s="33"/>
      <c r="L1663" s="33"/>
      <c r="M1663" s="33"/>
      <c r="N1663" s="8"/>
      <c r="AG1663" s="8"/>
      <c r="AI1663" s="30"/>
      <c r="AK1663" s="30"/>
      <c r="AL1663" s="21"/>
      <c r="AM1663" s="23"/>
      <c r="AW1663" s="40"/>
      <c r="AY1663" s="40"/>
      <c r="BA1663" s="18"/>
      <c r="BC1663" s="18"/>
      <c r="BD1663" s="18"/>
      <c r="BK1663" s="18"/>
      <c r="BN1663" s="18"/>
      <c r="BY1663" s="18"/>
      <c r="CC1663" s="18"/>
      <c r="CH1663" s="18"/>
      <c r="CS1663" s="18"/>
      <c r="DD1663" s="34" t="s">
        <v>110</v>
      </c>
    </row>
    <row r="1664" spans="4:108" x14ac:dyDescent="0.25">
      <c r="D1664" s="12"/>
      <c r="E1664" s="14"/>
      <c r="H1664" s="16"/>
      <c r="I1664" s="11"/>
      <c r="J1664" s="33"/>
      <c r="K1664" s="33"/>
      <c r="L1664" s="33"/>
      <c r="M1664" s="33"/>
      <c r="N1664" s="8"/>
      <c r="AG1664" s="8"/>
      <c r="AI1664" s="30"/>
      <c r="AK1664" s="30"/>
      <c r="AL1664" s="21"/>
      <c r="AM1664" s="23"/>
      <c r="AW1664" s="40"/>
      <c r="AY1664" s="40"/>
      <c r="BA1664" s="18"/>
      <c r="BC1664" s="18"/>
      <c r="BD1664" s="18"/>
      <c r="BK1664" s="18"/>
      <c r="BN1664" s="18"/>
      <c r="BY1664" s="18"/>
      <c r="CC1664" s="18"/>
      <c r="CH1664" s="18"/>
      <c r="CS1664" s="18"/>
      <c r="DD1664" s="34" t="s">
        <v>110</v>
      </c>
    </row>
    <row r="1665" spans="4:108" x14ac:dyDescent="0.25">
      <c r="D1665" s="12"/>
      <c r="E1665" s="14"/>
      <c r="H1665" s="16"/>
      <c r="I1665" s="11"/>
      <c r="J1665" s="33"/>
      <c r="K1665" s="33"/>
      <c r="L1665" s="33"/>
      <c r="M1665" s="33"/>
      <c r="N1665" s="8"/>
      <c r="AG1665" s="8"/>
      <c r="AI1665" s="30"/>
      <c r="AK1665" s="30"/>
      <c r="AL1665" s="21"/>
      <c r="AM1665" s="23"/>
      <c r="AW1665" s="40"/>
      <c r="AY1665" s="40"/>
      <c r="BA1665" s="18"/>
      <c r="BC1665" s="18"/>
      <c r="BD1665" s="18"/>
      <c r="BK1665" s="18"/>
      <c r="BN1665" s="18"/>
      <c r="BY1665" s="18"/>
      <c r="CC1665" s="18"/>
      <c r="CH1665" s="18"/>
      <c r="CS1665" s="18"/>
      <c r="DD1665" s="34" t="s">
        <v>110</v>
      </c>
    </row>
    <row r="1666" spans="4:108" x14ac:dyDescent="0.25">
      <c r="D1666" s="12"/>
      <c r="E1666" s="14"/>
      <c r="H1666" s="16"/>
      <c r="I1666" s="11"/>
      <c r="J1666" s="33"/>
      <c r="K1666" s="33"/>
      <c r="L1666" s="33"/>
      <c r="M1666" s="33"/>
      <c r="N1666" s="8"/>
      <c r="AG1666" s="8"/>
      <c r="AI1666" s="30"/>
      <c r="AK1666" s="30"/>
      <c r="AL1666" s="21"/>
      <c r="AM1666" s="23"/>
      <c r="AW1666" s="40"/>
      <c r="AY1666" s="40"/>
      <c r="BA1666" s="18"/>
      <c r="BC1666" s="18"/>
      <c r="BD1666" s="18"/>
      <c r="BK1666" s="18"/>
      <c r="BN1666" s="18"/>
      <c r="BY1666" s="18"/>
      <c r="CC1666" s="18"/>
      <c r="CH1666" s="18"/>
      <c r="CS1666" s="18"/>
      <c r="DD1666" s="34" t="s">
        <v>110</v>
      </c>
    </row>
    <row r="1667" spans="4:108" x14ac:dyDescent="0.25">
      <c r="D1667" s="12"/>
      <c r="E1667" s="14"/>
      <c r="H1667" s="16"/>
      <c r="I1667" s="11"/>
      <c r="J1667" s="33"/>
      <c r="K1667" s="33"/>
      <c r="L1667" s="33"/>
      <c r="M1667" s="33"/>
      <c r="N1667" s="8"/>
      <c r="AG1667" s="8"/>
      <c r="AI1667" s="30"/>
      <c r="AK1667" s="30"/>
      <c r="AL1667" s="21"/>
      <c r="AM1667" s="23"/>
      <c r="AW1667" s="40"/>
      <c r="AY1667" s="40"/>
      <c r="BA1667" s="18"/>
      <c r="BC1667" s="18"/>
      <c r="BD1667" s="18"/>
      <c r="BK1667" s="18"/>
      <c r="BN1667" s="18"/>
      <c r="BY1667" s="18"/>
      <c r="CC1667" s="18"/>
      <c r="CH1667" s="18"/>
      <c r="CS1667" s="18"/>
      <c r="DD1667" s="34" t="s">
        <v>110</v>
      </c>
    </row>
    <row r="1668" spans="4:108" x14ac:dyDescent="0.25">
      <c r="D1668" s="12"/>
      <c r="E1668" s="14"/>
      <c r="H1668" s="16"/>
      <c r="I1668" s="11"/>
      <c r="J1668" s="33"/>
      <c r="K1668" s="33"/>
      <c r="L1668" s="33"/>
      <c r="M1668" s="33"/>
      <c r="N1668" s="8"/>
      <c r="AG1668" s="8"/>
      <c r="AI1668" s="30"/>
      <c r="AK1668" s="30"/>
      <c r="AL1668" s="21"/>
      <c r="AM1668" s="23"/>
      <c r="AW1668" s="40"/>
      <c r="AY1668" s="40"/>
      <c r="BA1668" s="18"/>
      <c r="BC1668" s="18"/>
      <c r="BD1668" s="18"/>
      <c r="BK1668" s="18"/>
      <c r="BN1668" s="18"/>
      <c r="BY1668" s="18"/>
      <c r="CC1668" s="18"/>
      <c r="CH1668" s="18"/>
      <c r="CS1668" s="18"/>
      <c r="DD1668" s="34" t="s">
        <v>110</v>
      </c>
    </row>
    <row r="1669" spans="4:108" x14ac:dyDescent="0.25">
      <c r="D1669" s="12"/>
      <c r="E1669" s="14"/>
      <c r="H1669" s="16"/>
      <c r="I1669" s="11"/>
      <c r="J1669" s="33"/>
      <c r="K1669" s="33"/>
      <c r="L1669" s="33"/>
      <c r="M1669" s="33"/>
      <c r="N1669" s="8"/>
      <c r="AG1669" s="8"/>
      <c r="AI1669" s="30"/>
      <c r="AK1669" s="30"/>
      <c r="AL1669" s="21"/>
      <c r="AM1669" s="23"/>
      <c r="AW1669" s="40"/>
      <c r="AY1669" s="40"/>
      <c r="BA1669" s="18"/>
      <c r="BC1669" s="18"/>
      <c r="BD1669" s="18"/>
      <c r="BK1669" s="18"/>
      <c r="BN1669" s="18"/>
      <c r="BY1669" s="18"/>
      <c r="CC1669" s="18"/>
      <c r="CH1669" s="18"/>
      <c r="CS1669" s="18"/>
      <c r="DD1669" s="34" t="s">
        <v>110</v>
      </c>
    </row>
    <row r="1670" spans="4:108" x14ac:dyDescent="0.25">
      <c r="D1670" s="12"/>
      <c r="E1670" s="14"/>
      <c r="H1670" s="16"/>
      <c r="I1670" s="11"/>
      <c r="J1670" s="33"/>
      <c r="K1670" s="33"/>
      <c r="L1670" s="33"/>
      <c r="M1670" s="33"/>
      <c r="N1670" s="8"/>
      <c r="AG1670" s="8"/>
      <c r="AI1670" s="30"/>
      <c r="AK1670" s="30"/>
      <c r="AL1670" s="21"/>
      <c r="AM1670" s="23"/>
      <c r="AW1670" s="40"/>
      <c r="AY1670" s="40"/>
      <c r="BA1670" s="18"/>
      <c r="BC1670" s="18"/>
      <c r="BD1670" s="18"/>
      <c r="BK1670" s="18"/>
      <c r="BN1670" s="18"/>
      <c r="BY1670" s="18"/>
      <c r="CC1670" s="18"/>
      <c r="CH1670" s="18"/>
      <c r="CS1670" s="18"/>
      <c r="DD1670" s="34" t="s">
        <v>110</v>
      </c>
    </row>
    <row r="1671" spans="4:108" x14ac:dyDescent="0.25">
      <c r="D1671" s="12"/>
      <c r="E1671" s="14"/>
      <c r="H1671" s="16"/>
      <c r="I1671" s="11"/>
      <c r="J1671" s="33"/>
      <c r="K1671" s="33"/>
      <c r="L1671" s="33"/>
      <c r="M1671" s="33"/>
      <c r="N1671" s="8"/>
      <c r="AG1671" s="8"/>
      <c r="AI1671" s="30"/>
      <c r="AK1671" s="30"/>
      <c r="AL1671" s="21"/>
      <c r="AM1671" s="23"/>
      <c r="AW1671" s="40"/>
      <c r="AY1671" s="40"/>
      <c r="BA1671" s="18"/>
      <c r="BC1671" s="18"/>
      <c r="BD1671" s="18"/>
      <c r="BK1671" s="18"/>
      <c r="BN1671" s="18"/>
      <c r="BY1671" s="18"/>
      <c r="CC1671" s="18"/>
      <c r="CH1671" s="18"/>
      <c r="CS1671" s="18"/>
      <c r="DD1671" s="34" t="s">
        <v>110</v>
      </c>
    </row>
    <row r="1672" spans="4:108" x14ac:dyDescent="0.25">
      <c r="D1672" s="12"/>
      <c r="E1672" s="14"/>
      <c r="H1672" s="16"/>
      <c r="I1672" s="11"/>
      <c r="J1672" s="33"/>
      <c r="K1672" s="33"/>
      <c r="L1672" s="33"/>
      <c r="M1672" s="33"/>
      <c r="N1672" s="8"/>
      <c r="AG1672" s="8"/>
      <c r="AI1672" s="30"/>
      <c r="AK1672" s="30"/>
      <c r="AL1672" s="21"/>
      <c r="AM1672" s="23"/>
      <c r="AW1672" s="40"/>
      <c r="AY1672" s="40"/>
      <c r="BA1672" s="18"/>
      <c r="BC1672" s="18"/>
      <c r="BD1672" s="18"/>
      <c r="BK1672" s="18"/>
      <c r="BN1672" s="18"/>
      <c r="BY1672" s="18"/>
      <c r="CC1672" s="18"/>
      <c r="CH1672" s="18"/>
      <c r="CS1672" s="18"/>
      <c r="DD1672" s="34" t="s">
        <v>110</v>
      </c>
    </row>
    <row r="1673" spans="4:108" x14ac:dyDescent="0.25">
      <c r="D1673" s="12"/>
      <c r="E1673" s="14"/>
      <c r="H1673" s="16"/>
      <c r="I1673" s="11"/>
      <c r="J1673" s="33"/>
      <c r="K1673" s="33"/>
      <c r="L1673" s="33"/>
      <c r="M1673" s="33"/>
      <c r="N1673" s="8"/>
      <c r="AG1673" s="8"/>
      <c r="AI1673" s="30"/>
      <c r="AK1673" s="30"/>
      <c r="AL1673" s="21"/>
      <c r="AM1673" s="23"/>
      <c r="AW1673" s="40"/>
      <c r="AY1673" s="40"/>
      <c r="BA1673" s="18"/>
      <c r="BC1673" s="18"/>
      <c r="BD1673" s="18"/>
      <c r="BK1673" s="18"/>
      <c r="BN1673" s="18"/>
      <c r="BY1673" s="18"/>
      <c r="CC1673" s="18"/>
      <c r="CH1673" s="18"/>
      <c r="CS1673" s="18"/>
      <c r="DD1673" s="34" t="s">
        <v>110</v>
      </c>
    </row>
    <row r="1674" spans="4:108" x14ac:dyDescent="0.25">
      <c r="D1674" s="12"/>
      <c r="E1674" s="14"/>
      <c r="H1674" s="16"/>
      <c r="I1674" s="11"/>
      <c r="J1674" s="33"/>
      <c r="K1674" s="33"/>
      <c r="L1674" s="33"/>
      <c r="M1674" s="33"/>
      <c r="N1674" s="8"/>
      <c r="AG1674" s="8"/>
      <c r="AI1674" s="30"/>
      <c r="AK1674" s="30"/>
      <c r="AL1674" s="21"/>
      <c r="AM1674" s="23"/>
      <c r="AW1674" s="40"/>
      <c r="AY1674" s="40"/>
      <c r="BA1674" s="18"/>
      <c r="BC1674" s="18"/>
      <c r="BD1674" s="18"/>
      <c r="BK1674" s="18"/>
      <c r="BN1674" s="18"/>
      <c r="BY1674" s="18"/>
      <c r="CC1674" s="18"/>
      <c r="CH1674" s="18"/>
      <c r="CS1674" s="18"/>
      <c r="DD1674" s="34" t="s">
        <v>110</v>
      </c>
    </row>
    <row r="1675" spans="4:108" x14ac:dyDescent="0.25">
      <c r="D1675" s="12"/>
      <c r="E1675" s="14"/>
      <c r="H1675" s="16"/>
      <c r="I1675" s="11"/>
      <c r="J1675" s="33"/>
      <c r="K1675" s="33"/>
      <c r="L1675" s="33"/>
      <c r="M1675" s="33"/>
      <c r="N1675" s="8"/>
      <c r="AG1675" s="8"/>
      <c r="AI1675" s="30"/>
      <c r="AK1675" s="30"/>
      <c r="AL1675" s="21"/>
      <c r="AM1675" s="23"/>
      <c r="AW1675" s="40"/>
      <c r="AY1675" s="40"/>
      <c r="BA1675" s="18"/>
      <c r="BC1675" s="18"/>
      <c r="BD1675" s="18"/>
      <c r="BK1675" s="18"/>
      <c r="BN1675" s="18"/>
      <c r="BY1675" s="18"/>
      <c r="CC1675" s="18"/>
      <c r="CH1675" s="18"/>
      <c r="CS1675" s="18"/>
      <c r="DD1675" s="34" t="s">
        <v>110</v>
      </c>
    </row>
    <row r="1676" spans="4:108" x14ac:dyDescent="0.25">
      <c r="D1676" s="12"/>
      <c r="E1676" s="14"/>
      <c r="H1676" s="16"/>
      <c r="I1676" s="11"/>
      <c r="J1676" s="33"/>
      <c r="K1676" s="33"/>
      <c r="L1676" s="33"/>
      <c r="M1676" s="33"/>
      <c r="N1676" s="8"/>
      <c r="AG1676" s="8"/>
      <c r="AI1676" s="30"/>
      <c r="AK1676" s="30"/>
      <c r="AL1676" s="21"/>
      <c r="AM1676" s="23"/>
      <c r="AW1676" s="40"/>
      <c r="AY1676" s="40"/>
      <c r="BA1676" s="18"/>
      <c r="BC1676" s="18"/>
      <c r="BD1676" s="18"/>
      <c r="BK1676" s="18"/>
      <c r="BN1676" s="18"/>
      <c r="BY1676" s="18"/>
      <c r="CC1676" s="18"/>
      <c r="CH1676" s="18"/>
      <c r="CS1676" s="18"/>
      <c r="DD1676" s="34" t="s">
        <v>110</v>
      </c>
    </row>
    <row r="1677" spans="4:108" x14ac:dyDescent="0.25">
      <c r="D1677" s="12"/>
      <c r="E1677" s="14"/>
      <c r="H1677" s="16"/>
      <c r="I1677" s="11"/>
      <c r="J1677" s="33"/>
      <c r="K1677" s="33"/>
      <c r="L1677" s="33"/>
      <c r="M1677" s="33"/>
      <c r="N1677" s="8"/>
      <c r="AG1677" s="8"/>
      <c r="AI1677" s="30"/>
      <c r="AK1677" s="30"/>
      <c r="AL1677" s="21"/>
      <c r="AM1677" s="23"/>
      <c r="AW1677" s="40"/>
      <c r="AY1677" s="40"/>
      <c r="BA1677" s="18"/>
      <c r="BC1677" s="18"/>
      <c r="BD1677" s="18"/>
      <c r="BK1677" s="18"/>
      <c r="BN1677" s="18"/>
      <c r="BY1677" s="18"/>
      <c r="CC1677" s="18"/>
      <c r="CH1677" s="18"/>
      <c r="CS1677" s="18"/>
      <c r="DD1677" s="34" t="s">
        <v>110</v>
      </c>
    </row>
    <row r="1678" spans="4:108" x14ac:dyDescent="0.25">
      <c r="D1678" s="12"/>
      <c r="E1678" s="14"/>
      <c r="H1678" s="16"/>
      <c r="I1678" s="11"/>
      <c r="J1678" s="33"/>
      <c r="K1678" s="33"/>
      <c r="L1678" s="33"/>
      <c r="M1678" s="33"/>
      <c r="N1678" s="8"/>
      <c r="AG1678" s="8"/>
      <c r="AI1678" s="30"/>
      <c r="AK1678" s="30"/>
      <c r="AL1678" s="21"/>
      <c r="AM1678" s="23"/>
      <c r="AW1678" s="40"/>
      <c r="AY1678" s="40"/>
      <c r="BA1678" s="18"/>
      <c r="BC1678" s="18"/>
      <c r="BD1678" s="18"/>
      <c r="BK1678" s="18"/>
      <c r="BN1678" s="18"/>
      <c r="BY1678" s="18"/>
      <c r="CC1678" s="18"/>
      <c r="CH1678" s="18"/>
      <c r="CS1678" s="18"/>
      <c r="DD1678" s="34" t="s">
        <v>110</v>
      </c>
    </row>
    <row r="1679" spans="4:108" x14ac:dyDescent="0.25">
      <c r="D1679" s="12"/>
      <c r="E1679" s="14"/>
      <c r="H1679" s="16"/>
      <c r="I1679" s="11"/>
      <c r="J1679" s="33"/>
      <c r="K1679" s="33"/>
      <c r="L1679" s="33"/>
      <c r="M1679" s="33"/>
      <c r="N1679" s="8"/>
      <c r="AG1679" s="8"/>
      <c r="AI1679" s="30"/>
      <c r="AK1679" s="30"/>
      <c r="AL1679" s="21"/>
      <c r="AM1679" s="23"/>
      <c r="AW1679" s="40"/>
      <c r="AY1679" s="40"/>
      <c r="BA1679" s="18"/>
      <c r="BC1679" s="18"/>
      <c r="BD1679" s="18"/>
      <c r="BK1679" s="18"/>
      <c r="BN1679" s="18"/>
      <c r="BY1679" s="18"/>
      <c r="CC1679" s="18"/>
      <c r="CH1679" s="18"/>
      <c r="CS1679" s="18"/>
      <c r="DD1679" s="34" t="s">
        <v>110</v>
      </c>
    </row>
    <row r="1680" spans="4:108" x14ac:dyDescent="0.25">
      <c r="D1680" s="12"/>
      <c r="E1680" s="14"/>
      <c r="H1680" s="16"/>
      <c r="I1680" s="11"/>
      <c r="J1680" s="33"/>
      <c r="K1680" s="33"/>
      <c r="L1680" s="33"/>
      <c r="M1680" s="33"/>
      <c r="N1680" s="8"/>
      <c r="AG1680" s="8"/>
      <c r="AI1680" s="30"/>
      <c r="AK1680" s="30"/>
      <c r="AL1680" s="21"/>
      <c r="AM1680" s="23"/>
      <c r="AW1680" s="40"/>
      <c r="AY1680" s="40"/>
      <c r="BA1680" s="18"/>
      <c r="BC1680" s="18"/>
      <c r="BD1680" s="18"/>
      <c r="BK1680" s="18"/>
      <c r="BN1680" s="18"/>
      <c r="BY1680" s="18"/>
      <c r="CC1680" s="18"/>
      <c r="CH1680" s="18"/>
      <c r="CS1680" s="18"/>
      <c r="DD1680" s="34" t="s">
        <v>110</v>
      </c>
    </row>
    <row r="1681" spans="4:108" x14ac:dyDescent="0.25">
      <c r="D1681" s="12"/>
      <c r="E1681" s="14"/>
      <c r="H1681" s="16"/>
      <c r="I1681" s="11"/>
      <c r="J1681" s="33"/>
      <c r="K1681" s="33"/>
      <c r="L1681" s="33"/>
      <c r="M1681" s="33"/>
      <c r="N1681" s="8"/>
      <c r="AG1681" s="8"/>
      <c r="AI1681" s="30"/>
      <c r="AK1681" s="30"/>
      <c r="AL1681" s="21"/>
      <c r="AM1681" s="23"/>
      <c r="AW1681" s="40"/>
      <c r="AY1681" s="40"/>
      <c r="BA1681" s="18"/>
      <c r="BC1681" s="18"/>
      <c r="BD1681" s="18"/>
      <c r="BK1681" s="18"/>
      <c r="BN1681" s="18"/>
      <c r="BY1681" s="18"/>
      <c r="CC1681" s="18"/>
      <c r="CH1681" s="18"/>
      <c r="CS1681" s="18"/>
      <c r="DD1681" s="34" t="s">
        <v>110</v>
      </c>
    </row>
    <row r="1682" spans="4:108" x14ac:dyDescent="0.25">
      <c r="D1682" s="12"/>
      <c r="E1682" s="14"/>
      <c r="H1682" s="16"/>
      <c r="I1682" s="11"/>
      <c r="J1682" s="33"/>
      <c r="K1682" s="33"/>
      <c r="L1682" s="33"/>
      <c r="M1682" s="33"/>
      <c r="N1682" s="8"/>
      <c r="AG1682" s="8"/>
      <c r="AI1682" s="30"/>
      <c r="AK1682" s="30"/>
      <c r="AL1682" s="21"/>
      <c r="AM1682" s="23"/>
      <c r="AW1682" s="40"/>
      <c r="AY1682" s="40"/>
      <c r="BA1682" s="18"/>
      <c r="BC1682" s="18"/>
      <c r="BD1682" s="18"/>
      <c r="BK1682" s="18"/>
      <c r="BN1682" s="18"/>
      <c r="BY1682" s="18"/>
      <c r="CC1682" s="18"/>
      <c r="CH1682" s="18"/>
      <c r="CS1682" s="18"/>
      <c r="DD1682" s="34" t="s">
        <v>110</v>
      </c>
    </row>
    <row r="1683" spans="4:108" x14ac:dyDescent="0.25">
      <c r="D1683" s="12"/>
      <c r="E1683" s="14"/>
      <c r="H1683" s="16"/>
      <c r="I1683" s="11"/>
      <c r="J1683" s="33"/>
      <c r="K1683" s="33"/>
      <c r="L1683" s="33"/>
      <c r="M1683" s="33"/>
      <c r="N1683" s="8"/>
      <c r="AG1683" s="8"/>
      <c r="AI1683" s="30"/>
      <c r="AK1683" s="30"/>
      <c r="AL1683" s="21"/>
      <c r="AM1683" s="23"/>
      <c r="AW1683" s="40"/>
      <c r="AY1683" s="40"/>
      <c r="BA1683" s="18"/>
      <c r="BC1683" s="18"/>
      <c r="BD1683" s="18"/>
      <c r="BK1683" s="18"/>
      <c r="BN1683" s="18"/>
      <c r="BY1683" s="18"/>
      <c r="CC1683" s="18"/>
      <c r="CH1683" s="18"/>
      <c r="CS1683" s="18"/>
      <c r="DD1683" s="34" t="s">
        <v>110</v>
      </c>
    </row>
    <row r="1684" spans="4:108" x14ac:dyDescent="0.25">
      <c r="D1684" s="12"/>
      <c r="E1684" s="14"/>
      <c r="H1684" s="16"/>
      <c r="I1684" s="11"/>
      <c r="J1684" s="33"/>
      <c r="K1684" s="33"/>
      <c r="L1684" s="33"/>
      <c r="M1684" s="33"/>
      <c r="N1684" s="8"/>
      <c r="AG1684" s="8"/>
      <c r="AI1684" s="30"/>
      <c r="AK1684" s="30"/>
      <c r="AL1684" s="21"/>
      <c r="AM1684" s="23"/>
      <c r="AW1684" s="40"/>
      <c r="AY1684" s="40"/>
      <c r="BA1684" s="18"/>
      <c r="BC1684" s="18"/>
      <c r="BD1684" s="18"/>
      <c r="BK1684" s="18"/>
      <c r="BN1684" s="18"/>
      <c r="BY1684" s="18"/>
      <c r="CC1684" s="18"/>
      <c r="CH1684" s="18"/>
      <c r="CS1684" s="18"/>
      <c r="DD1684" s="34" t="s">
        <v>110</v>
      </c>
    </row>
    <row r="1685" spans="4:108" x14ac:dyDescent="0.25">
      <c r="D1685" s="12"/>
      <c r="E1685" s="14"/>
      <c r="H1685" s="16"/>
      <c r="I1685" s="11"/>
      <c r="J1685" s="33"/>
      <c r="K1685" s="33"/>
      <c r="L1685" s="33"/>
      <c r="M1685" s="33"/>
      <c r="N1685" s="8"/>
      <c r="AG1685" s="8"/>
      <c r="AI1685" s="30"/>
      <c r="AK1685" s="30"/>
      <c r="AL1685" s="21"/>
      <c r="AM1685" s="23"/>
      <c r="AW1685" s="40"/>
      <c r="AY1685" s="40"/>
      <c r="BA1685" s="18"/>
      <c r="BC1685" s="18"/>
      <c r="BD1685" s="18"/>
      <c r="BK1685" s="18"/>
      <c r="BN1685" s="18"/>
      <c r="BY1685" s="18"/>
      <c r="CC1685" s="18"/>
      <c r="CH1685" s="18"/>
      <c r="CS1685" s="18"/>
      <c r="DD1685" s="34" t="s">
        <v>110</v>
      </c>
    </row>
  </sheetData>
  <autoFilter ref="A1:CX1685" xr:uid="{00000000-0009-0000-0000-000000000000}"/>
  <conditionalFormatting sqref="A84:B84 A88:B88 A100:B100 A115:B115 A121:B121 BQ121:BQ123 AZ122:BP123 A136:B137 D137:M137 A138:M142 A267:B267 AZ124:BQ135 A347:B347 A383:B383 BR121:CC135 A434:B434 N137:O142 P1:R479 A503:B503 D503:M503 BR503:CH504 A504:M517 D121:O121 A122:O135 D84:O84 D88:O88 D100:O100 D115:O115 D136:O136 D267:O267 A143:O266 A116:O120 A101:O114 A89:O99 A85:O87 A1:O83 A268:O346 D347:O347 A348:O382 D383:O383 A384:O433 D434:O434 S122:AY135 S121:BP121 S136:CC346 N503:BQ517 A502:CH502 S1:CC120 CD1:CX346 CI502:CX504 BR505:CX517 S347:CX479 A480:CX501 CY1:XFD1048576 A518:CX739 V762:V769 U763:U768 U756:V761 A741:T769 U741:AM755 W756:AM769 A740:AW740 AN741:AW769 AX740:CX769 A435:O479 A770:CX1048576">
    <cfRule type="containsBlanks" dxfId="33" priority="19">
      <formula>LEN(TRIM(A1))=0</formula>
    </cfRule>
  </conditionalFormatting>
  <conditionalFormatting sqref="Y19:Y34">
    <cfRule type="containsBlanks" dxfId="32" priority="18">
      <formula>LEN(TRIM(Y19))=0</formula>
    </cfRule>
  </conditionalFormatting>
  <conditionalFormatting sqref="C84">
    <cfRule type="duplicateValues" dxfId="31" priority="16"/>
  </conditionalFormatting>
  <conditionalFormatting sqref="C88">
    <cfRule type="duplicateValues" dxfId="30" priority="14"/>
  </conditionalFormatting>
  <conditionalFormatting sqref="C100">
    <cfRule type="duplicateValues" dxfId="29" priority="13"/>
  </conditionalFormatting>
  <conditionalFormatting sqref="C115">
    <cfRule type="duplicateValues" dxfId="28" priority="12"/>
  </conditionalFormatting>
  <conditionalFormatting sqref="C121">
    <cfRule type="duplicateValues" dxfId="27" priority="11"/>
  </conditionalFormatting>
  <conditionalFormatting sqref="C136">
    <cfRule type="duplicateValues" dxfId="26" priority="7"/>
  </conditionalFormatting>
  <conditionalFormatting sqref="C137">
    <cfRule type="duplicateValues" dxfId="25" priority="6"/>
  </conditionalFormatting>
  <conditionalFormatting sqref="C267">
    <cfRule type="duplicateValues" dxfId="24" priority="5"/>
  </conditionalFormatting>
  <conditionalFormatting sqref="C347">
    <cfRule type="duplicateValues" dxfId="23" priority="4"/>
  </conditionalFormatting>
  <conditionalFormatting sqref="C383">
    <cfRule type="duplicateValues" dxfId="22" priority="3"/>
  </conditionalFormatting>
  <conditionalFormatting sqref="C434">
    <cfRule type="duplicateValues" dxfId="21" priority="2"/>
  </conditionalFormatting>
  <conditionalFormatting sqref="C503">
    <cfRule type="duplicateValues" dxfId="20" priority="1"/>
  </conditionalFormatting>
  <pageMargins left="0.7" right="0.7" top="0.75" bottom="0.75" header="0.3" footer="0.3"/>
  <pageSetup paperSize="9" orientation="portrait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8"/>
  <sheetViews>
    <sheetView workbookViewId="0">
      <selection activeCell="E13" sqref="E13"/>
    </sheetView>
  </sheetViews>
  <sheetFormatPr defaultRowHeight="15" x14ac:dyDescent="0.25"/>
  <cols>
    <col min="1" max="1" width="19.7109375" customWidth="1"/>
    <col min="2" max="2" width="40" style="173" bestFit="1" customWidth="1"/>
    <col min="4" max="4" width="14.85546875" bestFit="1" customWidth="1"/>
    <col min="5" max="5" width="17.5703125" style="42" bestFit="1" customWidth="1"/>
    <col min="6" max="6" width="13.85546875" bestFit="1" customWidth="1"/>
  </cols>
  <sheetData>
    <row r="1" spans="1:10" x14ac:dyDescent="0.25">
      <c r="A1" s="95" t="s">
        <v>197</v>
      </c>
      <c r="B1" s="172" t="s">
        <v>198</v>
      </c>
      <c r="C1" s="95" t="s">
        <v>199</v>
      </c>
      <c r="D1" s="95" t="s">
        <v>200</v>
      </c>
      <c r="E1" s="179" t="s">
        <v>201</v>
      </c>
      <c r="F1" s="180" t="s">
        <v>202</v>
      </c>
      <c r="G1" s="180" t="s">
        <v>203</v>
      </c>
      <c r="H1" s="180" t="s">
        <v>204</v>
      </c>
      <c r="I1" s="94" t="s">
        <v>205</v>
      </c>
      <c r="J1" s="93" t="s">
        <v>206</v>
      </c>
    </row>
    <row r="2" spans="1:10" x14ac:dyDescent="0.25">
      <c r="A2" s="28" t="s">
        <v>0</v>
      </c>
      <c r="B2" s="183" t="s">
        <v>207</v>
      </c>
      <c r="C2" t="s">
        <v>208</v>
      </c>
      <c r="D2">
        <v>1</v>
      </c>
      <c r="E2" s="42" t="b">
        <v>0</v>
      </c>
      <c r="F2" t="b">
        <v>0</v>
      </c>
      <c r="I2" t="b">
        <v>0</v>
      </c>
    </row>
    <row r="3" spans="1:10" x14ac:dyDescent="0.25">
      <c r="A3" s="28" t="s">
        <v>1</v>
      </c>
      <c r="B3" s="183" t="s">
        <v>209</v>
      </c>
      <c r="C3" t="s">
        <v>208</v>
      </c>
      <c r="D3">
        <v>2</v>
      </c>
      <c r="E3" s="42" t="b">
        <v>0</v>
      </c>
      <c r="F3" t="b">
        <v>0</v>
      </c>
      <c r="I3" t="b">
        <v>0</v>
      </c>
    </row>
    <row r="4" spans="1:10" x14ac:dyDescent="0.25">
      <c r="A4" s="28" t="s">
        <v>2</v>
      </c>
      <c r="B4" s="183" t="s">
        <v>210</v>
      </c>
      <c r="C4" t="s">
        <v>211</v>
      </c>
      <c r="D4">
        <v>3</v>
      </c>
      <c r="E4" s="42" t="b">
        <v>0</v>
      </c>
      <c r="F4" t="b">
        <v>0</v>
      </c>
      <c r="I4" t="b">
        <v>0</v>
      </c>
    </row>
    <row r="5" spans="1:10" x14ac:dyDescent="0.25">
      <c r="A5" s="182" t="s">
        <v>3</v>
      </c>
      <c r="B5" s="174" t="s">
        <v>212</v>
      </c>
      <c r="C5" t="s">
        <v>213</v>
      </c>
      <c r="D5">
        <v>4</v>
      </c>
      <c r="E5" s="42" t="b">
        <v>1</v>
      </c>
      <c r="F5" t="b">
        <v>0</v>
      </c>
      <c r="I5" t="b">
        <v>0</v>
      </c>
    </row>
    <row r="6" spans="1:10" x14ac:dyDescent="0.25">
      <c r="A6" s="28" t="s">
        <v>4</v>
      </c>
      <c r="B6" s="183" t="s">
        <v>214</v>
      </c>
      <c r="C6" t="s">
        <v>213</v>
      </c>
      <c r="D6">
        <v>5</v>
      </c>
      <c r="E6" s="42" t="b">
        <v>1</v>
      </c>
      <c r="F6" t="b">
        <v>0</v>
      </c>
      <c r="I6" t="b">
        <v>0</v>
      </c>
    </row>
    <row r="7" spans="1:10" x14ac:dyDescent="0.25">
      <c r="A7" s="28" t="s">
        <v>5</v>
      </c>
      <c r="B7" s="183" t="s">
        <v>215</v>
      </c>
      <c r="C7" t="s">
        <v>213</v>
      </c>
      <c r="D7">
        <v>6</v>
      </c>
      <c r="E7" s="42" t="b">
        <v>1</v>
      </c>
      <c r="F7" t="b">
        <v>1</v>
      </c>
      <c r="H7" t="s">
        <v>216</v>
      </c>
      <c r="I7" t="b">
        <v>0</v>
      </c>
    </row>
    <row r="8" spans="1:10" x14ac:dyDescent="0.25">
      <c r="A8" s="28" t="s">
        <v>6</v>
      </c>
      <c r="B8" s="183" t="s">
        <v>217</v>
      </c>
      <c r="C8" t="s">
        <v>213</v>
      </c>
      <c r="D8">
        <v>7</v>
      </c>
      <c r="E8" s="42" t="b">
        <v>0</v>
      </c>
      <c r="F8" t="b">
        <v>0</v>
      </c>
      <c r="I8" t="b">
        <v>0</v>
      </c>
    </row>
    <row r="9" spans="1:10" x14ac:dyDescent="0.25">
      <c r="A9" s="28" t="s">
        <v>7</v>
      </c>
      <c r="B9" s="183" t="s">
        <v>218</v>
      </c>
      <c r="C9" t="s">
        <v>213</v>
      </c>
      <c r="D9">
        <v>7</v>
      </c>
      <c r="E9" s="42" t="b">
        <v>0</v>
      </c>
      <c r="F9" t="b">
        <v>0</v>
      </c>
      <c r="I9" t="b">
        <v>0</v>
      </c>
    </row>
    <row r="10" spans="1:10" x14ac:dyDescent="0.25">
      <c r="A10" s="182" t="s">
        <v>8</v>
      </c>
      <c r="B10" s="174" t="s">
        <v>219</v>
      </c>
      <c r="C10" t="s">
        <v>213</v>
      </c>
      <c r="D10">
        <v>8</v>
      </c>
      <c r="E10" s="42" t="b">
        <v>1</v>
      </c>
      <c r="F10" t="b">
        <v>0</v>
      </c>
      <c r="I10" t="b">
        <v>0</v>
      </c>
    </row>
    <row r="11" spans="1:10" x14ac:dyDescent="0.25">
      <c r="A11" s="28" t="s">
        <v>9</v>
      </c>
      <c r="B11" s="183" t="s">
        <v>220</v>
      </c>
      <c r="C11" t="s">
        <v>213</v>
      </c>
      <c r="D11">
        <v>9</v>
      </c>
      <c r="E11" s="42" t="b">
        <v>0</v>
      </c>
      <c r="F11" t="b">
        <v>0</v>
      </c>
      <c r="I11" t="b">
        <v>0</v>
      </c>
    </row>
    <row r="12" spans="1:10" x14ac:dyDescent="0.25">
      <c r="A12" s="28" t="s">
        <v>10</v>
      </c>
      <c r="B12" s="183" t="s">
        <v>221</v>
      </c>
      <c r="C12" t="s">
        <v>213</v>
      </c>
      <c r="D12">
        <v>9</v>
      </c>
      <c r="E12" s="42" t="b">
        <v>1</v>
      </c>
      <c r="F12" t="b">
        <v>0</v>
      </c>
      <c r="I12" t="b">
        <v>0</v>
      </c>
    </row>
    <row r="13" spans="1:10" x14ac:dyDescent="0.25">
      <c r="A13" s="28" t="s">
        <v>11</v>
      </c>
      <c r="B13" s="183" t="s">
        <v>222</v>
      </c>
      <c r="C13" t="s">
        <v>213</v>
      </c>
      <c r="D13">
        <v>10</v>
      </c>
      <c r="E13" s="42" t="b">
        <v>0</v>
      </c>
      <c r="F13" t="b">
        <v>0</v>
      </c>
      <c r="I13" t="b">
        <v>0</v>
      </c>
    </row>
    <row r="14" spans="1:10" x14ac:dyDescent="0.25">
      <c r="A14" s="28" t="s">
        <v>12</v>
      </c>
      <c r="B14" s="183" t="s">
        <v>223</v>
      </c>
      <c r="C14" t="s">
        <v>213</v>
      </c>
      <c r="D14">
        <v>10</v>
      </c>
      <c r="E14" s="42" t="b">
        <v>0</v>
      </c>
      <c r="F14" t="b">
        <v>0</v>
      </c>
      <c r="I14" t="b">
        <v>0</v>
      </c>
    </row>
    <row r="15" spans="1:10" x14ac:dyDescent="0.25">
      <c r="A15" s="6" t="s">
        <v>13</v>
      </c>
      <c r="B15" s="175" t="s">
        <v>224</v>
      </c>
      <c r="C15" t="s">
        <v>225</v>
      </c>
      <c r="D15">
        <v>11</v>
      </c>
      <c r="E15" s="42" t="b">
        <v>1</v>
      </c>
      <c r="F15" t="b">
        <v>1</v>
      </c>
      <c r="G15">
        <v>1</v>
      </c>
      <c r="I15" t="b">
        <v>1</v>
      </c>
    </row>
    <row r="16" spans="1:10" x14ac:dyDescent="0.25">
      <c r="A16" s="6" t="s">
        <v>14</v>
      </c>
      <c r="B16" s="175" t="s">
        <v>226</v>
      </c>
      <c r="C16" t="s">
        <v>225</v>
      </c>
      <c r="D16">
        <v>11</v>
      </c>
      <c r="E16" s="42" t="b">
        <v>1</v>
      </c>
      <c r="F16" t="b">
        <v>1</v>
      </c>
      <c r="G16">
        <v>1</v>
      </c>
      <c r="I16" t="b">
        <v>0</v>
      </c>
    </row>
    <row r="17" spans="1:9" x14ac:dyDescent="0.25">
      <c r="A17" s="6" t="s">
        <v>15</v>
      </c>
      <c r="B17" s="175" t="s">
        <v>227</v>
      </c>
      <c r="C17" t="s">
        <v>225</v>
      </c>
      <c r="D17">
        <v>12</v>
      </c>
      <c r="E17" s="42" t="b">
        <v>1</v>
      </c>
      <c r="F17" t="b">
        <v>1</v>
      </c>
      <c r="G17">
        <v>1</v>
      </c>
      <c r="I17" t="b">
        <v>1</v>
      </c>
    </row>
    <row r="18" spans="1:9" x14ac:dyDescent="0.25">
      <c r="A18" s="6" t="s">
        <v>16</v>
      </c>
      <c r="B18" s="175" t="s">
        <v>228</v>
      </c>
      <c r="C18" t="s">
        <v>225</v>
      </c>
      <c r="D18">
        <v>12</v>
      </c>
      <c r="E18" s="42" t="b">
        <v>1</v>
      </c>
      <c r="F18" t="b">
        <v>1</v>
      </c>
      <c r="G18">
        <v>1</v>
      </c>
      <c r="I18" t="b">
        <v>1</v>
      </c>
    </row>
    <row r="19" spans="1:9" x14ac:dyDescent="0.25">
      <c r="A19" s="6" t="s">
        <v>17</v>
      </c>
      <c r="B19" s="175" t="s">
        <v>229</v>
      </c>
      <c r="C19" t="s">
        <v>225</v>
      </c>
      <c r="D19">
        <v>12</v>
      </c>
      <c r="E19" s="42" t="b">
        <v>1</v>
      </c>
      <c r="F19" t="b">
        <v>1</v>
      </c>
      <c r="G19">
        <v>1</v>
      </c>
      <c r="I19" t="b">
        <v>1</v>
      </c>
    </row>
    <row r="20" spans="1:9" x14ac:dyDescent="0.25">
      <c r="A20" s="6" t="s">
        <v>18</v>
      </c>
      <c r="B20" s="175" t="s">
        <v>230</v>
      </c>
      <c r="C20" t="s">
        <v>225</v>
      </c>
      <c r="D20">
        <v>12</v>
      </c>
      <c r="E20" s="42" t="b">
        <v>1</v>
      </c>
      <c r="F20" t="b">
        <v>1</v>
      </c>
      <c r="G20">
        <v>1</v>
      </c>
      <c r="I20" t="b">
        <v>1</v>
      </c>
    </row>
    <row r="21" spans="1:9" x14ac:dyDescent="0.25">
      <c r="A21" s="6" t="s">
        <v>19</v>
      </c>
      <c r="B21" s="175" t="s">
        <v>231</v>
      </c>
      <c r="C21" t="s">
        <v>225</v>
      </c>
      <c r="D21">
        <v>12</v>
      </c>
      <c r="E21" s="42" t="b">
        <v>1</v>
      </c>
      <c r="F21" t="b">
        <v>1</v>
      </c>
      <c r="G21">
        <v>1</v>
      </c>
      <c r="I21" t="b">
        <v>0</v>
      </c>
    </row>
    <row r="22" spans="1:9" x14ac:dyDescent="0.25">
      <c r="A22" s="6" t="s">
        <v>20</v>
      </c>
      <c r="B22" s="175" t="s">
        <v>232</v>
      </c>
      <c r="C22" t="s">
        <v>208</v>
      </c>
      <c r="D22">
        <v>13</v>
      </c>
      <c r="E22" s="42" t="b">
        <v>1</v>
      </c>
      <c r="F22" t="b">
        <v>1</v>
      </c>
      <c r="H22" t="s">
        <v>216</v>
      </c>
      <c r="I22" t="b">
        <v>0</v>
      </c>
    </row>
    <row r="23" spans="1:9" x14ac:dyDescent="0.25">
      <c r="A23" s="6" t="s">
        <v>21</v>
      </c>
      <c r="B23" s="175" t="s">
        <v>233</v>
      </c>
      <c r="C23" t="s">
        <v>208</v>
      </c>
      <c r="D23">
        <v>13</v>
      </c>
      <c r="E23" s="42" t="b">
        <v>0</v>
      </c>
      <c r="F23" t="b">
        <v>0</v>
      </c>
      <c r="I23" t="b">
        <v>0</v>
      </c>
    </row>
    <row r="24" spans="1:9" x14ac:dyDescent="0.25">
      <c r="A24" s="6" t="s">
        <v>22</v>
      </c>
      <c r="B24" s="175" t="s">
        <v>234</v>
      </c>
      <c r="C24" t="s">
        <v>208</v>
      </c>
      <c r="D24">
        <v>13</v>
      </c>
      <c r="E24" s="42" t="b">
        <v>0</v>
      </c>
      <c r="F24" t="b">
        <v>0</v>
      </c>
      <c r="I24" t="b">
        <v>0</v>
      </c>
    </row>
    <row r="25" spans="1:9" x14ac:dyDescent="0.25">
      <c r="A25" s="2" t="s">
        <v>23</v>
      </c>
      <c r="B25" s="176" t="s">
        <v>235</v>
      </c>
      <c r="C25" t="s">
        <v>208</v>
      </c>
      <c r="D25">
        <v>14</v>
      </c>
      <c r="E25" s="42" t="b">
        <v>1</v>
      </c>
      <c r="F25" t="b">
        <v>1</v>
      </c>
      <c r="H25" t="s">
        <v>216</v>
      </c>
      <c r="I25" t="b">
        <v>1</v>
      </c>
    </row>
    <row r="26" spans="1:9" x14ac:dyDescent="0.25">
      <c r="A26" s="2" t="s">
        <v>24</v>
      </c>
      <c r="B26" s="176" t="s">
        <v>236</v>
      </c>
      <c r="C26" t="s">
        <v>213</v>
      </c>
      <c r="D26">
        <v>15</v>
      </c>
      <c r="E26" s="42" t="b">
        <v>1</v>
      </c>
      <c r="F26" t="b">
        <v>1</v>
      </c>
      <c r="H26" t="s">
        <v>216</v>
      </c>
      <c r="I26" t="b">
        <v>1</v>
      </c>
    </row>
    <row r="27" spans="1:9" x14ac:dyDescent="0.25">
      <c r="A27" s="2" t="s">
        <v>25</v>
      </c>
      <c r="B27" s="176" t="s">
        <v>237</v>
      </c>
      <c r="C27" t="s">
        <v>213</v>
      </c>
      <c r="D27">
        <v>16</v>
      </c>
      <c r="E27" s="42" t="b">
        <v>1</v>
      </c>
      <c r="F27" t="b">
        <v>1</v>
      </c>
      <c r="H27" t="s">
        <v>216</v>
      </c>
      <c r="I27" t="b">
        <v>1</v>
      </c>
    </row>
    <row r="28" spans="1:9" x14ac:dyDescent="0.25">
      <c r="A28" s="2" t="s">
        <v>26</v>
      </c>
      <c r="B28" s="176" t="s">
        <v>238</v>
      </c>
      <c r="C28" t="s">
        <v>225</v>
      </c>
      <c r="D28">
        <v>17</v>
      </c>
      <c r="E28" s="42" t="b">
        <v>1</v>
      </c>
      <c r="F28" t="b">
        <v>1</v>
      </c>
      <c r="G28">
        <v>1</v>
      </c>
      <c r="I28" t="b">
        <v>1</v>
      </c>
    </row>
    <row r="29" spans="1:9" x14ac:dyDescent="0.25">
      <c r="A29" s="2" t="s">
        <v>27</v>
      </c>
      <c r="B29" s="176" t="s">
        <v>239</v>
      </c>
      <c r="C29" t="s">
        <v>225</v>
      </c>
      <c r="D29">
        <v>17</v>
      </c>
      <c r="E29" s="42" t="b">
        <v>1</v>
      </c>
      <c r="F29" t="b">
        <v>1</v>
      </c>
      <c r="G29">
        <v>1</v>
      </c>
      <c r="I29" t="b">
        <v>0</v>
      </c>
    </row>
    <row r="30" spans="1:9" x14ac:dyDescent="0.25">
      <c r="A30" s="2" t="s">
        <v>28</v>
      </c>
      <c r="B30" s="176" t="s">
        <v>240</v>
      </c>
      <c r="C30" t="s">
        <v>225</v>
      </c>
      <c r="D30">
        <v>18</v>
      </c>
      <c r="E30" s="42" t="b">
        <v>1</v>
      </c>
      <c r="F30" t="b">
        <v>1</v>
      </c>
      <c r="G30">
        <v>1</v>
      </c>
      <c r="I30" t="b">
        <v>0</v>
      </c>
    </row>
    <row r="31" spans="1:9" x14ac:dyDescent="0.25">
      <c r="A31" s="2" t="s">
        <v>29</v>
      </c>
      <c r="B31" s="176" t="s">
        <v>241</v>
      </c>
      <c r="C31" t="s">
        <v>225</v>
      </c>
      <c r="D31">
        <v>18</v>
      </c>
      <c r="E31" s="42" t="b">
        <v>1</v>
      </c>
      <c r="F31" t="b">
        <v>1</v>
      </c>
      <c r="G31">
        <v>1</v>
      </c>
      <c r="I31" t="b">
        <v>1</v>
      </c>
    </row>
    <row r="32" spans="1:9" x14ac:dyDescent="0.25">
      <c r="A32" s="2" t="s">
        <v>30</v>
      </c>
      <c r="B32" s="176" t="s">
        <v>242</v>
      </c>
      <c r="C32" t="s">
        <v>225</v>
      </c>
      <c r="D32">
        <v>18</v>
      </c>
      <c r="E32" s="42" t="b">
        <v>1</v>
      </c>
      <c r="F32" t="b">
        <v>1</v>
      </c>
      <c r="G32">
        <v>1</v>
      </c>
      <c r="I32" t="b">
        <v>1</v>
      </c>
    </row>
    <row r="33" spans="1:9" x14ac:dyDescent="0.25">
      <c r="A33" s="2" t="s">
        <v>31</v>
      </c>
      <c r="B33" s="176" t="s">
        <v>243</v>
      </c>
      <c r="C33" t="s">
        <v>225</v>
      </c>
      <c r="D33">
        <v>18</v>
      </c>
      <c r="E33" s="42" t="b">
        <v>1</v>
      </c>
      <c r="F33" t="b">
        <v>1</v>
      </c>
      <c r="G33">
        <v>1</v>
      </c>
      <c r="I33" t="b">
        <v>1</v>
      </c>
    </row>
    <row r="34" spans="1:9" x14ac:dyDescent="0.25">
      <c r="A34" s="2" t="s">
        <v>32</v>
      </c>
      <c r="B34" s="176" t="s">
        <v>244</v>
      </c>
      <c r="C34" t="s">
        <v>225</v>
      </c>
      <c r="D34">
        <v>19</v>
      </c>
      <c r="E34" s="42" t="b">
        <v>1</v>
      </c>
      <c r="F34" t="b">
        <v>1</v>
      </c>
      <c r="G34">
        <v>1</v>
      </c>
      <c r="I34" t="b">
        <v>1</v>
      </c>
    </row>
    <row r="35" spans="1:9" x14ac:dyDescent="0.25">
      <c r="A35" s="2" t="s">
        <v>33</v>
      </c>
      <c r="B35" s="176" t="s">
        <v>245</v>
      </c>
      <c r="C35" t="s">
        <v>225</v>
      </c>
      <c r="D35">
        <v>19</v>
      </c>
      <c r="E35" s="42" t="b">
        <v>1</v>
      </c>
      <c r="F35" t="b">
        <v>1</v>
      </c>
      <c r="G35">
        <v>1</v>
      </c>
      <c r="I35" t="b">
        <v>1</v>
      </c>
    </row>
    <row r="36" spans="1:9" x14ac:dyDescent="0.25">
      <c r="A36" s="2" t="s">
        <v>34</v>
      </c>
      <c r="B36" s="176" t="s">
        <v>246</v>
      </c>
      <c r="C36" t="s">
        <v>225</v>
      </c>
      <c r="D36">
        <v>19</v>
      </c>
      <c r="E36" s="42" t="b">
        <v>1</v>
      </c>
      <c r="F36" t="b">
        <v>1</v>
      </c>
      <c r="G36">
        <v>1</v>
      </c>
      <c r="I36" t="b">
        <v>0</v>
      </c>
    </row>
    <row r="37" spans="1:9" x14ac:dyDescent="0.25">
      <c r="A37" s="2" t="s">
        <v>35</v>
      </c>
      <c r="B37" s="176" t="s">
        <v>247</v>
      </c>
      <c r="C37" t="s">
        <v>225</v>
      </c>
      <c r="D37">
        <v>20</v>
      </c>
      <c r="E37" s="42" t="b">
        <v>1</v>
      </c>
      <c r="F37" t="b">
        <v>1</v>
      </c>
      <c r="G37">
        <v>1</v>
      </c>
      <c r="I37" t="b">
        <v>1</v>
      </c>
    </row>
    <row r="38" spans="1:9" x14ac:dyDescent="0.25">
      <c r="A38" s="2" t="s">
        <v>36</v>
      </c>
      <c r="B38" s="176" t="s">
        <v>248</v>
      </c>
      <c r="C38" t="s">
        <v>225</v>
      </c>
      <c r="D38">
        <v>20</v>
      </c>
      <c r="E38" s="42" t="b">
        <v>1</v>
      </c>
      <c r="F38" t="b">
        <v>1</v>
      </c>
      <c r="G38">
        <v>1</v>
      </c>
      <c r="I38" t="b">
        <v>0</v>
      </c>
    </row>
    <row r="39" spans="1:9" x14ac:dyDescent="0.25">
      <c r="A39" s="2" t="s">
        <v>37</v>
      </c>
      <c r="B39" s="176" t="s">
        <v>249</v>
      </c>
      <c r="C39" t="s">
        <v>213</v>
      </c>
      <c r="D39">
        <v>21</v>
      </c>
      <c r="E39" s="42" t="b">
        <v>0</v>
      </c>
      <c r="F39" t="b">
        <v>0</v>
      </c>
      <c r="I39" t="b">
        <v>0</v>
      </c>
    </row>
    <row r="40" spans="1:9" x14ac:dyDescent="0.25">
      <c r="A40" s="2" t="s">
        <v>38</v>
      </c>
      <c r="B40" s="176" t="s">
        <v>250</v>
      </c>
      <c r="C40" t="s">
        <v>213</v>
      </c>
      <c r="D40">
        <v>21</v>
      </c>
      <c r="E40" s="42" t="b">
        <v>1</v>
      </c>
      <c r="F40" t="b">
        <v>1</v>
      </c>
      <c r="H40" t="s">
        <v>216</v>
      </c>
      <c r="I40" t="b">
        <v>1</v>
      </c>
    </row>
    <row r="41" spans="1:9" x14ac:dyDescent="0.25">
      <c r="A41" s="38" t="s">
        <v>39</v>
      </c>
      <c r="B41" s="184" t="s">
        <v>251</v>
      </c>
      <c r="C41" t="s">
        <v>252</v>
      </c>
      <c r="D41">
        <v>22</v>
      </c>
      <c r="E41" s="42" t="b">
        <v>1</v>
      </c>
      <c r="F41" t="b">
        <v>0</v>
      </c>
      <c r="I41" t="b">
        <v>0</v>
      </c>
    </row>
    <row r="42" spans="1:9" x14ac:dyDescent="0.25">
      <c r="A42" s="38" t="s">
        <v>40</v>
      </c>
      <c r="B42" s="184" t="s">
        <v>253</v>
      </c>
      <c r="C42" t="s">
        <v>252</v>
      </c>
      <c r="D42">
        <v>22</v>
      </c>
      <c r="E42" s="42" t="b">
        <v>1</v>
      </c>
      <c r="F42" t="b">
        <v>0</v>
      </c>
      <c r="I42" t="b">
        <v>1</v>
      </c>
    </row>
    <row r="43" spans="1:9" x14ac:dyDescent="0.25">
      <c r="A43" s="38" t="s">
        <v>41</v>
      </c>
      <c r="B43" s="184" t="s">
        <v>254</v>
      </c>
      <c r="C43" t="s">
        <v>252</v>
      </c>
      <c r="D43">
        <v>22</v>
      </c>
      <c r="E43" s="42" t="b">
        <v>1</v>
      </c>
      <c r="F43" t="b">
        <v>0</v>
      </c>
      <c r="I43" t="b">
        <v>1</v>
      </c>
    </row>
    <row r="44" spans="1:9" x14ac:dyDescent="0.25">
      <c r="A44" s="38" t="s">
        <v>42</v>
      </c>
      <c r="B44" s="184" t="s">
        <v>255</v>
      </c>
      <c r="C44" t="s">
        <v>252</v>
      </c>
      <c r="D44">
        <v>22</v>
      </c>
      <c r="E44" s="42" t="b">
        <v>1</v>
      </c>
      <c r="F44" t="b">
        <v>1</v>
      </c>
      <c r="H44">
        <v>0.5</v>
      </c>
      <c r="I44" t="b">
        <v>1</v>
      </c>
    </row>
    <row r="45" spans="1:9" x14ac:dyDescent="0.25">
      <c r="A45" s="38" t="s">
        <v>43</v>
      </c>
      <c r="B45" s="184" t="s">
        <v>256</v>
      </c>
      <c r="C45" t="s">
        <v>252</v>
      </c>
      <c r="D45">
        <v>23</v>
      </c>
      <c r="E45" s="42" t="b">
        <v>1</v>
      </c>
      <c r="F45" t="b">
        <v>1</v>
      </c>
      <c r="H45">
        <v>0.5</v>
      </c>
      <c r="I45" t="b">
        <v>1</v>
      </c>
    </row>
    <row r="46" spans="1:9" x14ac:dyDescent="0.25">
      <c r="A46" s="38" t="s">
        <v>44</v>
      </c>
      <c r="B46" s="184" t="s">
        <v>257</v>
      </c>
      <c r="C46" t="s">
        <v>252</v>
      </c>
      <c r="D46">
        <v>23</v>
      </c>
      <c r="E46" s="42" t="b">
        <v>1</v>
      </c>
      <c r="F46" t="b">
        <v>0</v>
      </c>
      <c r="I46" t="b">
        <v>0</v>
      </c>
    </row>
    <row r="47" spans="1:9" x14ac:dyDescent="0.25">
      <c r="A47" s="38" t="s">
        <v>45</v>
      </c>
      <c r="B47" s="184" t="s">
        <v>258</v>
      </c>
      <c r="C47" t="s">
        <v>252</v>
      </c>
      <c r="D47">
        <v>24</v>
      </c>
      <c r="E47" s="42" t="b">
        <v>1</v>
      </c>
      <c r="F47" t="b">
        <v>1</v>
      </c>
      <c r="H47">
        <v>0.5</v>
      </c>
      <c r="I47" t="b">
        <v>1</v>
      </c>
    </row>
    <row r="48" spans="1:9" x14ac:dyDescent="0.25">
      <c r="A48" s="38" t="s">
        <v>46</v>
      </c>
      <c r="B48" s="184" t="s">
        <v>259</v>
      </c>
      <c r="C48" t="s">
        <v>252</v>
      </c>
      <c r="D48">
        <v>24</v>
      </c>
      <c r="E48" s="42" t="b">
        <v>1</v>
      </c>
      <c r="F48" t="b">
        <v>0</v>
      </c>
      <c r="I48" t="b">
        <v>0</v>
      </c>
    </row>
    <row r="49" spans="1:9" x14ac:dyDescent="0.25">
      <c r="A49" s="38" t="s">
        <v>47</v>
      </c>
      <c r="B49" s="184" t="s">
        <v>260</v>
      </c>
      <c r="C49" t="s">
        <v>252</v>
      </c>
      <c r="D49">
        <v>25</v>
      </c>
      <c r="E49" s="42" t="b">
        <v>1</v>
      </c>
      <c r="F49" t="b">
        <v>1</v>
      </c>
      <c r="H49">
        <v>0.5</v>
      </c>
      <c r="I49" t="b">
        <v>1</v>
      </c>
    </row>
    <row r="50" spans="1:9" x14ac:dyDescent="0.25">
      <c r="A50" s="38" t="s">
        <v>48</v>
      </c>
      <c r="B50" s="184" t="s">
        <v>261</v>
      </c>
      <c r="C50" t="s">
        <v>252</v>
      </c>
      <c r="D50">
        <v>25</v>
      </c>
      <c r="E50" s="42" t="b">
        <v>1</v>
      </c>
      <c r="F50" t="b">
        <v>0</v>
      </c>
      <c r="I50" t="b">
        <v>0</v>
      </c>
    </row>
    <row r="51" spans="1:9" x14ac:dyDescent="0.25">
      <c r="A51" s="38" t="s">
        <v>49</v>
      </c>
      <c r="B51" s="184" t="s">
        <v>262</v>
      </c>
      <c r="C51" t="s">
        <v>252</v>
      </c>
      <c r="D51">
        <v>26</v>
      </c>
      <c r="E51" s="42" t="b">
        <v>1</v>
      </c>
      <c r="F51" t="b">
        <v>1</v>
      </c>
      <c r="H51">
        <v>0.5</v>
      </c>
      <c r="I51" t="b">
        <v>1</v>
      </c>
    </row>
    <row r="52" spans="1:9" x14ac:dyDescent="0.25">
      <c r="A52" s="38" t="s">
        <v>50</v>
      </c>
      <c r="B52" s="184" t="s">
        <v>263</v>
      </c>
      <c r="C52" t="s">
        <v>252</v>
      </c>
      <c r="D52">
        <v>26</v>
      </c>
      <c r="E52" s="42" t="b">
        <v>1</v>
      </c>
      <c r="F52" t="b">
        <v>0</v>
      </c>
      <c r="I52" t="b">
        <v>0</v>
      </c>
    </row>
    <row r="53" spans="1:9" x14ac:dyDescent="0.25">
      <c r="A53" s="38" t="s">
        <v>51</v>
      </c>
      <c r="B53" s="184" t="s">
        <v>264</v>
      </c>
      <c r="C53" t="s">
        <v>252</v>
      </c>
      <c r="D53">
        <v>27</v>
      </c>
      <c r="E53" s="42" t="b">
        <v>1</v>
      </c>
      <c r="F53" t="b">
        <v>1</v>
      </c>
      <c r="H53">
        <v>0.5</v>
      </c>
      <c r="I53" t="b">
        <v>1</v>
      </c>
    </row>
    <row r="54" spans="1:9" x14ac:dyDescent="0.25">
      <c r="A54" s="38" t="s">
        <v>52</v>
      </c>
      <c r="B54" s="184" t="s">
        <v>265</v>
      </c>
      <c r="C54" t="s">
        <v>252</v>
      </c>
      <c r="D54">
        <v>27</v>
      </c>
      <c r="E54" s="42" t="b">
        <v>1</v>
      </c>
      <c r="F54" t="b">
        <v>0</v>
      </c>
      <c r="I54" t="b">
        <v>0</v>
      </c>
    </row>
    <row r="55" spans="1:9" x14ac:dyDescent="0.25">
      <c r="A55" s="38" t="s">
        <v>53</v>
      </c>
      <c r="B55" s="184" t="s">
        <v>266</v>
      </c>
      <c r="C55" t="s">
        <v>252</v>
      </c>
      <c r="D55">
        <v>28</v>
      </c>
      <c r="E55" s="42" t="b">
        <v>1</v>
      </c>
      <c r="F55" t="b">
        <v>1</v>
      </c>
      <c r="H55">
        <v>0.5</v>
      </c>
      <c r="I55" t="b">
        <v>1</v>
      </c>
    </row>
    <row r="56" spans="1:9" x14ac:dyDescent="0.25">
      <c r="A56" s="38" t="s">
        <v>54</v>
      </c>
      <c r="B56" s="184" t="s">
        <v>267</v>
      </c>
      <c r="C56" t="s">
        <v>252</v>
      </c>
      <c r="D56">
        <v>28</v>
      </c>
      <c r="E56" s="42" t="b">
        <v>1</v>
      </c>
      <c r="F56" t="b">
        <v>0</v>
      </c>
      <c r="I56" t="b">
        <v>0</v>
      </c>
    </row>
    <row r="57" spans="1:9" x14ac:dyDescent="0.25">
      <c r="A57" s="38" t="s">
        <v>55</v>
      </c>
      <c r="B57" s="184" t="s">
        <v>268</v>
      </c>
      <c r="C57" t="s">
        <v>211</v>
      </c>
      <c r="D57">
        <v>29</v>
      </c>
      <c r="E57" s="42" t="b">
        <v>1</v>
      </c>
      <c r="F57" t="b">
        <v>0</v>
      </c>
      <c r="I57" t="b">
        <v>0</v>
      </c>
    </row>
    <row r="58" spans="1:9" x14ac:dyDescent="0.25">
      <c r="A58" s="38" t="s">
        <v>56</v>
      </c>
      <c r="B58" s="184" t="s">
        <v>269</v>
      </c>
      <c r="C58" t="s">
        <v>225</v>
      </c>
      <c r="D58">
        <v>30</v>
      </c>
      <c r="E58" s="42" t="b">
        <v>1</v>
      </c>
      <c r="F58" t="b">
        <v>1</v>
      </c>
      <c r="G58">
        <v>1</v>
      </c>
      <c r="I58" t="b">
        <v>0</v>
      </c>
    </row>
    <row r="59" spans="1:9" x14ac:dyDescent="0.25">
      <c r="A59" s="38" t="s">
        <v>57</v>
      </c>
      <c r="B59" s="184" t="s">
        <v>270</v>
      </c>
      <c r="C59" t="s">
        <v>225</v>
      </c>
      <c r="D59">
        <v>30</v>
      </c>
      <c r="E59" s="42" t="b">
        <v>1</v>
      </c>
      <c r="F59" t="b">
        <v>1</v>
      </c>
      <c r="G59">
        <v>1</v>
      </c>
      <c r="I59" t="b">
        <v>1</v>
      </c>
    </row>
    <row r="60" spans="1:9" x14ac:dyDescent="0.25">
      <c r="A60" s="38" t="s">
        <v>58</v>
      </c>
      <c r="B60" s="184" t="s">
        <v>271</v>
      </c>
      <c r="C60" t="s">
        <v>225</v>
      </c>
      <c r="D60">
        <v>30</v>
      </c>
      <c r="E60" s="42" t="b">
        <v>1</v>
      </c>
      <c r="F60" t="b">
        <v>1</v>
      </c>
      <c r="G60">
        <v>1</v>
      </c>
      <c r="I60" t="b">
        <v>1</v>
      </c>
    </row>
    <row r="61" spans="1:9" x14ac:dyDescent="0.25">
      <c r="A61" s="38" t="s">
        <v>59</v>
      </c>
      <c r="B61" s="184" t="s">
        <v>272</v>
      </c>
      <c r="C61" t="s">
        <v>225</v>
      </c>
      <c r="D61">
        <v>30</v>
      </c>
      <c r="E61" s="42" t="b">
        <v>1</v>
      </c>
      <c r="F61" t="b">
        <v>1</v>
      </c>
      <c r="G61">
        <v>1</v>
      </c>
      <c r="I61" t="b">
        <v>1</v>
      </c>
    </row>
    <row r="62" spans="1:9" x14ac:dyDescent="0.25">
      <c r="A62" s="38" t="s">
        <v>60</v>
      </c>
      <c r="B62" s="184" t="s">
        <v>273</v>
      </c>
      <c r="C62" t="s">
        <v>225</v>
      </c>
      <c r="D62">
        <v>30</v>
      </c>
      <c r="E62" s="42" t="b">
        <v>1</v>
      </c>
      <c r="F62" t="b">
        <v>1</v>
      </c>
      <c r="G62">
        <v>1</v>
      </c>
      <c r="I62" t="b">
        <v>1</v>
      </c>
    </row>
    <row r="63" spans="1:9" x14ac:dyDescent="0.25">
      <c r="A63" s="38" t="s">
        <v>61</v>
      </c>
      <c r="B63" s="184" t="s">
        <v>274</v>
      </c>
      <c r="C63" t="s">
        <v>225</v>
      </c>
      <c r="D63">
        <v>30</v>
      </c>
      <c r="E63" s="42" t="b">
        <v>1</v>
      </c>
      <c r="F63" t="b">
        <v>1</v>
      </c>
      <c r="G63">
        <v>1</v>
      </c>
      <c r="I63" t="b">
        <v>1</v>
      </c>
    </row>
    <row r="64" spans="1:9" x14ac:dyDescent="0.25">
      <c r="A64" s="38" t="s">
        <v>62</v>
      </c>
      <c r="B64" s="184" t="s">
        <v>275</v>
      </c>
      <c r="C64" t="s">
        <v>225</v>
      </c>
      <c r="D64">
        <v>30</v>
      </c>
      <c r="E64" s="42" t="b">
        <v>1</v>
      </c>
      <c r="F64" t="b">
        <v>1</v>
      </c>
      <c r="G64">
        <v>1</v>
      </c>
      <c r="I64" t="b">
        <v>1</v>
      </c>
    </row>
    <row r="65" spans="1:9" x14ac:dyDescent="0.25">
      <c r="A65" s="38" t="s">
        <v>63</v>
      </c>
      <c r="B65" s="184" t="s">
        <v>276</v>
      </c>
      <c r="C65" t="s">
        <v>225</v>
      </c>
      <c r="D65">
        <v>31</v>
      </c>
      <c r="E65" s="42" t="b">
        <v>1</v>
      </c>
      <c r="F65" t="b">
        <v>1</v>
      </c>
      <c r="G65">
        <v>1</v>
      </c>
      <c r="I65" t="b">
        <v>0</v>
      </c>
    </row>
    <row r="66" spans="1:9" x14ac:dyDescent="0.25">
      <c r="A66" s="38" t="s">
        <v>64</v>
      </c>
      <c r="B66" s="184" t="s">
        <v>277</v>
      </c>
      <c r="C66" t="s">
        <v>225</v>
      </c>
      <c r="D66">
        <v>31</v>
      </c>
      <c r="E66" s="42" t="b">
        <v>1</v>
      </c>
      <c r="F66" t="b">
        <v>1</v>
      </c>
      <c r="G66">
        <v>1</v>
      </c>
      <c r="I66" t="b">
        <v>1</v>
      </c>
    </row>
    <row r="67" spans="1:9" x14ac:dyDescent="0.25">
      <c r="A67" s="38" t="s">
        <v>65</v>
      </c>
      <c r="B67" s="184" t="s">
        <v>278</v>
      </c>
      <c r="C67" t="s">
        <v>225</v>
      </c>
      <c r="D67">
        <v>31</v>
      </c>
      <c r="E67" s="42" t="b">
        <v>1</v>
      </c>
      <c r="F67" t="b">
        <v>1</v>
      </c>
      <c r="G67">
        <v>1</v>
      </c>
      <c r="I67" t="b">
        <v>1</v>
      </c>
    </row>
    <row r="68" spans="1:9" x14ac:dyDescent="0.25">
      <c r="A68" s="38" t="s">
        <v>66</v>
      </c>
      <c r="B68" s="184" t="s">
        <v>279</v>
      </c>
      <c r="C68" t="s">
        <v>213</v>
      </c>
      <c r="D68">
        <v>32</v>
      </c>
      <c r="E68" s="42" t="b">
        <v>1</v>
      </c>
      <c r="F68" t="b">
        <v>1</v>
      </c>
      <c r="H68" t="s">
        <v>216</v>
      </c>
      <c r="I68" t="b">
        <v>1</v>
      </c>
    </row>
    <row r="69" spans="1:9" x14ac:dyDescent="0.25">
      <c r="A69" s="38" t="s">
        <v>67</v>
      </c>
      <c r="B69" s="184" t="s">
        <v>280</v>
      </c>
      <c r="C69" t="s">
        <v>213</v>
      </c>
      <c r="D69">
        <v>33</v>
      </c>
      <c r="E69" s="42" t="b">
        <v>1</v>
      </c>
      <c r="F69" t="b">
        <v>1</v>
      </c>
      <c r="H69" t="s">
        <v>216</v>
      </c>
      <c r="I69" t="b">
        <v>1</v>
      </c>
    </row>
    <row r="70" spans="1:9" x14ac:dyDescent="0.25">
      <c r="A70" s="38" t="s">
        <v>68</v>
      </c>
      <c r="B70" s="184" t="s">
        <v>281</v>
      </c>
      <c r="C70" t="s">
        <v>213</v>
      </c>
      <c r="D70">
        <v>34</v>
      </c>
      <c r="E70" s="42" t="b">
        <v>1</v>
      </c>
      <c r="F70" t="b">
        <v>1</v>
      </c>
      <c r="H70" t="s">
        <v>216</v>
      </c>
      <c r="I70" t="b">
        <v>1</v>
      </c>
    </row>
    <row r="71" spans="1:9" x14ac:dyDescent="0.25">
      <c r="A71" s="4" t="s">
        <v>69</v>
      </c>
      <c r="B71" s="177" t="s">
        <v>282</v>
      </c>
      <c r="C71" t="s">
        <v>225</v>
      </c>
      <c r="D71">
        <v>35</v>
      </c>
      <c r="E71" s="42" t="b">
        <v>1</v>
      </c>
      <c r="F71" t="b">
        <v>1</v>
      </c>
      <c r="G71">
        <v>1</v>
      </c>
      <c r="I71" t="b">
        <v>1</v>
      </c>
    </row>
    <row r="72" spans="1:9" x14ac:dyDescent="0.25">
      <c r="A72" s="4" t="s">
        <v>70</v>
      </c>
      <c r="B72" s="177" t="s">
        <v>283</v>
      </c>
      <c r="C72" t="s">
        <v>225</v>
      </c>
      <c r="D72">
        <v>35</v>
      </c>
      <c r="E72" s="42" t="b">
        <v>1</v>
      </c>
      <c r="F72" t="b">
        <v>1</v>
      </c>
      <c r="G72">
        <v>1</v>
      </c>
      <c r="I72" t="b">
        <v>1</v>
      </c>
    </row>
    <row r="73" spans="1:9" x14ac:dyDescent="0.25">
      <c r="A73" s="4" t="s">
        <v>71</v>
      </c>
      <c r="B73" s="177" t="s">
        <v>284</v>
      </c>
      <c r="C73" t="s">
        <v>225</v>
      </c>
      <c r="D73">
        <v>35</v>
      </c>
      <c r="E73" s="42" t="b">
        <v>1</v>
      </c>
      <c r="F73" t="b">
        <v>1</v>
      </c>
      <c r="G73">
        <v>1</v>
      </c>
      <c r="I73" t="b">
        <v>1</v>
      </c>
    </row>
    <row r="74" spans="1:9" x14ac:dyDescent="0.25">
      <c r="A74" s="4" t="s">
        <v>72</v>
      </c>
      <c r="B74" s="177" t="s">
        <v>285</v>
      </c>
      <c r="C74" t="s">
        <v>225</v>
      </c>
      <c r="D74">
        <v>35</v>
      </c>
      <c r="E74" s="42" t="b">
        <v>1</v>
      </c>
      <c r="F74" t="b">
        <v>1</v>
      </c>
      <c r="G74">
        <v>1</v>
      </c>
      <c r="I74" t="b">
        <v>1</v>
      </c>
    </row>
    <row r="75" spans="1:9" x14ac:dyDescent="0.25">
      <c r="A75" s="4" t="s">
        <v>73</v>
      </c>
      <c r="B75" s="177" t="s">
        <v>286</v>
      </c>
      <c r="C75" t="s">
        <v>225</v>
      </c>
      <c r="D75">
        <v>35</v>
      </c>
      <c r="E75" s="42" t="b">
        <v>1</v>
      </c>
      <c r="F75" t="b">
        <v>1</v>
      </c>
      <c r="G75">
        <v>1</v>
      </c>
      <c r="I75" t="b">
        <v>1</v>
      </c>
    </row>
    <row r="76" spans="1:9" x14ac:dyDescent="0.25">
      <c r="A76" s="4" t="s">
        <v>74</v>
      </c>
      <c r="B76" s="177" t="s">
        <v>287</v>
      </c>
      <c r="C76" t="s">
        <v>225</v>
      </c>
      <c r="D76">
        <v>35</v>
      </c>
      <c r="E76" s="42" t="b">
        <v>1</v>
      </c>
      <c r="F76" t="b">
        <v>1</v>
      </c>
      <c r="G76">
        <v>1</v>
      </c>
      <c r="I76" t="b">
        <v>1</v>
      </c>
    </row>
    <row r="77" spans="1:9" x14ac:dyDescent="0.25">
      <c r="A77" s="4" t="s">
        <v>75</v>
      </c>
      <c r="B77" s="177" t="s">
        <v>288</v>
      </c>
      <c r="C77" t="s">
        <v>225</v>
      </c>
      <c r="D77">
        <v>35</v>
      </c>
      <c r="E77" s="42" t="b">
        <v>1</v>
      </c>
      <c r="F77" t="b">
        <v>1</v>
      </c>
      <c r="G77">
        <v>1</v>
      </c>
      <c r="I77" t="b">
        <v>1</v>
      </c>
    </row>
    <row r="78" spans="1:9" x14ac:dyDescent="0.25">
      <c r="A78" s="4" t="s">
        <v>76</v>
      </c>
      <c r="B78" s="177" t="s">
        <v>289</v>
      </c>
      <c r="C78" t="s">
        <v>225</v>
      </c>
      <c r="D78">
        <v>35</v>
      </c>
      <c r="E78" s="42" t="b">
        <v>1</v>
      </c>
      <c r="F78" t="b">
        <v>1</v>
      </c>
      <c r="G78">
        <v>1</v>
      </c>
      <c r="I78" t="b">
        <v>0</v>
      </c>
    </row>
    <row r="79" spans="1:9" x14ac:dyDescent="0.25">
      <c r="A79" s="4" t="s">
        <v>77</v>
      </c>
      <c r="B79" s="177" t="s">
        <v>290</v>
      </c>
      <c r="C79" t="s">
        <v>225</v>
      </c>
      <c r="D79">
        <v>36</v>
      </c>
      <c r="E79" s="42" t="b">
        <v>1</v>
      </c>
      <c r="F79" t="b">
        <v>1</v>
      </c>
      <c r="G79">
        <v>1</v>
      </c>
      <c r="I79" t="b">
        <v>1</v>
      </c>
    </row>
    <row r="80" spans="1:9" x14ac:dyDescent="0.25">
      <c r="A80" s="4" t="s">
        <v>78</v>
      </c>
      <c r="B80" s="177" t="s">
        <v>291</v>
      </c>
      <c r="C80" t="s">
        <v>225</v>
      </c>
      <c r="D80">
        <v>36</v>
      </c>
      <c r="E80" s="42" t="b">
        <v>1</v>
      </c>
      <c r="F80" t="b">
        <v>1</v>
      </c>
      <c r="G80">
        <v>1</v>
      </c>
      <c r="I80" t="b">
        <v>1</v>
      </c>
    </row>
    <row r="81" spans="1:9" x14ac:dyDescent="0.25">
      <c r="A81" s="4" t="s">
        <v>79</v>
      </c>
      <c r="B81" s="177" t="s">
        <v>292</v>
      </c>
      <c r="C81" t="s">
        <v>225</v>
      </c>
      <c r="D81">
        <v>36</v>
      </c>
      <c r="E81" s="42" t="b">
        <v>1</v>
      </c>
      <c r="F81" t="b">
        <v>1</v>
      </c>
      <c r="G81">
        <v>1</v>
      </c>
      <c r="I81" t="b">
        <v>1</v>
      </c>
    </row>
    <row r="82" spans="1:9" x14ac:dyDescent="0.25">
      <c r="A82" s="4" t="s">
        <v>80</v>
      </c>
      <c r="B82" s="177" t="s">
        <v>293</v>
      </c>
      <c r="C82" t="s">
        <v>225</v>
      </c>
      <c r="D82">
        <v>36</v>
      </c>
      <c r="E82" s="42" t="b">
        <v>1</v>
      </c>
      <c r="F82" t="b">
        <v>1</v>
      </c>
      <c r="G82">
        <v>1</v>
      </c>
      <c r="I82" t="b">
        <v>0</v>
      </c>
    </row>
    <row r="83" spans="1:9" x14ac:dyDescent="0.25">
      <c r="A83" s="4" t="s">
        <v>81</v>
      </c>
      <c r="B83" s="177" t="s">
        <v>294</v>
      </c>
      <c r="C83" t="s">
        <v>208</v>
      </c>
      <c r="D83">
        <v>37</v>
      </c>
      <c r="E83" s="42" t="b">
        <v>1</v>
      </c>
      <c r="F83" t="b">
        <v>1</v>
      </c>
      <c r="G83">
        <v>1</v>
      </c>
      <c r="I83" t="b">
        <v>0</v>
      </c>
    </row>
    <row r="84" spans="1:9" x14ac:dyDescent="0.25">
      <c r="A84" s="4" t="s">
        <v>82</v>
      </c>
      <c r="B84" s="177" t="s">
        <v>295</v>
      </c>
      <c r="C84" t="s">
        <v>208</v>
      </c>
      <c r="D84">
        <v>37</v>
      </c>
      <c r="E84" s="42" t="b">
        <v>1</v>
      </c>
      <c r="F84" t="b">
        <v>1</v>
      </c>
      <c r="G84">
        <v>1</v>
      </c>
      <c r="I84" t="b">
        <v>0</v>
      </c>
    </row>
    <row r="85" spans="1:9" x14ac:dyDescent="0.25">
      <c r="A85" s="4" t="s">
        <v>83</v>
      </c>
      <c r="B85" s="177" t="s">
        <v>296</v>
      </c>
      <c r="C85" t="s">
        <v>208</v>
      </c>
      <c r="D85">
        <v>37</v>
      </c>
      <c r="E85" s="42" t="b">
        <v>1</v>
      </c>
      <c r="F85" t="b">
        <v>1</v>
      </c>
      <c r="G85">
        <v>1</v>
      </c>
      <c r="I85" t="b">
        <v>0</v>
      </c>
    </row>
    <row r="86" spans="1:9" x14ac:dyDescent="0.25">
      <c r="A86" s="4" t="s">
        <v>84</v>
      </c>
      <c r="B86" s="177" t="s">
        <v>297</v>
      </c>
      <c r="C86" t="s">
        <v>208</v>
      </c>
      <c r="D86">
        <v>37</v>
      </c>
      <c r="E86" s="42" t="b">
        <v>1</v>
      </c>
      <c r="F86" t="b">
        <v>1</v>
      </c>
      <c r="G86">
        <v>1</v>
      </c>
      <c r="I86" t="b">
        <v>0</v>
      </c>
    </row>
    <row r="87" spans="1:9" x14ac:dyDescent="0.25">
      <c r="A87" s="4" t="s">
        <v>85</v>
      </c>
      <c r="B87" s="177" t="s">
        <v>298</v>
      </c>
      <c r="C87" t="s">
        <v>208</v>
      </c>
      <c r="D87">
        <v>37</v>
      </c>
      <c r="E87" s="42" t="b">
        <v>1</v>
      </c>
      <c r="F87" t="b">
        <v>1</v>
      </c>
      <c r="G87">
        <v>1</v>
      </c>
      <c r="I87" t="b">
        <v>0</v>
      </c>
    </row>
    <row r="88" spans="1:9" x14ac:dyDescent="0.25">
      <c r="A88" s="4" t="s">
        <v>86</v>
      </c>
      <c r="B88" s="177" t="s">
        <v>299</v>
      </c>
      <c r="C88" t="s">
        <v>225</v>
      </c>
      <c r="D88">
        <v>38</v>
      </c>
      <c r="E88" s="42" t="b">
        <v>1</v>
      </c>
      <c r="F88" t="b">
        <v>1</v>
      </c>
      <c r="G88">
        <v>1</v>
      </c>
      <c r="I88" t="b">
        <v>0</v>
      </c>
    </row>
    <row r="89" spans="1:9" x14ac:dyDescent="0.25">
      <c r="A89" s="4" t="s">
        <v>87</v>
      </c>
      <c r="B89" s="177" t="s">
        <v>300</v>
      </c>
      <c r="C89" t="s">
        <v>225</v>
      </c>
      <c r="D89">
        <v>38</v>
      </c>
      <c r="E89" s="42" t="b">
        <v>1</v>
      </c>
      <c r="F89" t="b">
        <v>1</v>
      </c>
      <c r="G89">
        <v>1</v>
      </c>
      <c r="I89" t="b">
        <v>0</v>
      </c>
    </row>
    <row r="90" spans="1:9" x14ac:dyDescent="0.25">
      <c r="A90" s="4" t="s">
        <v>88</v>
      </c>
      <c r="B90" s="177" t="s">
        <v>301</v>
      </c>
      <c r="C90" t="s">
        <v>225</v>
      </c>
      <c r="D90">
        <v>38</v>
      </c>
      <c r="E90" s="42" t="b">
        <v>1</v>
      </c>
      <c r="F90" t="b">
        <v>1</v>
      </c>
      <c r="G90">
        <v>1</v>
      </c>
      <c r="I90" t="b">
        <v>0</v>
      </c>
    </row>
    <row r="91" spans="1:9" x14ac:dyDescent="0.25">
      <c r="A91" s="4" t="s">
        <v>89</v>
      </c>
      <c r="B91" s="177" t="s">
        <v>302</v>
      </c>
      <c r="C91" t="s">
        <v>225</v>
      </c>
      <c r="D91">
        <v>38</v>
      </c>
      <c r="E91" s="42" t="b">
        <v>1</v>
      </c>
      <c r="F91" t="b">
        <v>1</v>
      </c>
      <c r="G91">
        <v>1</v>
      </c>
      <c r="I91" t="b">
        <v>0</v>
      </c>
    </row>
    <row r="92" spans="1:9" x14ac:dyDescent="0.25">
      <c r="A92" s="4" t="s">
        <v>90</v>
      </c>
      <c r="B92" s="177" t="s">
        <v>303</v>
      </c>
      <c r="C92" t="s">
        <v>225</v>
      </c>
      <c r="D92">
        <v>38</v>
      </c>
      <c r="E92" s="42" t="b">
        <v>1</v>
      </c>
      <c r="F92" t="b">
        <v>1</v>
      </c>
      <c r="G92">
        <v>1</v>
      </c>
      <c r="I92" t="b">
        <v>0</v>
      </c>
    </row>
    <row r="93" spans="1:9" x14ac:dyDescent="0.25">
      <c r="A93" s="4" t="s">
        <v>91</v>
      </c>
      <c r="B93" s="177" t="s">
        <v>304</v>
      </c>
      <c r="C93" t="s">
        <v>225</v>
      </c>
      <c r="D93">
        <v>38</v>
      </c>
      <c r="E93" s="42" t="b">
        <v>1</v>
      </c>
      <c r="F93" t="b">
        <v>1</v>
      </c>
      <c r="G93">
        <v>1</v>
      </c>
      <c r="I93" t="b">
        <v>0</v>
      </c>
    </row>
    <row r="94" spans="1:9" x14ac:dyDescent="0.25">
      <c r="A94" s="4" t="s">
        <v>92</v>
      </c>
      <c r="B94" s="177" t="s">
        <v>305</v>
      </c>
      <c r="C94" t="s">
        <v>225</v>
      </c>
      <c r="D94">
        <v>38</v>
      </c>
      <c r="E94" s="42" t="b">
        <v>1</v>
      </c>
      <c r="F94" t="b">
        <v>1</v>
      </c>
      <c r="G94">
        <v>1</v>
      </c>
      <c r="I94" t="b">
        <v>0</v>
      </c>
    </row>
    <row r="95" spans="1:9" x14ac:dyDescent="0.25">
      <c r="A95" s="4" t="s">
        <v>93</v>
      </c>
      <c r="B95" s="177" t="s">
        <v>306</v>
      </c>
      <c r="C95" t="s">
        <v>225</v>
      </c>
      <c r="D95">
        <v>38</v>
      </c>
      <c r="E95" s="42" t="b">
        <v>1</v>
      </c>
      <c r="F95" t="b">
        <v>1</v>
      </c>
      <c r="G95">
        <v>1</v>
      </c>
      <c r="I95" t="b">
        <v>0</v>
      </c>
    </row>
    <row r="96" spans="1:9" x14ac:dyDescent="0.25">
      <c r="A96" s="4" t="s">
        <v>94</v>
      </c>
      <c r="B96" s="177" t="s">
        <v>307</v>
      </c>
      <c r="C96" t="s">
        <v>225</v>
      </c>
      <c r="D96">
        <v>38</v>
      </c>
      <c r="E96" s="42" t="b">
        <v>1</v>
      </c>
      <c r="F96" t="b">
        <v>1</v>
      </c>
      <c r="G96">
        <v>1</v>
      </c>
      <c r="I96" t="b">
        <v>0</v>
      </c>
    </row>
    <row r="97" spans="1:9" x14ac:dyDescent="0.25">
      <c r="A97" s="4" t="s">
        <v>95</v>
      </c>
      <c r="B97" s="177" t="s">
        <v>308</v>
      </c>
      <c r="C97" t="s">
        <v>225</v>
      </c>
      <c r="D97">
        <v>38</v>
      </c>
      <c r="E97" s="42" t="b">
        <v>1</v>
      </c>
      <c r="F97" t="b">
        <v>1</v>
      </c>
      <c r="G97">
        <v>1</v>
      </c>
      <c r="I97" t="b">
        <v>0</v>
      </c>
    </row>
    <row r="98" spans="1:9" x14ac:dyDescent="0.25">
      <c r="A98" s="4" t="s">
        <v>96</v>
      </c>
      <c r="B98" s="177" t="s">
        <v>309</v>
      </c>
      <c r="C98" t="s">
        <v>225</v>
      </c>
      <c r="D98">
        <v>38</v>
      </c>
      <c r="E98" s="42" t="b">
        <v>1</v>
      </c>
      <c r="F98" t="b">
        <v>1</v>
      </c>
      <c r="G98">
        <v>1</v>
      </c>
      <c r="I98" t="b">
        <v>0</v>
      </c>
    </row>
    <row r="99" spans="1:9" x14ac:dyDescent="0.25">
      <c r="A99" s="4" t="s">
        <v>97</v>
      </c>
      <c r="B99" s="177" t="s">
        <v>310</v>
      </c>
      <c r="C99" t="s">
        <v>213</v>
      </c>
      <c r="D99">
        <v>39</v>
      </c>
      <c r="E99" s="42" t="b">
        <v>1</v>
      </c>
      <c r="F99" t="b">
        <v>1</v>
      </c>
      <c r="H99" t="s">
        <v>216</v>
      </c>
      <c r="I99" t="b">
        <v>0</v>
      </c>
    </row>
    <row r="100" spans="1:9" x14ac:dyDescent="0.25">
      <c r="A100" s="44" t="s">
        <v>98</v>
      </c>
      <c r="B100" s="178" t="s">
        <v>311</v>
      </c>
      <c r="C100" t="s">
        <v>208</v>
      </c>
      <c r="D100">
        <v>40</v>
      </c>
      <c r="E100" s="42" t="b">
        <v>1</v>
      </c>
      <c r="F100" t="b">
        <v>1</v>
      </c>
      <c r="H100" t="s">
        <v>216</v>
      </c>
      <c r="I100" t="b">
        <v>1</v>
      </c>
    </row>
    <row r="101" spans="1:9" x14ac:dyDescent="0.25">
      <c r="A101" s="44" t="s">
        <v>99</v>
      </c>
      <c r="B101" s="178" t="s">
        <v>312</v>
      </c>
      <c r="C101" t="s">
        <v>225</v>
      </c>
      <c r="D101">
        <v>41</v>
      </c>
      <c r="E101" s="42" t="b">
        <v>1</v>
      </c>
      <c r="F101" t="b">
        <v>1</v>
      </c>
      <c r="G101">
        <v>1</v>
      </c>
      <c r="I101" t="b">
        <v>1</v>
      </c>
    </row>
    <row r="102" spans="1:9" x14ac:dyDescent="0.25">
      <c r="A102" s="44" t="s">
        <v>100</v>
      </c>
      <c r="B102" s="178" t="s">
        <v>313</v>
      </c>
      <c r="C102" t="s">
        <v>225</v>
      </c>
      <c r="D102">
        <v>41</v>
      </c>
      <c r="E102" s="42" t="b">
        <v>1</v>
      </c>
      <c r="F102" t="b">
        <v>1</v>
      </c>
      <c r="G102">
        <v>1</v>
      </c>
      <c r="I102" t="b">
        <v>0</v>
      </c>
    </row>
    <row r="103" spans="1:9" x14ac:dyDescent="0.25">
      <c r="A103" s="44" t="s">
        <v>101</v>
      </c>
      <c r="B103" s="178" t="s">
        <v>314</v>
      </c>
      <c r="C103" t="s">
        <v>208</v>
      </c>
      <c r="D103">
        <v>42</v>
      </c>
      <c r="E103" s="42" t="b">
        <v>1</v>
      </c>
      <c r="F103" t="b">
        <v>1</v>
      </c>
      <c r="H103" t="s">
        <v>216</v>
      </c>
      <c r="I103" t="b">
        <v>0</v>
      </c>
    </row>
    <row r="104" spans="1:9" x14ac:dyDescent="0.25">
      <c r="A104" s="185" t="s">
        <v>102</v>
      </c>
      <c r="B104" s="187" t="s">
        <v>315</v>
      </c>
      <c r="C104" t="s">
        <v>213</v>
      </c>
      <c r="D104">
        <v>43</v>
      </c>
      <c r="E104" s="42" t="b">
        <v>1</v>
      </c>
      <c r="F104" t="b">
        <v>0</v>
      </c>
      <c r="I104" t="b">
        <v>1</v>
      </c>
    </row>
    <row r="105" spans="1:9" x14ac:dyDescent="0.25">
      <c r="A105" s="186" t="s">
        <v>103</v>
      </c>
      <c r="B105" s="187" t="s">
        <v>316</v>
      </c>
      <c r="C105" t="s">
        <v>213</v>
      </c>
      <c r="D105">
        <v>44</v>
      </c>
      <c r="E105" s="42" t="b">
        <v>1</v>
      </c>
      <c r="F105" t="b">
        <v>0</v>
      </c>
      <c r="I105" t="b">
        <v>1</v>
      </c>
    </row>
    <row r="106" spans="1:9" x14ac:dyDescent="0.25">
      <c r="A106" s="186" t="s">
        <v>104</v>
      </c>
      <c r="B106" s="187" t="s">
        <v>317</v>
      </c>
      <c r="C106" t="s">
        <v>213</v>
      </c>
      <c r="D106">
        <v>45</v>
      </c>
      <c r="E106" s="42" t="b">
        <v>1</v>
      </c>
      <c r="F106" t="b">
        <v>0</v>
      </c>
      <c r="I106" t="b">
        <v>0</v>
      </c>
    </row>
    <row r="107" spans="1:9" x14ac:dyDescent="0.25">
      <c r="A107" s="186" t="s">
        <v>105</v>
      </c>
      <c r="B107" s="187" t="s">
        <v>318</v>
      </c>
      <c r="C107" t="s">
        <v>213</v>
      </c>
      <c r="D107">
        <v>46</v>
      </c>
      <c r="E107" s="42" t="b">
        <v>1</v>
      </c>
      <c r="F107" t="b">
        <v>1</v>
      </c>
      <c r="H107" t="s">
        <v>216</v>
      </c>
      <c r="I107" t="b">
        <v>0</v>
      </c>
    </row>
    <row r="108" spans="1:9" x14ac:dyDescent="0.25">
      <c r="A108" s="186" t="s">
        <v>106</v>
      </c>
      <c r="B108" s="187" t="s">
        <v>319</v>
      </c>
      <c r="C108" t="s">
        <v>208</v>
      </c>
      <c r="D108">
        <v>47</v>
      </c>
      <c r="E108" s="42" t="b">
        <v>0</v>
      </c>
      <c r="F108" t="b">
        <v>0</v>
      </c>
      <c r="I108" t="b">
        <v>0</v>
      </c>
    </row>
  </sheetData>
  <conditionalFormatting sqref="A2:B4 A11:B14 A25:B40 A6:B9">
    <cfRule type="containsBlanks" dxfId="19" priority="9">
      <formula>LEN(TRIM(A2))=0</formula>
    </cfRule>
  </conditionalFormatting>
  <conditionalFormatting sqref="A10:B10">
    <cfRule type="containsBlanks" dxfId="18" priority="8">
      <formula>LEN(TRIM(A10))=0</formula>
    </cfRule>
  </conditionalFormatting>
  <conditionalFormatting sqref="A5:B5">
    <cfRule type="containsBlanks" dxfId="17" priority="7">
      <formula>LEN(TRIM(A5))=0</formula>
    </cfRule>
  </conditionalFormatting>
  <conditionalFormatting sqref="A15:B24">
    <cfRule type="containsBlanks" dxfId="16" priority="6">
      <formula>LEN(TRIM(A15))=0</formula>
    </cfRule>
  </conditionalFormatting>
  <conditionalFormatting sqref="A41:B70">
    <cfRule type="containsBlanks" dxfId="15" priority="4">
      <formula>LEN(TRIM(A41))=0</formula>
    </cfRule>
  </conditionalFormatting>
  <conditionalFormatting sqref="A71:B99">
    <cfRule type="containsBlanks" dxfId="14" priority="3">
      <formula>LEN(TRIM(A71))=0</formula>
    </cfRule>
  </conditionalFormatting>
  <conditionalFormatting sqref="A100:B103">
    <cfRule type="containsBlanks" dxfId="13" priority="2">
      <formula>LEN(TRIM(A100))=0</formula>
    </cfRule>
  </conditionalFormatting>
  <conditionalFormatting sqref="A104:A108">
    <cfRule type="containsBlanks" dxfId="12" priority="1">
      <formula>LEN(TRIM(A104))=0</formula>
    </cfRule>
  </conditionalFormatting>
  <pageMargins left="0.7" right="0.7" top="0.75" bottom="0.75" header="0.3" footer="0.3"/>
  <pageSetup paperSize="9" orientation="portrait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4"/>
  <sheetViews>
    <sheetView tabSelected="1" topLeftCell="D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23.28515625" bestFit="1" customWidth="1"/>
    <col min="2" max="3" width="27.42578125" bestFit="1" customWidth="1"/>
    <col min="4" max="4" width="30.7109375" bestFit="1" customWidth="1"/>
    <col min="5" max="5" width="34.5703125" bestFit="1" customWidth="1"/>
    <col min="6" max="6" width="35.5703125" bestFit="1" customWidth="1"/>
    <col min="7" max="7" width="17.42578125" bestFit="1" customWidth="1"/>
    <col min="8" max="8" width="25" bestFit="1" customWidth="1"/>
    <col min="9" max="9" width="12.42578125" bestFit="1" customWidth="1"/>
    <col min="10" max="10" width="11.85546875" bestFit="1" customWidth="1"/>
    <col min="11" max="11" width="15" bestFit="1" customWidth="1"/>
  </cols>
  <sheetData>
    <row r="1" spans="1:13" x14ac:dyDescent="0.25">
      <c r="A1" s="225" t="s">
        <v>55</v>
      </c>
      <c r="B1" s="225" t="s">
        <v>56</v>
      </c>
      <c r="C1" s="225" t="s">
        <v>57</v>
      </c>
      <c r="D1" s="225" t="s">
        <v>58</v>
      </c>
      <c r="E1" s="225" t="s">
        <v>59</v>
      </c>
      <c r="F1" s="225" t="s">
        <v>60</v>
      </c>
      <c r="G1" s="225" t="s">
        <v>61</v>
      </c>
      <c r="H1" s="225" t="s">
        <v>62</v>
      </c>
      <c r="I1" s="225" t="s">
        <v>63</v>
      </c>
      <c r="J1" s="225" t="s">
        <v>65</v>
      </c>
      <c r="K1" s="225" t="s">
        <v>64</v>
      </c>
      <c r="L1" s="226" t="s">
        <v>66</v>
      </c>
      <c r="M1" s="226" t="s">
        <v>67</v>
      </c>
    </row>
    <row r="2" spans="1:13" x14ac:dyDescent="0.25">
      <c r="A2" t="s">
        <v>320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3" x14ac:dyDescent="0.25">
      <c r="A3" t="s">
        <v>321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</row>
    <row r="4" spans="1:13" x14ac:dyDescent="0.25">
      <c r="A4" t="s">
        <v>322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</row>
    <row r="5" spans="1:13" x14ac:dyDescent="0.25">
      <c r="A5" t="s">
        <v>109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3" x14ac:dyDescent="0.25">
      <c r="A6" t="s">
        <v>190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3" x14ac:dyDescent="0.25">
      <c r="A7" t="s">
        <v>323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3" x14ac:dyDescent="0.25">
      <c r="A8" t="s">
        <v>125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13" x14ac:dyDescent="0.25">
      <c r="A9" t="s">
        <v>324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3" x14ac:dyDescent="0.25">
      <c r="A10" t="s">
        <v>325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3" x14ac:dyDescent="0.25">
      <c r="A11" t="s">
        <v>326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3" x14ac:dyDescent="0.25">
      <c r="A12" t="s">
        <v>327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3" x14ac:dyDescent="0.25">
      <c r="A13" t="s">
        <v>328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3" x14ac:dyDescent="0.25">
      <c r="A14" t="s">
        <v>329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</row>
    <row r="15" spans="1:13" x14ac:dyDescent="0.25">
      <c r="A15" t="s">
        <v>330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3" x14ac:dyDescent="0.25">
      <c r="A16" t="s">
        <v>331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t="s">
        <v>332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</row>
    <row r="18" spans="1:11" x14ac:dyDescent="0.25">
      <c r="A18" t="s">
        <v>333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 t="s">
        <v>334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</row>
    <row r="20" spans="1:11" x14ac:dyDescent="0.25">
      <c r="A20" t="s">
        <v>335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</row>
    <row r="21" spans="1:11" x14ac:dyDescent="0.25">
      <c r="A21" t="s">
        <v>336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</row>
    <row r="22" spans="1:11" x14ac:dyDescent="0.25">
      <c r="A22" t="s">
        <v>143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 t="s">
        <v>337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 t="s">
        <v>338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t="s">
        <v>339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</row>
    <row r="26" spans="1:11" x14ac:dyDescent="0.25">
      <c r="A26" t="s">
        <v>340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 x14ac:dyDescent="0.25">
      <c r="A27" t="s">
        <v>341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</row>
    <row r="28" spans="1:11" x14ac:dyDescent="0.25">
      <c r="A28" t="s">
        <v>342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</row>
    <row r="29" spans="1:11" x14ac:dyDescent="0.25">
      <c r="A29" t="s">
        <v>343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</row>
    <row r="30" spans="1:11" x14ac:dyDescent="0.25">
      <c r="A30" t="s">
        <v>344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 t="s">
        <v>345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 t="s">
        <v>346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 t="s">
        <v>158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t="s">
        <v>347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t="s">
        <v>348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</row>
    <row r="36" spans="1:11" x14ac:dyDescent="0.25">
      <c r="A36" t="s">
        <v>349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</row>
    <row r="37" spans="1:11" x14ac:dyDescent="0.25">
      <c r="A37" t="s">
        <v>163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</row>
    <row r="38" spans="1:11" x14ac:dyDescent="0.25">
      <c r="A38" t="s">
        <v>350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</row>
    <row r="39" spans="1:11" x14ac:dyDescent="0.25">
      <c r="A39" t="s">
        <v>351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</row>
    <row r="40" spans="1:11" x14ac:dyDescent="0.25">
      <c r="A40" t="s">
        <v>352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</row>
    <row r="41" spans="1:11" x14ac:dyDescent="0.25">
      <c r="A41" t="s">
        <v>161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 t="s">
        <v>353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</row>
    <row r="43" spans="1:11" x14ac:dyDescent="0.25">
      <c r="A43" t="s">
        <v>139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354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</row>
    <row r="45" spans="1:11" x14ac:dyDescent="0.25">
      <c r="A45" t="s">
        <v>166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</row>
    <row r="46" spans="1:11" x14ac:dyDescent="0.25">
      <c r="A46" t="s">
        <v>355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 t="s">
        <v>356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 t="s">
        <v>357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</row>
    <row r="49" spans="1:11" x14ac:dyDescent="0.25">
      <c r="A49" t="s">
        <v>358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</row>
    <row r="50" spans="1:11" x14ac:dyDescent="0.25">
      <c r="A50" t="s">
        <v>137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 t="s">
        <v>131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 t="s">
        <v>159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 t="s">
        <v>359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 t="s">
        <v>360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</row>
    <row r="55" spans="1:11" x14ac:dyDescent="0.25">
      <c r="A55" t="s">
        <v>361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</row>
    <row r="56" spans="1:11" x14ac:dyDescent="0.25">
      <c r="A56" t="s">
        <v>185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</row>
    <row r="57" spans="1:11" x14ac:dyDescent="0.25">
      <c r="A57" t="s">
        <v>362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 t="s">
        <v>363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</row>
    <row r="59" spans="1:11" x14ac:dyDescent="0.25">
      <c r="A59" t="s">
        <v>364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5">
      <c r="A60" t="s">
        <v>365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 t="s">
        <v>180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</row>
    <row r="62" spans="1:11" x14ac:dyDescent="0.25">
      <c r="A62" t="s">
        <v>366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</row>
    <row r="63" spans="1:11" x14ac:dyDescent="0.25">
      <c r="A63" t="s">
        <v>367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</row>
    <row r="64" spans="1:11" x14ac:dyDescent="0.25">
      <c r="A64" t="s">
        <v>368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 t="s">
        <v>369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</row>
    <row r="66" spans="1:11" x14ac:dyDescent="0.25">
      <c r="A66" t="s">
        <v>370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</row>
    <row r="67" spans="1:11" x14ac:dyDescent="0.25">
      <c r="A67" t="s">
        <v>371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</row>
    <row r="68" spans="1:11" x14ac:dyDescent="0.25">
      <c r="A68" t="s">
        <v>372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</row>
    <row r="69" spans="1:11" x14ac:dyDescent="0.25">
      <c r="A69" t="s">
        <v>123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25">
      <c r="A70" t="s">
        <v>373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 t="s">
        <v>374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</row>
    <row r="72" spans="1:11" x14ac:dyDescent="0.25">
      <c r="A72" t="s">
        <v>375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</row>
    <row r="73" spans="1:11" x14ac:dyDescent="0.25">
      <c r="A73" t="s">
        <v>376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 x14ac:dyDescent="0.25">
      <c r="A74" t="s">
        <v>377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 t="s">
        <v>378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 t="s">
        <v>379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</v>
      </c>
    </row>
    <row r="77" spans="1:11" x14ac:dyDescent="0.25">
      <c r="A77" t="s">
        <v>380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</row>
    <row r="78" spans="1:11" x14ac:dyDescent="0.25">
      <c r="A78" t="s">
        <v>121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</row>
    <row r="79" spans="1:11" x14ac:dyDescent="0.25">
      <c r="A79" t="s">
        <v>381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</row>
    <row r="80" spans="1:11" x14ac:dyDescent="0.25">
      <c r="A80" t="s">
        <v>382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25">
      <c r="A81" t="s">
        <v>383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</row>
    <row r="82" spans="1:11" x14ac:dyDescent="0.25">
      <c r="A82" t="s">
        <v>119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</row>
    <row r="83" spans="1:11" x14ac:dyDescent="0.25">
      <c r="A83" t="s">
        <v>384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</row>
    <row r="84" spans="1:11" x14ac:dyDescent="0.25">
      <c r="A84" t="s">
        <v>182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</row>
    <row r="85" spans="1:11" x14ac:dyDescent="0.25">
      <c r="A85" t="s">
        <v>135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</row>
    <row r="86" spans="1:11" x14ac:dyDescent="0.25">
      <c r="A86" t="s">
        <v>196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5">
      <c r="A87" t="s">
        <v>385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</row>
    <row r="88" spans="1:11" x14ac:dyDescent="0.25">
      <c r="A88" t="s">
        <v>170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25">
      <c r="A89" t="s">
        <v>386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5">
      <c r="A90" t="s">
        <v>387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25">
      <c r="A91" t="s">
        <v>127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5">
      <c r="A92" t="s">
        <v>117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</row>
    <row r="93" spans="1:11" x14ac:dyDescent="0.25">
      <c r="A93" t="s">
        <v>388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</row>
    <row r="94" spans="1:11" x14ac:dyDescent="0.25">
      <c r="A94" t="s">
        <v>389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</row>
    <row r="95" spans="1:11" x14ac:dyDescent="0.25">
      <c r="A95" t="s">
        <v>390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5">
      <c r="A96" t="s">
        <v>391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</row>
    <row r="97" spans="1:11" x14ac:dyDescent="0.25">
      <c r="A97" t="s">
        <v>392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</row>
    <row r="98" spans="1:11" x14ac:dyDescent="0.25">
      <c r="A98" t="s">
        <v>393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25">
      <c r="A99" t="s">
        <v>394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</row>
    <row r="100" spans="1:11" x14ac:dyDescent="0.25">
      <c r="A100" t="s">
        <v>395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</row>
    <row r="101" spans="1:11" x14ac:dyDescent="0.25">
      <c r="A101" t="s">
        <v>112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</row>
    <row r="102" spans="1:11" x14ac:dyDescent="0.25">
      <c r="A102" t="s">
        <v>129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</row>
    <row r="103" spans="1:11" x14ac:dyDescent="0.25">
      <c r="A103" t="s">
        <v>114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</row>
    <row r="104" spans="1:11" x14ac:dyDescent="0.25">
      <c r="A104" t="s">
        <v>154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</row>
    <row r="105" spans="1:11" x14ac:dyDescent="0.25">
      <c r="A105" t="s">
        <v>396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</v>
      </c>
    </row>
    <row r="106" spans="1:11" x14ac:dyDescent="0.25">
      <c r="A106" t="s">
        <v>397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</row>
    <row r="107" spans="1:11" x14ac:dyDescent="0.25">
      <c r="A107" t="s">
        <v>398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</row>
    <row r="108" spans="1:11" x14ac:dyDescent="0.25">
      <c r="A108" t="s">
        <v>399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</row>
    <row r="109" spans="1:11" x14ac:dyDescent="0.25">
      <c r="A109" t="s">
        <v>400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x14ac:dyDescent="0.25">
      <c r="A110" t="s">
        <v>187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</row>
    <row r="111" spans="1:11" x14ac:dyDescent="0.25">
      <c r="A111" t="s">
        <v>148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5">
      <c r="A112" t="s">
        <v>401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25">
      <c r="A113" t="s">
        <v>402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25">
      <c r="A114" t="s">
        <v>141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5">
      <c r="A115" t="s">
        <v>403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</row>
    <row r="116" spans="1:11" x14ac:dyDescent="0.25">
      <c r="A116" t="s">
        <v>404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25">
      <c r="A117" t="s">
        <v>405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</row>
    <row r="118" spans="1:11" x14ac:dyDescent="0.25">
      <c r="A118" t="s">
        <v>174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</row>
    <row r="119" spans="1:11" x14ac:dyDescent="0.25">
      <c r="A119" t="s">
        <v>146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</row>
    <row r="120" spans="1:11" x14ac:dyDescent="0.25">
      <c r="A120" t="s">
        <v>406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</row>
    <row r="121" spans="1:11" x14ac:dyDescent="0.25">
      <c r="A121" t="s">
        <v>407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</row>
    <row r="122" spans="1:11" x14ac:dyDescent="0.25">
      <c r="A122" t="s">
        <v>408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25">
      <c r="A123" t="s">
        <v>151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1</v>
      </c>
    </row>
    <row r="124" spans="1:11" x14ac:dyDescent="0.25">
      <c r="A124" t="s">
        <v>409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3"/>
  <sheetViews>
    <sheetView workbookViewId="0">
      <selection activeCell="I9" sqref="I9"/>
    </sheetView>
  </sheetViews>
  <sheetFormatPr defaultRowHeight="15" x14ac:dyDescent="0.25"/>
  <cols>
    <col min="1" max="1" width="22.7109375" style="37" customWidth="1"/>
    <col min="2" max="2" width="6.85546875" customWidth="1"/>
    <col min="3" max="3" width="8.85546875" style="34" customWidth="1"/>
  </cols>
  <sheetData>
    <row r="1" spans="1:8" s="35" customFormat="1" ht="15.75" customHeight="1" thickBot="1" x14ac:dyDescent="0.3">
      <c r="A1" s="47" t="s">
        <v>410</v>
      </c>
      <c r="B1" s="48" t="s">
        <v>411</v>
      </c>
      <c r="C1" s="36" t="s">
        <v>412</v>
      </c>
    </row>
    <row r="2" spans="1:8" x14ac:dyDescent="0.25">
      <c r="A2" s="27"/>
      <c r="B2" t="s">
        <v>413</v>
      </c>
      <c r="C2" s="34" t="s">
        <v>414</v>
      </c>
    </row>
    <row r="3" spans="1:8" x14ac:dyDescent="0.25">
      <c r="A3" s="46"/>
      <c r="B3" t="s">
        <v>415</v>
      </c>
      <c r="C3" s="34" t="s">
        <v>416</v>
      </c>
    </row>
    <row r="4" spans="1:8" x14ac:dyDescent="0.25">
      <c r="A4" s="20"/>
      <c r="B4" t="s">
        <v>417</v>
      </c>
      <c r="C4" s="34" t="s">
        <v>418</v>
      </c>
    </row>
    <row r="5" spans="1:8" x14ac:dyDescent="0.25">
      <c r="A5" s="22"/>
      <c r="B5" t="s">
        <v>419</v>
      </c>
      <c r="C5" s="34" t="s">
        <v>420</v>
      </c>
      <c r="H5" s="76" t="s">
        <v>421</v>
      </c>
    </row>
    <row r="6" spans="1:8" x14ac:dyDescent="0.25">
      <c r="A6" s="24"/>
      <c r="B6" t="s">
        <v>422</v>
      </c>
      <c r="C6" s="34" t="s">
        <v>423</v>
      </c>
    </row>
    <row r="7" spans="1:8" x14ac:dyDescent="0.25">
      <c r="A7" s="26"/>
      <c r="B7" t="s">
        <v>424</v>
      </c>
      <c r="C7" s="34" t="s">
        <v>425</v>
      </c>
      <c r="H7" s="76" t="s">
        <v>426</v>
      </c>
    </row>
    <row r="8" spans="1:8" x14ac:dyDescent="0.25">
      <c r="A8" s="45"/>
      <c r="B8" t="s">
        <v>427</v>
      </c>
      <c r="C8" s="34" t="s">
        <v>428</v>
      </c>
      <c r="H8" t="s">
        <v>429</v>
      </c>
    </row>
    <row r="21" spans="8:8" x14ac:dyDescent="0.25">
      <c r="H21" s="76" t="s">
        <v>430</v>
      </c>
    </row>
    <row r="22" spans="8:8" x14ac:dyDescent="0.25">
      <c r="H22" t="s">
        <v>431</v>
      </c>
    </row>
    <row r="23" spans="8:8" x14ac:dyDescent="0.25">
      <c r="H23" t="s"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3:CS848"/>
  <sheetViews>
    <sheetView topLeftCell="A524" workbookViewId="0">
      <selection activeCell="Z837" sqref="Z837"/>
    </sheetView>
  </sheetViews>
  <sheetFormatPr defaultRowHeight="15" x14ac:dyDescent="0.25"/>
  <cols>
    <col min="1" max="1" width="17.28515625" bestFit="1" customWidth="1"/>
    <col min="2" max="6" width="10.85546875" customWidth="1"/>
    <col min="8" max="8" width="12.7109375" bestFit="1" customWidth="1"/>
    <col min="9" max="11" width="12" bestFit="1" customWidth="1"/>
    <col min="13" max="13" width="11" bestFit="1" customWidth="1"/>
  </cols>
  <sheetData>
    <row r="3" spans="1:18" x14ac:dyDescent="0.25">
      <c r="A3" s="74" t="s">
        <v>111</v>
      </c>
    </row>
    <row r="5" spans="1:18" x14ac:dyDescent="0.25">
      <c r="B5" t="s">
        <v>433</v>
      </c>
      <c r="D5" t="s">
        <v>434</v>
      </c>
      <c r="K5" t="s">
        <v>435</v>
      </c>
      <c r="P5" t="s">
        <v>436</v>
      </c>
    </row>
    <row r="7" spans="1:18" x14ac:dyDescent="0.25">
      <c r="C7" t="s">
        <v>437</v>
      </c>
      <c r="D7" t="s">
        <v>438</v>
      </c>
      <c r="E7" t="s">
        <v>439</v>
      </c>
      <c r="F7" t="s">
        <v>440</v>
      </c>
      <c r="G7" t="s">
        <v>441</v>
      </c>
      <c r="H7" s="72" t="s">
        <v>442</v>
      </c>
      <c r="K7" t="s">
        <v>443</v>
      </c>
      <c r="L7" t="s">
        <v>444</v>
      </c>
      <c r="M7" t="s">
        <v>445</v>
      </c>
      <c r="N7" t="s">
        <v>442</v>
      </c>
      <c r="P7" t="s">
        <v>443</v>
      </c>
      <c r="Q7" t="s">
        <v>442</v>
      </c>
      <c r="R7" t="s">
        <v>444</v>
      </c>
    </row>
    <row r="8" spans="1:18" x14ac:dyDescent="0.25">
      <c r="B8" t="s">
        <v>446</v>
      </c>
      <c r="C8">
        <v>3</v>
      </c>
      <c r="D8" t="s">
        <v>447</v>
      </c>
      <c r="E8">
        <v>2004</v>
      </c>
      <c r="F8" t="s">
        <v>448</v>
      </c>
      <c r="G8">
        <v>0.33400000000000002</v>
      </c>
      <c r="H8">
        <v>5.8000000000000003E-2</v>
      </c>
      <c r="K8" s="70">
        <f>(1+G8)^(1/C8)-1</f>
        <v>0.10082582613601465</v>
      </c>
      <c r="L8">
        <f t="shared" ref="L8:L55" si="0">G8/H8</f>
        <v>5.7586206896551726</v>
      </c>
      <c r="M8">
        <f t="shared" ref="M8:M55" si="1">K8*100</f>
        <v>10.082582613601465</v>
      </c>
      <c r="N8">
        <f t="shared" ref="N8:N55" si="2">M8/L8</f>
        <v>1.7508676394876794</v>
      </c>
      <c r="P8" s="73">
        <f t="shared" ref="P8:P55" si="3">M8</f>
        <v>10.082582613601465</v>
      </c>
      <c r="Q8" s="73">
        <f t="shared" ref="Q8:Q55" si="4">IF(N8&gt;0,N8,-N8)</f>
        <v>1.7508676394876794</v>
      </c>
      <c r="R8" s="73">
        <f t="shared" ref="R8:R55" si="5">P8/Q8</f>
        <v>5.7586206896551726</v>
      </c>
    </row>
    <row r="9" spans="1:18" x14ac:dyDescent="0.25">
      <c r="B9" t="s">
        <v>449</v>
      </c>
      <c r="C9">
        <v>5</v>
      </c>
      <c r="D9" t="s">
        <v>447</v>
      </c>
      <c r="E9">
        <v>2004</v>
      </c>
      <c r="F9" t="s">
        <v>448</v>
      </c>
      <c r="G9">
        <v>0.56899999999999995</v>
      </c>
      <c r="H9">
        <v>2.1000000000000001E-2</v>
      </c>
      <c r="K9" s="70">
        <f>(1+G9)^(1/C9)-1</f>
        <v>9.4270241253097353E-2</v>
      </c>
      <c r="L9">
        <f t="shared" si="0"/>
        <v>27.095238095238091</v>
      </c>
      <c r="M9">
        <f t="shared" si="1"/>
        <v>9.4270241253097353</v>
      </c>
      <c r="N9">
        <f t="shared" si="2"/>
        <v>0.34792180427329433</v>
      </c>
      <c r="P9" s="73">
        <f t="shared" si="3"/>
        <v>9.4270241253097353</v>
      </c>
      <c r="Q9" s="73">
        <f t="shared" si="4"/>
        <v>0.34792180427329433</v>
      </c>
      <c r="R9" s="73">
        <f t="shared" si="5"/>
        <v>27.095238095238091</v>
      </c>
    </row>
    <row r="10" spans="1:18" x14ac:dyDescent="0.25">
      <c r="B10" t="s">
        <v>450</v>
      </c>
      <c r="C10" s="71" t="s">
        <v>451</v>
      </c>
      <c r="D10" t="s">
        <v>447</v>
      </c>
      <c r="E10">
        <v>2004</v>
      </c>
      <c r="F10" t="s">
        <v>448</v>
      </c>
      <c r="G10">
        <v>1.0569999999999999</v>
      </c>
      <c r="H10">
        <v>8.7999999999999995E-2</v>
      </c>
      <c r="K10" s="71">
        <f>(1+G10-G9)^(1/C10)-1</f>
        <v>0.21983605455815258</v>
      </c>
      <c r="L10">
        <f t="shared" si="0"/>
        <v>12.011363636363637</v>
      </c>
      <c r="M10">
        <f t="shared" si="1"/>
        <v>21.983605455815258</v>
      </c>
      <c r="N10">
        <f t="shared" si="2"/>
        <v>1.8302339452334369</v>
      </c>
      <c r="P10" s="73">
        <f t="shared" si="3"/>
        <v>21.983605455815258</v>
      </c>
      <c r="Q10" s="73">
        <f t="shared" si="4"/>
        <v>1.8302339452334369</v>
      </c>
      <c r="R10" s="73">
        <f t="shared" si="5"/>
        <v>12.011363636363637</v>
      </c>
    </row>
    <row r="11" spans="1:18" x14ac:dyDescent="0.25">
      <c r="B11" t="s">
        <v>452</v>
      </c>
      <c r="C11" s="71" t="s">
        <v>451</v>
      </c>
      <c r="D11" t="s">
        <v>447</v>
      </c>
      <c r="E11">
        <v>2004</v>
      </c>
      <c r="F11" t="s">
        <v>448</v>
      </c>
      <c r="G11">
        <v>1.252</v>
      </c>
      <c r="H11">
        <v>0.28199999999999997</v>
      </c>
      <c r="K11" s="70">
        <f>(1+G11-G10)^(1/C11)-1</f>
        <v>9.316055545377222E-2</v>
      </c>
      <c r="L11">
        <f t="shared" si="0"/>
        <v>4.4397163120567384</v>
      </c>
      <c r="M11">
        <f t="shared" si="1"/>
        <v>9.3160555453772211</v>
      </c>
      <c r="N11">
        <f t="shared" si="2"/>
        <v>2.0983447793900765</v>
      </c>
      <c r="P11" s="73">
        <f t="shared" si="3"/>
        <v>9.3160555453772211</v>
      </c>
      <c r="Q11" s="73">
        <f t="shared" si="4"/>
        <v>2.0983447793900765</v>
      </c>
      <c r="R11" s="73">
        <f t="shared" si="5"/>
        <v>4.4397163120567384</v>
      </c>
    </row>
    <row r="12" spans="1:18" x14ac:dyDescent="0.25">
      <c r="B12" t="s">
        <v>446</v>
      </c>
      <c r="C12">
        <v>3</v>
      </c>
      <c r="D12" t="s">
        <v>447</v>
      </c>
      <c r="E12">
        <v>2006</v>
      </c>
      <c r="F12" t="s">
        <v>448</v>
      </c>
      <c r="G12">
        <v>0.33300000000000002</v>
      </c>
      <c r="H12">
        <v>4.2000000000000003E-2</v>
      </c>
      <c r="K12" s="70">
        <f>(1+G12)^(1/C12)-1</f>
        <v>0.10055068845243875</v>
      </c>
      <c r="L12">
        <f t="shared" si="0"/>
        <v>7.9285714285714288</v>
      </c>
      <c r="M12">
        <f t="shared" si="1"/>
        <v>10.055068845243875</v>
      </c>
      <c r="N12">
        <f t="shared" si="2"/>
        <v>1.2682068813821104</v>
      </c>
      <c r="P12" s="73">
        <f t="shared" si="3"/>
        <v>10.055068845243875</v>
      </c>
      <c r="Q12" s="73">
        <f t="shared" si="4"/>
        <v>1.2682068813821104</v>
      </c>
      <c r="R12" s="73">
        <f t="shared" si="5"/>
        <v>7.9285714285714288</v>
      </c>
    </row>
    <row r="13" spans="1:18" x14ac:dyDescent="0.25">
      <c r="B13" t="s">
        <v>449</v>
      </c>
      <c r="C13">
        <v>5</v>
      </c>
      <c r="D13" t="s">
        <v>447</v>
      </c>
      <c r="E13">
        <v>2006</v>
      </c>
      <c r="F13" t="s">
        <v>448</v>
      </c>
      <c r="G13">
        <v>0.56000000000000005</v>
      </c>
      <c r="H13">
        <v>1.4E-2</v>
      </c>
      <c r="K13" s="70">
        <f>(1+G13)^(1/C13)-1</f>
        <v>9.3011973943858628E-2</v>
      </c>
      <c r="L13">
        <f t="shared" si="0"/>
        <v>40</v>
      </c>
      <c r="M13">
        <f t="shared" si="1"/>
        <v>9.3011973943858628</v>
      </c>
      <c r="N13">
        <f t="shared" si="2"/>
        <v>0.23252993485964657</v>
      </c>
      <c r="P13" s="73">
        <f t="shared" si="3"/>
        <v>9.3011973943858628</v>
      </c>
      <c r="Q13" s="73">
        <f t="shared" si="4"/>
        <v>0.23252993485964657</v>
      </c>
      <c r="R13" s="73">
        <f t="shared" si="5"/>
        <v>40</v>
      </c>
    </row>
    <row r="14" spans="1:18" x14ac:dyDescent="0.25">
      <c r="B14" t="s">
        <v>450</v>
      </c>
      <c r="C14" s="71" t="s">
        <v>451</v>
      </c>
      <c r="D14" t="s">
        <v>447</v>
      </c>
      <c r="E14">
        <v>2006</v>
      </c>
      <c r="F14" t="s">
        <v>448</v>
      </c>
      <c r="G14">
        <v>0.90600000000000003</v>
      </c>
      <c r="H14">
        <v>4.5999999999999999E-2</v>
      </c>
      <c r="K14" s="71">
        <f>(1+G14-G13)^(1/C14)-1</f>
        <v>0.16017240098185415</v>
      </c>
      <c r="L14">
        <f t="shared" si="0"/>
        <v>19.695652173913043</v>
      </c>
      <c r="M14">
        <f t="shared" si="1"/>
        <v>16.017240098185415</v>
      </c>
      <c r="N14">
        <f t="shared" si="2"/>
        <v>0.81323735597850888</v>
      </c>
      <c r="P14" s="73">
        <f t="shared" si="3"/>
        <v>16.017240098185415</v>
      </c>
      <c r="Q14" s="73">
        <f t="shared" si="4"/>
        <v>0.81323735597850888</v>
      </c>
      <c r="R14" s="73">
        <f t="shared" si="5"/>
        <v>19.695652173913043</v>
      </c>
    </row>
    <row r="15" spans="1:18" x14ac:dyDescent="0.25">
      <c r="B15" t="s">
        <v>452</v>
      </c>
      <c r="C15" s="71" t="s">
        <v>451</v>
      </c>
      <c r="D15" t="s">
        <v>447</v>
      </c>
      <c r="E15">
        <v>2006</v>
      </c>
      <c r="F15" t="s">
        <v>448</v>
      </c>
      <c r="G15">
        <v>1.002</v>
      </c>
      <c r="H15">
        <v>8.5999999999999993E-2</v>
      </c>
      <c r="K15" s="70">
        <f>(1+G15-G14)^(1/C15)-1</f>
        <v>4.690018626419179E-2</v>
      </c>
      <c r="L15">
        <f t="shared" si="0"/>
        <v>11.651162790697676</v>
      </c>
      <c r="M15">
        <f t="shared" si="1"/>
        <v>4.690018626419179</v>
      </c>
      <c r="N15">
        <f t="shared" si="2"/>
        <v>0.40253652881442054</v>
      </c>
      <c r="P15" s="73">
        <f t="shared" si="3"/>
        <v>4.690018626419179</v>
      </c>
      <c r="Q15" s="73">
        <f t="shared" si="4"/>
        <v>0.40253652881442054</v>
      </c>
      <c r="R15" s="73">
        <f t="shared" si="5"/>
        <v>11.651162790697676</v>
      </c>
    </row>
    <row r="16" spans="1:18" x14ac:dyDescent="0.25">
      <c r="B16" t="s">
        <v>446</v>
      </c>
      <c r="C16">
        <v>3</v>
      </c>
      <c r="D16" t="s">
        <v>447</v>
      </c>
      <c r="E16">
        <v>2008</v>
      </c>
      <c r="F16" t="s">
        <v>448</v>
      </c>
      <c r="G16">
        <v>0.19400000000000001</v>
      </c>
      <c r="H16">
        <v>3.2000000000000001E-2</v>
      </c>
      <c r="K16" s="70">
        <f>(1+G16)^(1/C16)-1</f>
        <v>6.0884511510989503E-2</v>
      </c>
      <c r="L16">
        <f t="shared" si="0"/>
        <v>6.0625</v>
      </c>
      <c r="M16">
        <f t="shared" si="1"/>
        <v>6.0884511510989503</v>
      </c>
      <c r="N16">
        <f t="shared" si="2"/>
        <v>1.0042806022431259</v>
      </c>
      <c r="P16" s="73">
        <f t="shared" si="3"/>
        <v>6.0884511510989503</v>
      </c>
      <c r="Q16" s="73">
        <f t="shared" si="4"/>
        <v>1.0042806022431259</v>
      </c>
      <c r="R16" s="73">
        <f t="shared" si="5"/>
        <v>6.0625</v>
      </c>
    </row>
    <row r="17" spans="2:18" x14ac:dyDescent="0.25">
      <c r="B17" t="s">
        <v>449</v>
      </c>
      <c r="C17">
        <v>5</v>
      </c>
      <c r="D17" t="s">
        <v>447</v>
      </c>
      <c r="E17">
        <v>2008</v>
      </c>
      <c r="F17" t="s">
        <v>448</v>
      </c>
      <c r="G17">
        <v>0.52800000000000002</v>
      </c>
      <c r="H17">
        <v>0.01</v>
      </c>
      <c r="K17" s="70">
        <f>(1+G17)^(1/C17)-1</f>
        <v>8.8490569773641781E-2</v>
      </c>
      <c r="L17">
        <f t="shared" si="0"/>
        <v>52.800000000000004</v>
      </c>
      <c r="M17">
        <f t="shared" si="1"/>
        <v>8.8490569773641781</v>
      </c>
      <c r="N17">
        <f t="shared" si="2"/>
        <v>0.16759577608644274</v>
      </c>
      <c r="P17" s="73">
        <f t="shared" si="3"/>
        <v>8.8490569773641781</v>
      </c>
      <c r="Q17" s="73">
        <f t="shared" si="4"/>
        <v>0.16759577608644274</v>
      </c>
      <c r="R17" s="73">
        <f t="shared" si="5"/>
        <v>52.800000000000004</v>
      </c>
    </row>
    <row r="18" spans="2:18" x14ac:dyDescent="0.25">
      <c r="B18" t="s">
        <v>450</v>
      </c>
      <c r="C18" s="71" t="s">
        <v>451</v>
      </c>
      <c r="D18" t="s">
        <v>447</v>
      </c>
      <c r="E18">
        <v>2008</v>
      </c>
      <c r="F18" t="s">
        <v>448</v>
      </c>
      <c r="G18">
        <v>0.86799999999999999</v>
      </c>
      <c r="H18">
        <v>3.1E-2</v>
      </c>
      <c r="K18" s="71">
        <f>(1+G18-G17)^(1/C18)-1</f>
        <v>0.15758369027902241</v>
      </c>
      <c r="L18">
        <f t="shared" si="0"/>
        <v>28</v>
      </c>
      <c r="M18">
        <f t="shared" si="1"/>
        <v>15.758369027902241</v>
      </c>
      <c r="N18">
        <f t="shared" si="2"/>
        <v>0.56279889385365145</v>
      </c>
      <c r="P18" s="73">
        <f t="shared" si="3"/>
        <v>15.758369027902241</v>
      </c>
      <c r="Q18" s="73">
        <f t="shared" si="4"/>
        <v>0.56279889385365145</v>
      </c>
      <c r="R18" s="73">
        <f t="shared" si="5"/>
        <v>28</v>
      </c>
    </row>
    <row r="19" spans="2:18" x14ac:dyDescent="0.25">
      <c r="B19" t="s">
        <v>452</v>
      </c>
      <c r="C19" s="71" t="s">
        <v>451</v>
      </c>
      <c r="D19" t="s">
        <v>447</v>
      </c>
      <c r="E19">
        <v>2008</v>
      </c>
      <c r="F19" t="s">
        <v>448</v>
      </c>
      <c r="G19">
        <v>0.96099999999999997</v>
      </c>
      <c r="H19">
        <v>4.3999999999999997E-2</v>
      </c>
      <c r="K19" s="70">
        <f>(1+G19-G18)^(1/C19)-1</f>
        <v>4.5466403094810204E-2</v>
      </c>
      <c r="L19">
        <f t="shared" si="0"/>
        <v>21.84090909090909</v>
      </c>
      <c r="M19">
        <f t="shared" si="1"/>
        <v>4.5466403094810204</v>
      </c>
      <c r="N19">
        <f t="shared" si="2"/>
        <v>0.20817083623014038</v>
      </c>
      <c r="P19" s="73">
        <f t="shared" si="3"/>
        <v>4.5466403094810204</v>
      </c>
      <c r="Q19" s="73">
        <f t="shared" si="4"/>
        <v>0.20817083623014038</v>
      </c>
      <c r="R19" s="73">
        <f t="shared" si="5"/>
        <v>21.84090909090909</v>
      </c>
    </row>
    <row r="20" spans="2:18" x14ac:dyDescent="0.25">
      <c r="B20" t="s">
        <v>446</v>
      </c>
      <c r="C20">
        <v>3</v>
      </c>
      <c r="D20" t="s">
        <v>453</v>
      </c>
      <c r="E20">
        <v>2004</v>
      </c>
      <c r="F20" t="s">
        <v>448</v>
      </c>
      <c r="G20">
        <v>0.157</v>
      </c>
      <c r="H20">
        <v>5.6000000000000001E-2</v>
      </c>
      <c r="K20" s="70">
        <f>(1+G20)^(1/C20)-1</f>
        <v>4.9811001507905184E-2</v>
      </c>
      <c r="L20">
        <f t="shared" si="0"/>
        <v>2.8035714285714284</v>
      </c>
      <c r="M20">
        <f t="shared" si="1"/>
        <v>4.9811001507905184</v>
      </c>
      <c r="N20">
        <f t="shared" si="2"/>
        <v>1.7766981429571278</v>
      </c>
      <c r="P20" s="73">
        <f t="shared" si="3"/>
        <v>4.9811001507905184</v>
      </c>
      <c r="Q20" s="73">
        <f t="shared" si="4"/>
        <v>1.7766981429571278</v>
      </c>
      <c r="R20" s="73">
        <f t="shared" si="5"/>
        <v>2.8035714285714284</v>
      </c>
    </row>
    <row r="21" spans="2:18" x14ac:dyDescent="0.25">
      <c r="B21" t="s">
        <v>449</v>
      </c>
      <c r="C21">
        <v>5</v>
      </c>
      <c r="D21" t="s">
        <v>453</v>
      </c>
      <c r="E21">
        <v>2004</v>
      </c>
      <c r="F21" t="s">
        <v>448</v>
      </c>
      <c r="G21">
        <v>0.49199999999999999</v>
      </c>
      <c r="H21">
        <v>0.02</v>
      </c>
      <c r="K21" s="70">
        <f>(1+G21)^(1/C21)-1</f>
        <v>8.3312525606173082E-2</v>
      </c>
      <c r="L21">
        <f t="shared" si="0"/>
        <v>24.599999999999998</v>
      </c>
      <c r="M21">
        <f t="shared" si="1"/>
        <v>8.3312525606173082</v>
      </c>
      <c r="N21">
        <f t="shared" si="2"/>
        <v>0.3386688032771264</v>
      </c>
      <c r="P21" s="73">
        <f t="shared" si="3"/>
        <v>8.3312525606173082</v>
      </c>
      <c r="Q21" s="73">
        <f t="shared" si="4"/>
        <v>0.3386688032771264</v>
      </c>
      <c r="R21" s="73">
        <f t="shared" si="5"/>
        <v>24.599999999999998</v>
      </c>
    </row>
    <row r="22" spans="2:18" x14ac:dyDescent="0.25">
      <c r="B22" t="s">
        <v>450</v>
      </c>
      <c r="C22" s="71" t="s">
        <v>451</v>
      </c>
      <c r="D22" t="s">
        <v>453</v>
      </c>
      <c r="E22">
        <v>2004</v>
      </c>
      <c r="F22" t="s">
        <v>448</v>
      </c>
      <c r="G22">
        <v>1.0049999999999999</v>
      </c>
      <c r="H22">
        <v>9.6000000000000002E-2</v>
      </c>
      <c r="K22" s="71">
        <f>(1+G22-G21)^(1/C22)-1</f>
        <v>0.23004064973479643</v>
      </c>
      <c r="L22">
        <f t="shared" si="0"/>
        <v>10.468749999999998</v>
      </c>
      <c r="M22">
        <f t="shared" si="1"/>
        <v>23.004064973479643</v>
      </c>
      <c r="N22">
        <f t="shared" si="2"/>
        <v>2.1974032213473094</v>
      </c>
      <c r="P22" s="73">
        <f t="shared" si="3"/>
        <v>23.004064973479643</v>
      </c>
      <c r="Q22" s="73">
        <f t="shared" si="4"/>
        <v>2.1974032213473094</v>
      </c>
      <c r="R22" s="73">
        <f t="shared" si="5"/>
        <v>10.46875</v>
      </c>
    </row>
    <row r="23" spans="2:18" x14ac:dyDescent="0.25">
      <c r="B23" t="s">
        <v>452</v>
      </c>
      <c r="C23" s="71" t="s">
        <v>451</v>
      </c>
      <c r="D23" t="s">
        <v>453</v>
      </c>
      <c r="E23">
        <v>2004</v>
      </c>
      <c r="F23" t="s">
        <v>448</v>
      </c>
      <c r="G23">
        <v>0.95</v>
      </c>
      <c r="H23">
        <v>0.69899999999999995</v>
      </c>
      <c r="K23" s="70">
        <f>(1+G23-G22)^(1/C23)-1</f>
        <v>-2.7888895238820988E-2</v>
      </c>
      <c r="L23">
        <f t="shared" si="0"/>
        <v>1.3590844062947067</v>
      </c>
      <c r="M23">
        <f t="shared" si="1"/>
        <v>-2.7888895238820988</v>
      </c>
      <c r="N23">
        <f t="shared" si="2"/>
        <v>-2.052035554940618</v>
      </c>
      <c r="P23" s="73">
        <f t="shared" si="3"/>
        <v>-2.7888895238820988</v>
      </c>
      <c r="Q23" s="73">
        <f t="shared" si="4"/>
        <v>2.052035554940618</v>
      </c>
      <c r="R23" s="73">
        <f t="shared" si="5"/>
        <v>-1.3590844062947067</v>
      </c>
    </row>
    <row r="24" spans="2:18" x14ac:dyDescent="0.25">
      <c r="B24" t="s">
        <v>446</v>
      </c>
      <c r="C24">
        <v>3</v>
      </c>
      <c r="D24" t="s">
        <v>453</v>
      </c>
      <c r="E24">
        <v>2006</v>
      </c>
      <c r="F24" t="s">
        <v>448</v>
      </c>
      <c r="G24">
        <v>0.187</v>
      </c>
      <c r="H24">
        <v>4.2000000000000003E-2</v>
      </c>
      <c r="K24" s="70">
        <f>(1+G24)^(1/C24)-1</f>
        <v>5.8807249810217455E-2</v>
      </c>
      <c r="L24">
        <f t="shared" si="0"/>
        <v>4.4523809523809517</v>
      </c>
      <c r="M24">
        <f t="shared" si="1"/>
        <v>5.8807249810217455</v>
      </c>
      <c r="N24">
        <f t="shared" si="2"/>
        <v>1.3208045411920499</v>
      </c>
      <c r="P24" s="73">
        <f t="shared" si="3"/>
        <v>5.8807249810217455</v>
      </c>
      <c r="Q24" s="73">
        <f t="shared" si="4"/>
        <v>1.3208045411920499</v>
      </c>
      <c r="R24" s="73">
        <f t="shared" si="5"/>
        <v>4.4523809523809517</v>
      </c>
    </row>
    <row r="25" spans="2:18" x14ac:dyDescent="0.25">
      <c r="B25" t="s">
        <v>449</v>
      </c>
      <c r="C25">
        <v>5</v>
      </c>
      <c r="D25" t="s">
        <v>453</v>
      </c>
      <c r="E25">
        <v>2006</v>
      </c>
      <c r="F25" t="s">
        <v>448</v>
      </c>
      <c r="G25">
        <v>0.43099999999999999</v>
      </c>
      <c r="H25">
        <v>1.4999999999999999E-2</v>
      </c>
      <c r="K25" s="70">
        <f>(1+G25)^(1/C25)-1</f>
        <v>7.4305815657685015E-2</v>
      </c>
      <c r="L25">
        <f t="shared" si="0"/>
        <v>28.733333333333334</v>
      </c>
      <c r="M25">
        <f t="shared" si="1"/>
        <v>7.4305815657685015</v>
      </c>
      <c r="N25">
        <f t="shared" si="2"/>
        <v>0.25860492688289449</v>
      </c>
      <c r="P25" s="73">
        <f t="shared" si="3"/>
        <v>7.4305815657685015</v>
      </c>
      <c r="Q25" s="73">
        <f t="shared" si="4"/>
        <v>0.25860492688289449</v>
      </c>
      <c r="R25" s="73">
        <f t="shared" si="5"/>
        <v>28.733333333333331</v>
      </c>
    </row>
    <row r="26" spans="2:18" x14ac:dyDescent="0.25">
      <c r="B26" t="s">
        <v>450</v>
      </c>
      <c r="C26" s="71" t="s">
        <v>451</v>
      </c>
      <c r="D26" t="s">
        <v>453</v>
      </c>
      <c r="E26">
        <v>2006</v>
      </c>
      <c r="F26" t="s">
        <v>448</v>
      </c>
      <c r="G26">
        <v>0.68</v>
      </c>
      <c r="H26">
        <v>5.0999999999999997E-2</v>
      </c>
      <c r="K26" s="71">
        <f>(1+G26-G25)^(1/C26)-1</f>
        <v>0.11758668567588093</v>
      </c>
      <c r="L26">
        <f t="shared" si="0"/>
        <v>13.333333333333336</v>
      </c>
      <c r="M26">
        <f t="shared" si="1"/>
        <v>11.758668567588092</v>
      </c>
      <c r="N26">
        <f t="shared" si="2"/>
        <v>0.88190014256910676</v>
      </c>
      <c r="P26" s="73">
        <f t="shared" si="3"/>
        <v>11.758668567588092</v>
      </c>
      <c r="Q26" s="73">
        <f t="shared" si="4"/>
        <v>0.88190014256910676</v>
      </c>
      <c r="R26" s="73">
        <f t="shared" si="5"/>
        <v>13.333333333333336</v>
      </c>
    </row>
    <row r="27" spans="2:18" x14ac:dyDescent="0.25">
      <c r="B27" t="s">
        <v>452</v>
      </c>
      <c r="C27" s="71" t="s">
        <v>451</v>
      </c>
      <c r="D27" t="s">
        <v>453</v>
      </c>
      <c r="E27">
        <v>2006</v>
      </c>
      <c r="F27" t="s">
        <v>448</v>
      </c>
      <c r="G27">
        <v>0.94299999999999995</v>
      </c>
      <c r="H27">
        <v>0.14099999999999999</v>
      </c>
      <c r="K27" s="70">
        <f>(1+G27-G26)^(1/C27)-1</f>
        <v>0.12383272776690379</v>
      </c>
      <c r="L27">
        <f t="shared" si="0"/>
        <v>6.6879432624113475</v>
      </c>
      <c r="M27">
        <f t="shared" si="1"/>
        <v>12.383272776690379</v>
      </c>
      <c r="N27">
        <f t="shared" si="2"/>
        <v>1.8515816134818064</v>
      </c>
      <c r="P27" s="73">
        <f t="shared" si="3"/>
        <v>12.383272776690379</v>
      </c>
      <c r="Q27" s="73">
        <f t="shared" si="4"/>
        <v>1.8515816134818064</v>
      </c>
      <c r="R27" s="73">
        <f t="shared" si="5"/>
        <v>6.6879432624113475</v>
      </c>
    </row>
    <row r="28" spans="2:18" x14ac:dyDescent="0.25">
      <c r="B28" t="s">
        <v>446</v>
      </c>
      <c r="C28">
        <v>3</v>
      </c>
      <c r="D28" t="s">
        <v>453</v>
      </c>
      <c r="E28">
        <v>2008</v>
      </c>
      <c r="F28" t="s">
        <v>448</v>
      </c>
      <c r="G28">
        <v>0.13500000000000001</v>
      </c>
      <c r="H28">
        <v>3.3000000000000002E-2</v>
      </c>
      <c r="K28" s="70">
        <f>(1+G28)^(1/C28)-1</f>
        <v>4.3114431330610214E-2</v>
      </c>
      <c r="L28">
        <f t="shared" si="0"/>
        <v>4.0909090909090908</v>
      </c>
      <c r="M28">
        <f t="shared" si="1"/>
        <v>4.3114431330610214</v>
      </c>
      <c r="N28">
        <f t="shared" si="2"/>
        <v>1.0539083214149163</v>
      </c>
      <c r="P28" s="73">
        <f t="shared" si="3"/>
        <v>4.3114431330610214</v>
      </c>
      <c r="Q28" s="73">
        <f t="shared" si="4"/>
        <v>1.0539083214149163</v>
      </c>
      <c r="R28" s="73">
        <f t="shared" si="5"/>
        <v>4.0909090909090908</v>
      </c>
    </row>
    <row r="29" spans="2:18" x14ac:dyDescent="0.25">
      <c r="B29" t="s">
        <v>449</v>
      </c>
      <c r="C29">
        <v>5</v>
      </c>
      <c r="D29" t="s">
        <v>453</v>
      </c>
      <c r="E29">
        <v>2008</v>
      </c>
      <c r="F29" t="s">
        <v>448</v>
      </c>
      <c r="G29">
        <v>0.39200000000000002</v>
      </c>
      <c r="H29">
        <v>1.0999999999999999E-2</v>
      </c>
      <c r="K29" s="70">
        <f>(1+G29)^(1/C29)-1</f>
        <v>6.8385160164647019E-2</v>
      </c>
      <c r="L29">
        <f t="shared" si="0"/>
        <v>35.63636363636364</v>
      </c>
      <c r="M29">
        <f t="shared" si="1"/>
        <v>6.8385160164647019</v>
      </c>
      <c r="N29">
        <f t="shared" si="2"/>
        <v>0.19189713311508089</v>
      </c>
      <c r="P29" s="73">
        <f t="shared" si="3"/>
        <v>6.8385160164647019</v>
      </c>
      <c r="Q29" s="73">
        <f t="shared" si="4"/>
        <v>0.19189713311508089</v>
      </c>
      <c r="R29" s="73">
        <f t="shared" si="5"/>
        <v>35.63636363636364</v>
      </c>
    </row>
    <row r="30" spans="2:18" x14ac:dyDescent="0.25">
      <c r="B30" t="s">
        <v>450</v>
      </c>
      <c r="C30" s="71" t="s">
        <v>451</v>
      </c>
      <c r="D30" t="s">
        <v>453</v>
      </c>
      <c r="E30">
        <v>2008</v>
      </c>
      <c r="F30" t="s">
        <v>448</v>
      </c>
      <c r="G30">
        <v>0.63700000000000001</v>
      </c>
      <c r="H30">
        <v>3.2000000000000001E-2</v>
      </c>
      <c r="K30" s="71">
        <f>(1+G30-G29)^(1/C30)-1</f>
        <v>0.11579568022107001</v>
      </c>
      <c r="L30">
        <f t="shared" si="0"/>
        <v>19.90625</v>
      </c>
      <c r="M30">
        <f t="shared" si="1"/>
        <v>11.579568022107001</v>
      </c>
      <c r="N30">
        <f t="shared" si="2"/>
        <v>0.58170514396769868</v>
      </c>
      <c r="P30" s="73">
        <f t="shared" si="3"/>
        <v>11.579568022107001</v>
      </c>
      <c r="Q30" s="73">
        <f t="shared" si="4"/>
        <v>0.58170514396769868</v>
      </c>
      <c r="R30" s="73">
        <f t="shared" si="5"/>
        <v>19.906249999999996</v>
      </c>
    </row>
    <row r="31" spans="2:18" x14ac:dyDescent="0.25">
      <c r="B31" t="s">
        <v>452</v>
      </c>
      <c r="C31" s="71" t="s">
        <v>451</v>
      </c>
      <c r="D31" t="s">
        <v>453</v>
      </c>
      <c r="E31">
        <v>2008</v>
      </c>
      <c r="F31" t="s">
        <v>448</v>
      </c>
      <c r="G31">
        <v>0.71599999999999997</v>
      </c>
      <c r="H31">
        <v>6.8000000000000005E-2</v>
      </c>
      <c r="K31" s="70">
        <f>(1+G31-G30)^(1/C31)-1</f>
        <v>3.8749247893831162E-2</v>
      </c>
      <c r="L31">
        <f t="shared" si="0"/>
        <v>10.52941176470588</v>
      </c>
      <c r="M31">
        <f t="shared" si="1"/>
        <v>3.8749247893831162</v>
      </c>
      <c r="N31">
        <f t="shared" si="2"/>
        <v>0.36800961686878764</v>
      </c>
      <c r="P31" s="73">
        <f t="shared" si="3"/>
        <v>3.8749247893831162</v>
      </c>
      <c r="Q31" s="73">
        <f t="shared" si="4"/>
        <v>0.36800961686878764</v>
      </c>
      <c r="R31" s="73">
        <f t="shared" si="5"/>
        <v>10.52941176470588</v>
      </c>
    </row>
    <row r="32" spans="2:18" x14ac:dyDescent="0.25">
      <c r="B32" t="s">
        <v>446</v>
      </c>
      <c r="C32">
        <v>3</v>
      </c>
      <c r="D32" t="s">
        <v>447</v>
      </c>
      <c r="E32">
        <v>2004</v>
      </c>
      <c r="F32" t="s">
        <v>454</v>
      </c>
      <c r="G32">
        <v>0.35</v>
      </c>
      <c r="H32">
        <v>6.6000000000000003E-2</v>
      </c>
      <c r="K32" s="70">
        <f>(1+G32)^(1/C32)-1</f>
        <v>0.10520944959211609</v>
      </c>
      <c r="L32">
        <f t="shared" si="0"/>
        <v>5.3030303030303028</v>
      </c>
      <c r="M32">
        <f t="shared" si="1"/>
        <v>10.520944959211608</v>
      </c>
      <c r="N32">
        <f t="shared" si="2"/>
        <v>1.9839496208799032</v>
      </c>
      <c r="P32" s="73">
        <f t="shared" si="3"/>
        <v>10.520944959211608</v>
      </c>
      <c r="Q32" s="73">
        <f t="shared" si="4"/>
        <v>1.9839496208799032</v>
      </c>
      <c r="R32" s="73">
        <f t="shared" si="5"/>
        <v>5.3030303030303028</v>
      </c>
    </row>
    <row r="33" spans="2:18" x14ac:dyDescent="0.25">
      <c r="B33" t="s">
        <v>449</v>
      </c>
      <c r="C33">
        <v>5</v>
      </c>
      <c r="D33" t="s">
        <v>447</v>
      </c>
      <c r="E33">
        <v>2004</v>
      </c>
      <c r="F33" t="s">
        <v>454</v>
      </c>
      <c r="G33">
        <v>0.53</v>
      </c>
      <c r="H33">
        <v>2.4E-2</v>
      </c>
      <c r="K33" s="70">
        <f>(1+G33)^(1/C33)-1</f>
        <v>8.8775365880074064E-2</v>
      </c>
      <c r="L33">
        <f t="shared" si="0"/>
        <v>22.083333333333336</v>
      </c>
      <c r="M33">
        <f t="shared" si="1"/>
        <v>8.8775365880074055</v>
      </c>
      <c r="N33">
        <f t="shared" si="2"/>
        <v>0.40200165681542965</v>
      </c>
      <c r="P33" s="73">
        <f t="shared" si="3"/>
        <v>8.8775365880074055</v>
      </c>
      <c r="Q33" s="73">
        <f t="shared" si="4"/>
        <v>0.40200165681542965</v>
      </c>
      <c r="R33" s="73">
        <f t="shared" si="5"/>
        <v>22.083333333333336</v>
      </c>
    </row>
    <row r="34" spans="2:18" x14ac:dyDescent="0.25">
      <c r="B34" t="s">
        <v>450</v>
      </c>
      <c r="C34" s="71" t="s">
        <v>451</v>
      </c>
      <c r="D34" t="s">
        <v>447</v>
      </c>
      <c r="E34">
        <v>2004</v>
      </c>
      <c r="F34" t="s">
        <v>454</v>
      </c>
      <c r="G34">
        <v>0.97</v>
      </c>
      <c r="H34">
        <v>9.1999999999999998E-2</v>
      </c>
      <c r="K34" s="71">
        <f>(1+G34-G33)^(1/C34)-1</f>
        <v>0.19999999999999996</v>
      </c>
      <c r="L34">
        <f t="shared" si="0"/>
        <v>10.543478260869565</v>
      </c>
      <c r="M34">
        <f t="shared" si="1"/>
        <v>19.999999999999996</v>
      </c>
      <c r="N34">
        <f t="shared" si="2"/>
        <v>1.8969072164948451</v>
      </c>
      <c r="P34" s="73">
        <f t="shared" si="3"/>
        <v>19.999999999999996</v>
      </c>
      <c r="Q34" s="73">
        <f t="shared" si="4"/>
        <v>1.8969072164948451</v>
      </c>
      <c r="R34" s="73">
        <f t="shared" si="5"/>
        <v>10.543478260869565</v>
      </c>
    </row>
    <row r="35" spans="2:18" x14ac:dyDescent="0.25">
      <c r="B35" t="s">
        <v>452</v>
      </c>
      <c r="C35" s="71" t="s">
        <v>451</v>
      </c>
      <c r="D35" t="s">
        <v>447</v>
      </c>
      <c r="E35">
        <v>2004</v>
      </c>
      <c r="F35" t="s">
        <v>454</v>
      </c>
      <c r="G35">
        <v>1.1479999999999999</v>
      </c>
      <c r="H35">
        <v>0.28599999999999998</v>
      </c>
      <c r="K35" s="70">
        <f>(1+G35-G34)^(1/C35)-1</f>
        <v>8.5357084097210656E-2</v>
      </c>
      <c r="L35">
        <f t="shared" si="0"/>
        <v>4.0139860139860142</v>
      </c>
      <c r="M35">
        <f t="shared" si="1"/>
        <v>8.5357084097210656</v>
      </c>
      <c r="N35">
        <f t="shared" si="2"/>
        <v>2.1264918163590809</v>
      </c>
      <c r="P35" s="73">
        <f t="shared" si="3"/>
        <v>8.5357084097210656</v>
      </c>
      <c r="Q35" s="73">
        <f t="shared" si="4"/>
        <v>2.1264918163590809</v>
      </c>
      <c r="R35" s="73">
        <f t="shared" si="5"/>
        <v>4.0139860139860142</v>
      </c>
    </row>
    <row r="36" spans="2:18" x14ac:dyDescent="0.25">
      <c r="B36" t="s">
        <v>446</v>
      </c>
      <c r="C36">
        <v>3</v>
      </c>
      <c r="D36" t="s">
        <v>447</v>
      </c>
      <c r="E36">
        <v>2006</v>
      </c>
      <c r="F36" t="s">
        <v>454</v>
      </c>
      <c r="G36">
        <v>0.34200000000000003</v>
      </c>
      <c r="H36">
        <v>4.5999999999999999E-2</v>
      </c>
      <c r="K36" s="70">
        <f>(1+G36)^(1/C36)-1</f>
        <v>0.10302199320664296</v>
      </c>
      <c r="L36">
        <f t="shared" si="0"/>
        <v>7.4347826086956532</v>
      </c>
      <c r="M36">
        <f t="shared" si="1"/>
        <v>10.302199320664297</v>
      </c>
      <c r="N36">
        <f t="shared" si="2"/>
        <v>1.3856759320191743</v>
      </c>
      <c r="P36" s="73">
        <f t="shared" si="3"/>
        <v>10.302199320664297</v>
      </c>
      <c r="Q36" s="73">
        <f t="shared" si="4"/>
        <v>1.3856759320191743</v>
      </c>
      <c r="R36" s="73">
        <f t="shared" si="5"/>
        <v>7.4347826086956532</v>
      </c>
    </row>
    <row r="37" spans="2:18" x14ac:dyDescent="0.25">
      <c r="B37" t="s">
        <v>449</v>
      </c>
      <c r="C37">
        <v>5</v>
      </c>
      <c r="D37" t="s">
        <v>447</v>
      </c>
      <c r="E37">
        <v>2006</v>
      </c>
      <c r="F37" t="s">
        <v>454</v>
      </c>
      <c r="G37">
        <v>0.52400000000000002</v>
      </c>
      <c r="H37">
        <v>1.4999999999999999E-2</v>
      </c>
      <c r="K37" s="70">
        <f>(1+G37)^(1/C37)-1</f>
        <v>8.7920081740137324E-2</v>
      </c>
      <c r="L37">
        <f t="shared" si="0"/>
        <v>34.933333333333337</v>
      </c>
      <c r="M37">
        <f t="shared" si="1"/>
        <v>8.7920081740137324</v>
      </c>
      <c r="N37">
        <f t="shared" si="2"/>
        <v>0.25167962330191979</v>
      </c>
      <c r="P37" s="73">
        <f t="shared" si="3"/>
        <v>8.7920081740137324</v>
      </c>
      <c r="Q37" s="73">
        <f t="shared" si="4"/>
        <v>0.25167962330191979</v>
      </c>
      <c r="R37" s="73">
        <f t="shared" si="5"/>
        <v>34.933333333333337</v>
      </c>
    </row>
    <row r="38" spans="2:18" x14ac:dyDescent="0.25">
      <c r="B38" t="s">
        <v>450</v>
      </c>
      <c r="C38" s="71" t="s">
        <v>451</v>
      </c>
      <c r="D38" t="s">
        <v>447</v>
      </c>
      <c r="E38">
        <v>2006</v>
      </c>
      <c r="F38" t="s">
        <v>454</v>
      </c>
      <c r="G38">
        <v>0.84899999999999998</v>
      </c>
      <c r="H38">
        <v>4.7E-2</v>
      </c>
      <c r="K38" s="71">
        <f>(1+G38-G37)^(1/C38)-1</f>
        <v>0.15108644332213372</v>
      </c>
      <c r="L38">
        <f t="shared" si="0"/>
        <v>18.063829787234042</v>
      </c>
      <c r="M38">
        <f t="shared" si="1"/>
        <v>15.108644332213373</v>
      </c>
      <c r="N38">
        <f t="shared" si="2"/>
        <v>0.83640316091169442</v>
      </c>
      <c r="P38" s="73">
        <f t="shared" si="3"/>
        <v>15.108644332213373</v>
      </c>
      <c r="Q38" s="73">
        <f t="shared" si="4"/>
        <v>0.83640316091169442</v>
      </c>
      <c r="R38" s="73">
        <f t="shared" si="5"/>
        <v>18.063829787234042</v>
      </c>
    </row>
    <row r="39" spans="2:18" x14ac:dyDescent="0.25">
      <c r="B39" t="s">
        <v>452</v>
      </c>
      <c r="C39" s="71" t="s">
        <v>451</v>
      </c>
      <c r="D39" t="s">
        <v>447</v>
      </c>
      <c r="E39">
        <v>2006</v>
      </c>
      <c r="F39" t="s">
        <v>454</v>
      </c>
      <c r="G39">
        <v>0.92300000000000004</v>
      </c>
      <c r="H39">
        <v>8.5999999999999993E-2</v>
      </c>
      <c r="K39" s="70">
        <f>(1+G39-G38)^(1/C39)-1</f>
        <v>3.6339712642529332E-2</v>
      </c>
      <c r="L39">
        <f t="shared" si="0"/>
        <v>10.732558139534886</v>
      </c>
      <c r="M39">
        <f t="shared" si="1"/>
        <v>3.6339712642529332</v>
      </c>
      <c r="N39">
        <f t="shared" si="2"/>
        <v>0.33859320555336098</v>
      </c>
      <c r="P39" s="73">
        <f t="shared" si="3"/>
        <v>3.6339712642529332</v>
      </c>
      <c r="Q39" s="73">
        <f t="shared" si="4"/>
        <v>0.33859320555336098</v>
      </c>
      <c r="R39" s="73">
        <f t="shared" si="5"/>
        <v>10.732558139534886</v>
      </c>
    </row>
    <row r="40" spans="2:18" x14ac:dyDescent="0.25">
      <c r="B40" t="s">
        <v>446</v>
      </c>
      <c r="C40">
        <v>3</v>
      </c>
      <c r="D40" t="s">
        <v>447</v>
      </c>
      <c r="E40">
        <v>2008</v>
      </c>
      <c r="F40" t="s">
        <v>454</v>
      </c>
      <c r="G40">
        <v>0.189</v>
      </c>
      <c r="H40">
        <v>3.4000000000000002E-2</v>
      </c>
      <c r="K40" s="70">
        <f>(1+G40)^(1/C40)-1</f>
        <v>5.9401584624788173E-2</v>
      </c>
      <c r="L40">
        <f t="shared" si="0"/>
        <v>5.5588235294117645</v>
      </c>
      <c r="M40">
        <f t="shared" si="1"/>
        <v>5.9401584624788173</v>
      </c>
      <c r="N40">
        <f t="shared" si="2"/>
        <v>1.0685999350490993</v>
      </c>
      <c r="P40" s="73">
        <f t="shared" si="3"/>
        <v>5.9401584624788173</v>
      </c>
      <c r="Q40" s="73">
        <f t="shared" si="4"/>
        <v>1.0685999350490993</v>
      </c>
      <c r="R40" s="73">
        <f t="shared" si="5"/>
        <v>5.5588235294117654</v>
      </c>
    </row>
    <row r="41" spans="2:18" x14ac:dyDescent="0.25">
      <c r="B41" t="s">
        <v>449</v>
      </c>
      <c r="C41">
        <v>5</v>
      </c>
      <c r="D41" t="s">
        <v>447</v>
      </c>
      <c r="E41">
        <v>2008</v>
      </c>
      <c r="F41" t="s">
        <v>454</v>
      </c>
      <c r="G41">
        <v>0.502</v>
      </c>
      <c r="H41">
        <v>1.0999999999999999E-2</v>
      </c>
      <c r="K41" s="70">
        <f>(1+G41)^(1/C41)-1</f>
        <v>8.4760809557306471E-2</v>
      </c>
      <c r="L41">
        <f t="shared" si="0"/>
        <v>45.63636363636364</v>
      </c>
      <c r="M41">
        <f t="shared" si="1"/>
        <v>8.476080955730648</v>
      </c>
      <c r="N41">
        <f t="shared" si="2"/>
        <v>0.18573085759569147</v>
      </c>
      <c r="P41" s="73">
        <f t="shared" si="3"/>
        <v>8.476080955730648</v>
      </c>
      <c r="Q41" s="73">
        <f t="shared" si="4"/>
        <v>0.18573085759569147</v>
      </c>
      <c r="R41" s="73">
        <f t="shared" si="5"/>
        <v>45.63636363636364</v>
      </c>
    </row>
    <row r="42" spans="2:18" x14ac:dyDescent="0.25">
      <c r="B42" t="s">
        <v>450</v>
      </c>
      <c r="C42" s="71" t="s">
        <v>451</v>
      </c>
      <c r="D42" t="s">
        <v>447</v>
      </c>
      <c r="E42">
        <v>2008</v>
      </c>
      <c r="F42" t="s">
        <v>454</v>
      </c>
      <c r="G42">
        <v>0.82699999999999996</v>
      </c>
      <c r="H42">
        <v>3.1E-2</v>
      </c>
      <c r="K42" s="71">
        <f>(1+G42-G41)^(1/C42)-1</f>
        <v>0.15108644332213372</v>
      </c>
      <c r="L42">
        <f t="shared" si="0"/>
        <v>26.677419354838708</v>
      </c>
      <c r="M42">
        <f t="shared" si="1"/>
        <v>15.108644332213373</v>
      </c>
      <c r="N42">
        <f t="shared" si="2"/>
        <v>0.56634579721718814</v>
      </c>
      <c r="P42" s="73">
        <f t="shared" si="3"/>
        <v>15.108644332213373</v>
      </c>
      <c r="Q42" s="73">
        <f t="shared" si="4"/>
        <v>0.56634579721718814</v>
      </c>
      <c r="R42" s="73">
        <f t="shared" si="5"/>
        <v>26.677419354838708</v>
      </c>
    </row>
    <row r="43" spans="2:18" x14ac:dyDescent="0.25">
      <c r="B43" t="s">
        <v>452</v>
      </c>
      <c r="C43" s="71" t="s">
        <v>451</v>
      </c>
      <c r="D43" t="s">
        <v>447</v>
      </c>
      <c r="E43">
        <v>2008</v>
      </c>
      <c r="F43" t="s">
        <v>454</v>
      </c>
      <c r="G43">
        <v>0.89300000000000002</v>
      </c>
      <c r="H43">
        <v>4.3999999999999997E-2</v>
      </c>
      <c r="K43" s="70">
        <f>(1+G43-G42)^(1/C43)-1</f>
        <v>3.2472759931224449E-2</v>
      </c>
      <c r="L43">
        <f t="shared" si="0"/>
        <v>20.295454545454547</v>
      </c>
      <c r="M43">
        <f t="shared" si="1"/>
        <v>3.2472759931224449</v>
      </c>
      <c r="N43">
        <f t="shared" si="2"/>
        <v>0.16000016091532762</v>
      </c>
      <c r="P43" s="73">
        <f t="shared" si="3"/>
        <v>3.2472759931224449</v>
      </c>
      <c r="Q43" s="73">
        <f t="shared" si="4"/>
        <v>0.16000016091532762</v>
      </c>
      <c r="R43" s="73">
        <f t="shared" si="5"/>
        <v>20.295454545454547</v>
      </c>
    </row>
    <row r="44" spans="2:18" x14ac:dyDescent="0.25">
      <c r="B44" t="s">
        <v>446</v>
      </c>
      <c r="C44">
        <v>3</v>
      </c>
      <c r="D44" t="s">
        <v>453</v>
      </c>
      <c r="E44">
        <v>2004</v>
      </c>
      <c r="F44" t="s">
        <v>454</v>
      </c>
      <c r="G44">
        <v>0.14199999999999999</v>
      </c>
      <c r="H44">
        <v>6.0999999999999999E-2</v>
      </c>
      <c r="K44" s="70">
        <f>(1+G44)^(1/C44)-1</f>
        <v>4.5254472798147649E-2</v>
      </c>
      <c r="L44">
        <f t="shared" si="0"/>
        <v>2.3278688524590163</v>
      </c>
      <c r="M44">
        <f t="shared" si="1"/>
        <v>4.5254472798147649</v>
      </c>
      <c r="N44">
        <f t="shared" si="2"/>
        <v>1.9440301694978921</v>
      </c>
      <c r="P44" s="73">
        <f t="shared" si="3"/>
        <v>4.5254472798147649</v>
      </c>
      <c r="Q44" s="73">
        <f t="shared" si="4"/>
        <v>1.9440301694978921</v>
      </c>
      <c r="R44" s="73">
        <f t="shared" si="5"/>
        <v>2.3278688524590163</v>
      </c>
    </row>
    <row r="45" spans="2:18" x14ac:dyDescent="0.25">
      <c r="B45" t="s">
        <v>449</v>
      </c>
      <c r="C45">
        <v>5</v>
      </c>
      <c r="D45" t="s">
        <v>453</v>
      </c>
      <c r="E45">
        <v>2004</v>
      </c>
      <c r="F45" t="s">
        <v>454</v>
      </c>
      <c r="G45">
        <v>0.42899999999999999</v>
      </c>
      <c r="H45">
        <v>2.1999999999999999E-2</v>
      </c>
      <c r="K45" s="70">
        <f>(1+G45)^(1/C45)-1</f>
        <v>7.4005352510223332E-2</v>
      </c>
      <c r="L45">
        <f t="shared" si="0"/>
        <v>19.5</v>
      </c>
      <c r="M45">
        <f t="shared" si="1"/>
        <v>7.4005352510223332</v>
      </c>
      <c r="N45">
        <f t="shared" si="2"/>
        <v>0.37951462825755555</v>
      </c>
      <c r="P45" s="73">
        <f t="shared" si="3"/>
        <v>7.4005352510223332</v>
      </c>
      <c r="Q45" s="73">
        <f t="shared" si="4"/>
        <v>0.37951462825755555</v>
      </c>
      <c r="R45" s="73">
        <f t="shared" si="5"/>
        <v>19.5</v>
      </c>
    </row>
    <row r="46" spans="2:18" x14ac:dyDescent="0.25">
      <c r="B46" t="s">
        <v>450</v>
      </c>
      <c r="C46" s="71" t="s">
        <v>451</v>
      </c>
      <c r="D46" t="s">
        <v>453</v>
      </c>
      <c r="E46">
        <v>2004</v>
      </c>
      <c r="F46" t="s">
        <v>454</v>
      </c>
      <c r="G46">
        <v>0.91300000000000003</v>
      </c>
      <c r="H46">
        <v>9.5000000000000001E-2</v>
      </c>
      <c r="K46" s="71">
        <f>(1+G46-G45)^(1/C46)-1</f>
        <v>0.21819538662728477</v>
      </c>
      <c r="L46">
        <f t="shared" si="0"/>
        <v>9.6105263157894747</v>
      </c>
      <c r="M46">
        <f t="shared" si="1"/>
        <v>21.819538662728476</v>
      </c>
      <c r="N46">
        <f t="shared" si="2"/>
        <v>2.2703791598676943</v>
      </c>
      <c r="P46" s="73">
        <f t="shared" si="3"/>
        <v>21.819538662728476</v>
      </c>
      <c r="Q46" s="73">
        <f t="shared" si="4"/>
        <v>2.2703791598676943</v>
      </c>
      <c r="R46" s="73">
        <f t="shared" si="5"/>
        <v>9.6105263157894747</v>
      </c>
    </row>
    <row r="47" spans="2:18" x14ac:dyDescent="0.25">
      <c r="B47" t="s">
        <v>452</v>
      </c>
      <c r="C47" s="71" t="s">
        <v>451</v>
      </c>
      <c r="D47" t="s">
        <v>453</v>
      </c>
      <c r="E47">
        <v>2004</v>
      </c>
      <c r="F47" t="s">
        <v>454</v>
      </c>
      <c r="G47">
        <v>0.88400000000000001</v>
      </c>
      <c r="H47">
        <v>0.68200000000000005</v>
      </c>
      <c r="K47" s="70">
        <f>(1+G47-G46)^(1/C47)-1</f>
        <v>-1.4606677513999022E-2</v>
      </c>
      <c r="L47">
        <f t="shared" si="0"/>
        <v>1.2961876832844574</v>
      </c>
      <c r="M47">
        <f t="shared" si="1"/>
        <v>-1.4606677513999022</v>
      </c>
      <c r="N47">
        <f t="shared" si="2"/>
        <v>-1.1268952561705128</v>
      </c>
      <c r="P47" s="73">
        <f t="shared" si="3"/>
        <v>-1.4606677513999022</v>
      </c>
      <c r="Q47" s="73">
        <f t="shared" si="4"/>
        <v>1.1268952561705128</v>
      </c>
      <c r="R47" s="73">
        <f t="shared" si="5"/>
        <v>-1.2961876832844574</v>
      </c>
    </row>
    <row r="48" spans="2:18" x14ac:dyDescent="0.25">
      <c r="B48" t="s">
        <v>446</v>
      </c>
      <c r="C48">
        <v>3</v>
      </c>
      <c r="D48" t="s">
        <v>453</v>
      </c>
      <c r="E48">
        <v>2006</v>
      </c>
      <c r="F48" t="s">
        <v>454</v>
      </c>
      <c r="G48">
        <v>0.182</v>
      </c>
      <c r="H48">
        <v>4.4999999999999998E-2</v>
      </c>
      <c r="K48" s="70">
        <f>(1+G48)^(1/C48)-1</f>
        <v>5.7318486246754397E-2</v>
      </c>
      <c r="L48">
        <f t="shared" si="0"/>
        <v>4.0444444444444443</v>
      </c>
      <c r="M48">
        <f t="shared" si="1"/>
        <v>5.7318486246754397</v>
      </c>
      <c r="N48">
        <f t="shared" si="2"/>
        <v>1.4172153192878836</v>
      </c>
      <c r="P48" s="73">
        <f t="shared" si="3"/>
        <v>5.7318486246754397</v>
      </c>
      <c r="Q48" s="73">
        <f t="shared" si="4"/>
        <v>1.4172153192878836</v>
      </c>
      <c r="R48" s="73">
        <f t="shared" si="5"/>
        <v>4.0444444444444443</v>
      </c>
    </row>
    <row r="49" spans="1:18" x14ac:dyDescent="0.25">
      <c r="B49" t="s">
        <v>449</v>
      </c>
      <c r="C49">
        <v>5</v>
      </c>
      <c r="D49" t="s">
        <v>453</v>
      </c>
      <c r="E49">
        <v>2006</v>
      </c>
      <c r="F49" t="s">
        <v>454</v>
      </c>
      <c r="G49">
        <v>0.37</v>
      </c>
      <c r="H49">
        <v>1.6E-2</v>
      </c>
      <c r="K49" s="70">
        <f>(1+G49)^(1/C49)-1</f>
        <v>6.498652656427617E-2</v>
      </c>
      <c r="L49">
        <f t="shared" si="0"/>
        <v>23.125</v>
      </c>
      <c r="M49">
        <f t="shared" si="1"/>
        <v>6.498652656427617</v>
      </c>
      <c r="N49">
        <f t="shared" si="2"/>
        <v>0.28102281757524833</v>
      </c>
      <c r="P49" s="73">
        <f t="shared" si="3"/>
        <v>6.498652656427617</v>
      </c>
      <c r="Q49" s="73">
        <f t="shared" si="4"/>
        <v>0.28102281757524833</v>
      </c>
      <c r="R49" s="73">
        <f t="shared" si="5"/>
        <v>23.124999999999996</v>
      </c>
    </row>
    <row r="50" spans="1:18" x14ac:dyDescent="0.25">
      <c r="B50" t="s">
        <v>450</v>
      </c>
      <c r="C50" s="71" t="s">
        <v>451</v>
      </c>
      <c r="D50" t="s">
        <v>453</v>
      </c>
      <c r="E50">
        <v>2006</v>
      </c>
      <c r="F50" t="s">
        <v>454</v>
      </c>
      <c r="G50">
        <v>0.57999999999999996</v>
      </c>
      <c r="H50">
        <v>5.0999999999999997E-2</v>
      </c>
      <c r="K50" s="71">
        <f>(1+G50-G49)^(1/C50)-1</f>
        <v>0.10000000000000009</v>
      </c>
      <c r="L50">
        <f t="shared" si="0"/>
        <v>11.372549019607844</v>
      </c>
      <c r="M50">
        <f t="shared" si="1"/>
        <v>10.000000000000009</v>
      </c>
      <c r="N50">
        <f t="shared" si="2"/>
        <v>0.87931034482758696</v>
      </c>
      <c r="P50" s="73">
        <f t="shared" si="3"/>
        <v>10.000000000000009</v>
      </c>
      <c r="Q50" s="73">
        <f t="shared" si="4"/>
        <v>0.87931034482758696</v>
      </c>
      <c r="R50" s="73">
        <f t="shared" si="5"/>
        <v>11.372549019607844</v>
      </c>
    </row>
    <row r="51" spans="1:18" x14ac:dyDescent="0.25">
      <c r="B51" t="s">
        <v>452</v>
      </c>
      <c r="C51" s="71" t="s">
        <v>451</v>
      </c>
      <c r="D51" t="s">
        <v>453</v>
      </c>
      <c r="E51">
        <v>2006</v>
      </c>
      <c r="F51" t="s">
        <v>454</v>
      </c>
      <c r="G51">
        <v>0.83299999999999996</v>
      </c>
      <c r="H51">
        <v>1.37E-2</v>
      </c>
      <c r="K51" s="70">
        <f>(1+G51-G50)^(1/C51)-1</f>
        <v>0.11937482551645773</v>
      </c>
      <c r="L51">
        <f t="shared" si="0"/>
        <v>60.802919708029194</v>
      </c>
      <c r="M51">
        <f t="shared" si="1"/>
        <v>11.937482551645772</v>
      </c>
      <c r="N51">
        <f t="shared" si="2"/>
        <v>0.19633074544723539</v>
      </c>
      <c r="P51" s="73">
        <f t="shared" si="3"/>
        <v>11.937482551645772</v>
      </c>
      <c r="Q51" s="73">
        <f t="shared" si="4"/>
        <v>0.19633074544723539</v>
      </c>
      <c r="R51" s="73">
        <f t="shared" si="5"/>
        <v>60.802919708029194</v>
      </c>
    </row>
    <row r="52" spans="1:18" x14ac:dyDescent="0.25">
      <c r="B52" t="s">
        <v>446</v>
      </c>
      <c r="C52">
        <v>3</v>
      </c>
      <c r="D52" t="s">
        <v>453</v>
      </c>
      <c r="E52">
        <v>2008</v>
      </c>
      <c r="F52" t="s">
        <v>454</v>
      </c>
      <c r="G52">
        <v>0.14199999999999999</v>
      </c>
      <c r="H52">
        <v>3.5999999999999997E-2</v>
      </c>
      <c r="K52" s="70">
        <f>(1+G52)^(1/C52)-1</f>
        <v>4.5254472798147649E-2</v>
      </c>
      <c r="L52">
        <f t="shared" si="0"/>
        <v>3.9444444444444442</v>
      </c>
      <c r="M52">
        <f t="shared" si="1"/>
        <v>4.5254472798147649</v>
      </c>
      <c r="N52">
        <f t="shared" si="2"/>
        <v>1.1472964934741658</v>
      </c>
      <c r="P52" s="73">
        <f t="shared" si="3"/>
        <v>4.5254472798147649</v>
      </c>
      <c r="Q52" s="73">
        <f t="shared" si="4"/>
        <v>1.1472964934741658</v>
      </c>
      <c r="R52" s="73">
        <f t="shared" si="5"/>
        <v>3.9444444444444442</v>
      </c>
    </row>
    <row r="53" spans="1:18" x14ac:dyDescent="0.25">
      <c r="B53" t="s">
        <v>449</v>
      </c>
      <c r="C53">
        <v>5</v>
      </c>
      <c r="D53" t="s">
        <v>453</v>
      </c>
      <c r="E53">
        <v>2008</v>
      </c>
      <c r="F53" t="s">
        <v>454</v>
      </c>
      <c r="G53">
        <v>0.36299999999999999</v>
      </c>
      <c r="H53">
        <v>1.2999999999999999E-2</v>
      </c>
      <c r="K53" s="70">
        <f>(1+G53)^(1/C53)-1</f>
        <v>6.3895988043532581E-2</v>
      </c>
      <c r="L53">
        <f t="shared" si="0"/>
        <v>27.923076923076923</v>
      </c>
      <c r="M53">
        <f t="shared" si="1"/>
        <v>6.3895988043532581</v>
      </c>
      <c r="N53">
        <f t="shared" si="2"/>
        <v>0.22882860731843624</v>
      </c>
      <c r="P53" s="73">
        <f t="shared" si="3"/>
        <v>6.3895988043532581</v>
      </c>
      <c r="Q53" s="73">
        <f t="shared" si="4"/>
        <v>0.22882860731843624</v>
      </c>
      <c r="R53" s="73">
        <f t="shared" si="5"/>
        <v>27.923076923076923</v>
      </c>
    </row>
    <row r="54" spans="1:18" x14ac:dyDescent="0.25">
      <c r="B54" t="s">
        <v>450</v>
      </c>
      <c r="C54" s="71" t="s">
        <v>451</v>
      </c>
      <c r="D54" t="s">
        <v>453</v>
      </c>
      <c r="E54">
        <v>2008</v>
      </c>
      <c r="F54" t="s">
        <v>454</v>
      </c>
      <c r="G54">
        <v>0.58199999999999996</v>
      </c>
      <c r="H54">
        <v>3.3000000000000002E-2</v>
      </c>
      <c r="K54" s="71">
        <f>(1+G54-G53)^(1/C54)-1</f>
        <v>0.10408333018844185</v>
      </c>
      <c r="L54">
        <f t="shared" si="0"/>
        <v>17.636363636363633</v>
      </c>
      <c r="M54">
        <f t="shared" si="1"/>
        <v>10.408333018844186</v>
      </c>
      <c r="N54">
        <f t="shared" si="2"/>
        <v>0.59016321240869107</v>
      </c>
      <c r="P54" s="73">
        <f t="shared" si="3"/>
        <v>10.408333018844186</v>
      </c>
      <c r="Q54" s="73">
        <f t="shared" si="4"/>
        <v>0.59016321240869107</v>
      </c>
      <c r="R54" s="73">
        <f t="shared" si="5"/>
        <v>17.636363636363633</v>
      </c>
    </row>
    <row r="55" spans="1:18" x14ac:dyDescent="0.25">
      <c r="B55" t="s">
        <v>452</v>
      </c>
      <c r="C55" s="71" t="s">
        <v>451</v>
      </c>
      <c r="D55" t="s">
        <v>453</v>
      </c>
      <c r="E55">
        <v>2008</v>
      </c>
      <c r="F55" t="s">
        <v>454</v>
      </c>
      <c r="G55">
        <v>0.64400000000000002</v>
      </c>
      <c r="H55">
        <v>6.8000000000000005E-2</v>
      </c>
      <c r="K55" s="70">
        <f>(1+G55-G54)^(1/C55)-1</f>
        <v>3.0533842239060194E-2</v>
      </c>
      <c r="L55">
        <f t="shared" si="0"/>
        <v>9.4705882352941178</v>
      </c>
      <c r="M55">
        <f t="shared" si="1"/>
        <v>3.0533842239060194</v>
      </c>
      <c r="N55">
        <f t="shared" si="2"/>
        <v>0.32240702985343062</v>
      </c>
      <c r="P55" s="73">
        <f t="shared" si="3"/>
        <v>3.0533842239060194</v>
      </c>
      <c r="Q55" s="73">
        <f t="shared" si="4"/>
        <v>0.32240702985343062</v>
      </c>
      <c r="R55" s="73">
        <f t="shared" si="5"/>
        <v>9.4705882352941178</v>
      </c>
    </row>
    <row r="59" spans="1:18" x14ac:dyDescent="0.25">
      <c r="A59" s="75" t="s">
        <v>136</v>
      </c>
    </row>
    <row r="62" spans="1:18" x14ac:dyDescent="0.25">
      <c r="B62" t="s">
        <v>433</v>
      </c>
      <c r="D62" t="s">
        <v>455</v>
      </c>
      <c r="H62" t="s">
        <v>435</v>
      </c>
      <c r="N62" t="s">
        <v>436</v>
      </c>
    </row>
    <row r="64" spans="1:18" x14ac:dyDescent="0.25">
      <c r="C64" t="s">
        <v>437</v>
      </c>
      <c r="D64" t="s">
        <v>456</v>
      </c>
      <c r="E64" t="s">
        <v>441</v>
      </c>
      <c r="F64" s="72" t="s">
        <v>442</v>
      </c>
      <c r="H64" t="s">
        <v>443</v>
      </c>
      <c r="I64" t="s">
        <v>5</v>
      </c>
      <c r="J64" t="s">
        <v>445</v>
      </c>
      <c r="K64" t="s">
        <v>457</v>
      </c>
      <c r="N64" t="s">
        <v>443</v>
      </c>
      <c r="O64" t="s">
        <v>442</v>
      </c>
      <c r="P64" t="s">
        <v>444</v>
      </c>
    </row>
    <row r="65" spans="2:16" x14ac:dyDescent="0.25">
      <c r="B65" t="s">
        <v>458</v>
      </c>
      <c r="C65">
        <v>3</v>
      </c>
      <c r="D65" t="s">
        <v>459</v>
      </c>
      <c r="E65">
        <v>0.16400000000000001</v>
      </c>
      <c r="F65">
        <v>8.9999999999999993E-3</v>
      </c>
      <c r="H65" s="70">
        <f>(E65)/C65</f>
        <v>5.4666666666666669E-2</v>
      </c>
      <c r="I65">
        <f t="shared" ref="I65:I79" si="6">E65/F65</f>
        <v>18.222222222222225</v>
      </c>
      <c r="J65">
        <f t="shared" ref="J65:J79" si="7">H65*100</f>
        <v>5.4666666666666668</v>
      </c>
      <c r="K65">
        <f t="shared" ref="K65:K79" si="8">J65/I65</f>
        <v>0.29999999999999993</v>
      </c>
      <c r="N65" s="73">
        <f t="shared" ref="N65:N79" si="9">J65</f>
        <v>5.4666666666666668</v>
      </c>
      <c r="O65" s="73">
        <f t="shared" ref="O65:O79" si="10">K65</f>
        <v>0.29999999999999993</v>
      </c>
      <c r="P65" s="73">
        <f t="shared" ref="P65:P79" si="11">N65/O65</f>
        <v>18.222222222222225</v>
      </c>
    </row>
    <row r="66" spans="2:16" x14ac:dyDescent="0.25">
      <c r="B66" t="s">
        <v>460</v>
      </c>
      <c r="C66">
        <v>3</v>
      </c>
      <c r="D66" t="s">
        <v>459</v>
      </c>
      <c r="E66">
        <v>0.34899999999999998</v>
      </c>
      <c r="F66">
        <v>8.9999999999999993E-3</v>
      </c>
      <c r="H66" s="70">
        <f>(E66-E65)/C66</f>
        <v>6.1666666666666654E-2</v>
      </c>
      <c r="I66">
        <f t="shared" si="6"/>
        <v>38.777777777777779</v>
      </c>
      <c r="J66">
        <f t="shared" si="7"/>
        <v>6.1666666666666652</v>
      </c>
      <c r="K66">
        <f t="shared" si="8"/>
        <v>0.15902578796561601</v>
      </c>
      <c r="N66" s="73">
        <f t="shared" si="9"/>
        <v>6.1666666666666652</v>
      </c>
      <c r="O66" s="73">
        <f t="shared" si="10"/>
        <v>0.15902578796561601</v>
      </c>
      <c r="P66" s="73">
        <f t="shared" si="11"/>
        <v>38.777777777777779</v>
      </c>
    </row>
    <row r="67" spans="2:16" x14ac:dyDescent="0.25">
      <c r="B67" t="s">
        <v>461</v>
      </c>
      <c r="C67" s="71" t="s">
        <v>451</v>
      </c>
      <c r="D67" t="s">
        <v>459</v>
      </c>
      <c r="E67">
        <v>0.57599999999999996</v>
      </c>
      <c r="F67">
        <v>0.01</v>
      </c>
      <c r="H67" s="70">
        <f>(E67-E66)/C67</f>
        <v>0.11349999999999999</v>
      </c>
      <c r="I67">
        <f t="shared" si="6"/>
        <v>57.599999999999994</v>
      </c>
      <c r="J67">
        <f t="shared" si="7"/>
        <v>11.35</v>
      </c>
      <c r="K67">
        <f t="shared" si="8"/>
        <v>0.19704861111111113</v>
      </c>
      <c r="N67" s="73">
        <f t="shared" si="9"/>
        <v>11.35</v>
      </c>
      <c r="O67" s="73">
        <f t="shared" si="10"/>
        <v>0.19704861111111113</v>
      </c>
      <c r="P67" s="73">
        <f t="shared" si="11"/>
        <v>57.599999999999994</v>
      </c>
    </row>
    <row r="68" spans="2:16" x14ac:dyDescent="0.25">
      <c r="B68" t="s">
        <v>462</v>
      </c>
      <c r="C68" s="71" t="s">
        <v>451</v>
      </c>
      <c r="D68" t="s">
        <v>459</v>
      </c>
      <c r="E68">
        <v>0.82</v>
      </c>
      <c r="F68">
        <v>1.2999999999999999E-2</v>
      </c>
      <c r="H68" s="70">
        <f>(E68-E67)/C68</f>
        <v>0.122</v>
      </c>
      <c r="I68">
        <f t="shared" si="6"/>
        <v>63.076923076923073</v>
      </c>
      <c r="J68">
        <f t="shared" si="7"/>
        <v>12.2</v>
      </c>
      <c r="K68">
        <f t="shared" si="8"/>
        <v>0.19341463414634147</v>
      </c>
      <c r="N68" s="73">
        <f t="shared" si="9"/>
        <v>12.2</v>
      </c>
      <c r="O68" s="73">
        <f t="shared" si="10"/>
        <v>0.19341463414634147</v>
      </c>
      <c r="P68" s="73">
        <f t="shared" si="11"/>
        <v>63.076923076923073</v>
      </c>
    </row>
    <row r="69" spans="2:16" x14ac:dyDescent="0.25">
      <c r="B69" t="s">
        <v>463</v>
      </c>
      <c r="C69">
        <v>3</v>
      </c>
      <c r="D69" t="s">
        <v>459</v>
      </c>
      <c r="E69">
        <v>1.296</v>
      </c>
      <c r="F69">
        <v>1.2999999999999999E-2</v>
      </c>
      <c r="H69" s="70">
        <f>(E69-E68)/C69</f>
        <v>0.15866666666666671</v>
      </c>
      <c r="I69">
        <f t="shared" si="6"/>
        <v>99.692307692307693</v>
      </c>
      <c r="J69">
        <f t="shared" si="7"/>
        <v>15.866666666666671</v>
      </c>
      <c r="K69">
        <f t="shared" si="8"/>
        <v>0.15915637860082307</v>
      </c>
      <c r="N69" s="73">
        <f t="shared" si="9"/>
        <v>15.866666666666671</v>
      </c>
      <c r="O69" s="73">
        <f t="shared" si="10"/>
        <v>0.15915637860082307</v>
      </c>
      <c r="P69" s="73">
        <f t="shared" si="11"/>
        <v>99.692307692307693</v>
      </c>
    </row>
    <row r="70" spans="2:16" x14ac:dyDescent="0.25">
      <c r="B70" t="s">
        <v>458</v>
      </c>
      <c r="C70">
        <v>3</v>
      </c>
      <c r="D70" t="s">
        <v>464</v>
      </c>
      <c r="E70">
        <v>0.13900000000000001</v>
      </c>
      <c r="F70">
        <v>0.01</v>
      </c>
      <c r="H70" s="70">
        <f>(E70)/C70</f>
        <v>4.6333333333333337E-2</v>
      </c>
      <c r="I70">
        <f t="shared" si="6"/>
        <v>13.9</v>
      </c>
      <c r="J70">
        <f t="shared" si="7"/>
        <v>4.6333333333333337</v>
      </c>
      <c r="K70">
        <f t="shared" si="8"/>
        <v>0.33333333333333337</v>
      </c>
      <c r="N70" s="73">
        <f t="shared" si="9"/>
        <v>4.6333333333333337</v>
      </c>
      <c r="O70" s="73">
        <f t="shared" si="10"/>
        <v>0.33333333333333337</v>
      </c>
      <c r="P70" s="73">
        <f t="shared" si="11"/>
        <v>13.9</v>
      </c>
    </row>
    <row r="71" spans="2:16" x14ac:dyDescent="0.25">
      <c r="B71" t="s">
        <v>460</v>
      </c>
      <c r="C71">
        <v>3</v>
      </c>
      <c r="D71" t="s">
        <v>464</v>
      </c>
      <c r="E71">
        <v>0.313</v>
      </c>
      <c r="F71">
        <v>1.0999999999999999E-2</v>
      </c>
      <c r="H71" s="70">
        <f>(E71-E70)/C71</f>
        <v>5.7999999999999996E-2</v>
      </c>
      <c r="I71">
        <f t="shared" si="6"/>
        <v>28.454545454545457</v>
      </c>
      <c r="J71">
        <f t="shared" si="7"/>
        <v>5.8</v>
      </c>
      <c r="K71">
        <f t="shared" si="8"/>
        <v>0.20383386581469645</v>
      </c>
      <c r="N71" s="73">
        <f t="shared" si="9"/>
        <v>5.8</v>
      </c>
      <c r="O71" s="73">
        <f t="shared" si="10"/>
        <v>0.20383386581469645</v>
      </c>
      <c r="P71" s="73">
        <f t="shared" si="11"/>
        <v>28.454545454545457</v>
      </c>
    </row>
    <row r="72" spans="2:16" x14ac:dyDescent="0.25">
      <c r="B72" t="s">
        <v>461</v>
      </c>
      <c r="C72" s="71" t="s">
        <v>451</v>
      </c>
      <c r="D72" t="s">
        <v>464</v>
      </c>
      <c r="E72">
        <v>0.51900000000000002</v>
      </c>
      <c r="F72">
        <v>1.2E-2</v>
      </c>
      <c r="H72" s="70">
        <f>(E72-E71)/C72</f>
        <v>0.10300000000000001</v>
      </c>
      <c r="I72">
        <f t="shared" si="6"/>
        <v>43.25</v>
      </c>
      <c r="J72">
        <f t="shared" si="7"/>
        <v>10.3</v>
      </c>
      <c r="K72">
        <f t="shared" si="8"/>
        <v>0.23815028901734106</v>
      </c>
      <c r="N72" s="73">
        <f t="shared" si="9"/>
        <v>10.3</v>
      </c>
      <c r="O72" s="73">
        <f t="shared" si="10"/>
        <v>0.23815028901734106</v>
      </c>
      <c r="P72" s="73">
        <f t="shared" si="11"/>
        <v>43.25</v>
      </c>
    </row>
    <row r="73" spans="2:16" x14ac:dyDescent="0.25">
      <c r="B73" t="s">
        <v>462</v>
      </c>
      <c r="C73" s="71" t="s">
        <v>451</v>
      </c>
      <c r="D73" t="s">
        <v>464</v>
      </c>
      <c r="E73">
        <v>0.71099999999999997</v>
      </c>
      <c r="F73">
        <v>1.7000000000000001E-2</v>
      </c>
      <c r="H73" s="70">
        <f>(E73-E72)/C73</f>
        <v>9.5999999999999974E-2</v>
      </c>
      <c r="I73">
        <f t="shared" si="6"/>
        <v>41.823529411764703</v>
      </c>
      <c r="J73">
        <f t="shared" si="7"/>
        <v>9.5999999999999979</v>
      </c>
      <c r="K73">
        <f t="shared" si="8"/>
        <v>0.22953586497890291</v>
      </c>
      <c r="N73" s="73">
        <f t="shared" si="9"/>
        <v>9.5999999999999979</v>
      </c>
      <c r="O73" s="73">
        <f t="shared" si="10"/>
        <v>0.22953586497890291</v>
      </c>
      <c r="P73" s="73">
        <f t="shared" si="11"/>
        <v>41.823529411764703</v>
      </c>
    </row>
    <row r="74" spans="2:16" x14ac:dyDescent="0.25">
      <c r="B74" t="s">
        <v>463</v>
      </c>
      <c r="C74">
        <v>3</v>
      </c>
      <c r="D74" t="s">
        <v>464</v>
      </c>
      <c r="E74">
        <v>1.204</v>
      </c>
      <c r="F74">
        <v>1.9E-2</v>
      </c>
      <c r="H74" s="70">
        <f>(E74-E73)/C74</f>
        <v>0.16433333333333333</v>
      </c>
      <c r="I74">
        <f t="shared" si="6"/>
        <v>63.368421052631575</v>
      </c>
      <c r="J74">
        <f t="shared" si="7"/>
        <v>16.433333333333334</v>
      </c>
      <c r="K74">
        <f t="shared" si="8"/>
        <v>0.25933001107419712</v>
      </c>
      <c r="N74" s="73">
        <f t="shared" si="9"/>
        <v>16.433333333333334</v>
      </c>
      <c r="O74" s="73">
        <f t="shared" si="10"/>
        <v>0.25933001107419712</v>
      </c>
      <c r="P74" s="73">
        <f t="shared" si="11"/>
        <v>63.368421052631582</v>
      </c>
    </row>
    <row r="75" spans="2:16" x14ac:dyDescent="0.25">
      <c r="B75" t="s">
        <v>458</v>
      </c>
      <c r="C75">
        <v>3</v>
      </c>
      <c r="D75" t="s">
        <v>465</v>
      </c>
      <c r="E75">
        <v>0.19800000000000001</v>
      </c>
      <c r="F75">
        <v>0.02</v>
      </c>
      <c r="H75" s="70">
        <f>(E75)/C75</f>
        <v>6.6000000000000003E-2</v>
      </c>
      <c r="I75">
        <f t="shared" si="6"/>
        <v>9.9</v>
      </c>
      <c r="J75">
        <f t="shared" si="7"/>
        <v>6.6000000000000005</v>
      </c>
      <c r="K75">
        <f t="shared" si="8"/>
        <v>0.66666666666666674</v>
      </c>
      <c r="N75" s="73">
        <f t="shared" si="9"/>
        <v>6.6000000000000005</v>
      </c>
      <c r="O75" s="73">
        <f t="shared" si="10"/>
        <v>0.66666666666666674</v>
      </c>
      <c r="P75" s="73">
        <f t="shared" si="11"/>
        <v>9.9</v>
      </c>
    </row>
    <row r="76" spans="2:16" x14ac:dyDescent="0.25">
      <c r="B76" t="s">
        <v>460</v>
      </c>
      <c r="C76">
        <v>3</v>
      </c>
      <c r="D76" t="s">
        <v>465</v>
      </c>
      <c r="E76">
        <v>0.38400000000000001</v>
      </c>
      <c r="F76">
        <v>1.9E-2</v>
      </c>
      <c r="H76" s="70">
        <f>(E76-E75)/C76</f>
        <v>6.2E-2</v>
      </c>
      <c r="I76">
        <f t="shared" si="6"/>
        <v>20.210526315789476</v>
      </c>
      <c r="J76">
        <f t="shared" si="7"/>
        <v>6.2</v>
      </c>
      <c r="K76">
        <f t="shared" si="8"/>
        <v>0.30677083333333333</v>
      </c>
      <c r="N76" s="73">
        <f t="shared" si="9"/>
        <v>6.2</v>
      </c>
      <c r="O76" s="73">
        <f t="shared" si="10"/>
        <v>0.30677083333333333</v>
      </c>
      <c r="P76" s="73">
        <f t="shared" si="11"/>
        <v>20.210526315789476</v>
      </c>
    </row>
    <row r="77" spans="2:16" x14ac:dyDescent="0.25">
      <c r="B77" t="s">
        <v>461</v>
      </c>
      <c r="C77" s="71" t="s">
        <v>451</v>
      </c>
      <c r="D77" t="s">
        <v>465</v>
      </c>
      <c r="E77">
        <v>0.63900000000000001</v>
      </c>
      <c r="F77">
        <v>1.9E-2</v>
      </c>
      <c r="H77" s="70">
        <f>(E77-E76)/C77</f>
        <v>0.1275</v>
      </c>
      <c r="I77">
        <f t="shared" si="6"/>
        <v>33.631578947368425</v>
      </c>
      <c r="J77">
        <f t="shared" si="7"/>
        <v>12.75</v>
      </c>
      <c r="K77">
        <f t="shared" si="8"/>
        <v>0.37910798122065725</v>
      </c>
      <c r="N77" s="73">
        <f t="shared" si="9"/>
        <v>12.75</v>
      </c>
      <c r="O77" s="73">
        <f t="shared" si="10"/>
        <v>0.37910798122065725</v>
      </c>
      <c r="P77" s="73">
        <f t="shared" si="11"/>
        <v>33.631578947368425</v>
      </c>
    </row>
    <row r="78" spans="2:16" x14ac:dyDescent="0.25">
      <c r="B78" t="s">
        <v>462</v>
      </c>
      <c r="C78" s="71" t="s">
        <v>451</v>
      </c>
      <c r="D78" t="s">
        <v>465</v>
      </c>
      <c r="E78">
        <v>0.93200000000000005</v>
      </c>
      <c r="F78">
        <v>2.3E-2</v>
      </c>
      <c r="H78" s="70">
        <f>(E78-E77)/C78</f>
        <v>0.14650000000000002</v>
      </c>
      <c r="I78">
        <f t="shared" si="6"/>
        <v>40.521739130434788</v>
      </c>
      <c r="J78">
        <f t="shared" si="7"/>
        <v>14.650000000000002</v>
      </c>
      <c r="K78">
        <f t="shared" si="8"/>
        <v>0.36153433476394847</v>
      </c>
      <c r="N78" s="73">
        <f t="shared" si="9"/>
        <v>14.650000000000002</v>
      </c>
      <c r="O78" s="73">
        <f t="shared" si="10"/>
        <v>0.36153433476394847</v>
      </c>
      <c r="P78" s="73">
        <f t="shared" si="11"/>
        <v>40.521739130434788</v>
      </c>
    </row>
    <row r="79" spans="2:16" x14ac:dyDescent="0.25">
      <c r="B79" t="s">
        <v>463</v>
      </c>
      <c r="C79">
        <v>3</v>
      </c>
      <c r="D79" t="s">
        <v>465</v>
      </c>
      <c r="E79">
        <v>1.3859999999999999</v>
      </c>
      <c r="F79">
        <v>2.1999999999999999E-2</v>
      </c>
      <c r="H79" s="70">
        <f>(E79-E78)/C79</f>
        <v>0.15133333333333329</v>
      </c>
      <c r="I79">
        <f t="shared" si="6"/>
        <v>63</v>
      </c>
      <c r="J79">
        <f t="shared" si="7"/>
        <v>15.133333333333329</v>
      </c>
      <c r="K79">
        <f t="shared" si="8"/>
        <v>0.24021164021164015</v>
      </c>
      <c r="N79" s="73">
        <f t="shared" si="9"/>
        <v>15.133333333333329</v>
      </c>
      <c r="O79" s="73">
        <f t="shared" si="10"/>
        <v>0.24021164021164015</v>
      </c>
      <c r="P79" s="73">
        <f t="shared" si="11"/>
        <v>63</v>
      </c>
    </row>
    <row r="82" spans="1:9" x14ac:dyDescent="0.25">
      <c r="B82" t="s">
        <v>466</v>
      </c>
    </row>
    <row r="84" spans="1:9" x14ac:dyDescent="0.25">
      <c r="B84" s="76" t="s">
        <v>467</v>
      </c>
      <c r="C84" s="76" t="s">
        <v>437</v>
      </c>
      <c r="D84" s="76" t="s">
        <v>468</v>
      </c>
      <c r="E84" s="76" t="s">
        <v>469</v>
      </c>
      <c r="F84" s="76" t="s">
        <v>470</v>
      </c>
    </row>
    <row r="85" spans="1:9" x14ac:dyDescent="0.25">
      <c r="B85" t="s">
        <v>471</v>
      </c>
      <c r="C85">
        <v>0</v>
      </c>
      <c r="D85" t="s">
        <v>472</v>
      </c>
      <c r="E85" s="33">
        <v>0.39100000000000001</v>
      </c>
      <c r="F85" s="9">
        <v>46965</v>
      </c>
      <c r="H85" t="s">
        <v>473</v>
      </c>
      <c r="I85" s="9"/>
    </row>
    <row r="86" spans="1:9" x14ac:dyDescent="0.25">
      <c r="B86" t="s">
        <v>458</v>
      </c>
      <c r="C86">
        <v>5</v>
      </c>
      <c r="D86" t="s">
        <v>472</v>
      </c>
      <c r="E86" s="33">
        <v>0.14299999999999999</v>
      </c>
      <c r="F86" s="9">
        <v>46965</v>
      </c>
      <c r="H86" s="77">
        <f>C85*E85+C86*E86+C87*E87+C88*E88</f>
        <v>6.134999999999998</v>
      </c>
      <c r="I86" s="9"/>
    </row>
    <row r="87" spans="1:9" x14ac:dyDescent="0.25">
      <c r="B87" t="s">
        <v>461</v>
      </c>
      <c r="C87">
        <v>10</v>
      </c>
      <c r="D87" t="s">
        <v>472</v>
      </c>
      <c r="E87" s="33">
        <v>0.314</v>
      </c>
      <c r="F87" s="9">
        <v>46965</v>
      </c>
      <c r="G87" s="33"/>
      <c r="H87" s="33"/>
      <c r="I87" s="9"/>
    </row>
    <row r="88" spans="1:9" x14ac:dyDescent="0.25">
      <c r="B88" t="s">
        <v>474</v>
      </c>
      <c r="C88" s="71" t="s">
        <v>475</v>
      </c>
      <c r="D88" t="s">
        <v>472</v>
      </c>
      <c r="E88" s="33">
        <v>0.15199999999999991</v>
      </c>
      <c r="F88" s="9">
        <v>46965</v>
      </c>
      <c r="G88" s="33"/>
      <c r="H88" s="33"/>
      <c r="I88" s="9"/>
    </row>
    <row r="89" spans="1:9" x14ac:dyDescent="0.25">
      <c r="B89" t="s">
        <v>471</v>
      </c>
      <c r="C89">
        <v>0</v>
      </c>
      <c r="D89" t="s">
        <v>476</v>
      </c>
      <c r="E89">
        <v>0.32600000000000001</v>
      </c>
      <c r="F89" s="9">
        <v>99900</v>
      </c>
      <c r="G89" s="33"/>
      <c r="H89" s="33" t="s">
        <v>477</v>
      </c>
      <c r="I89" s="9"/>
    </row>
    <row r="90" spans="1:9" x14ac:dyDescent="0.25">
      <c r="B90" t="s">
        <v>458</v>
      </c>
      <c r="C90">
        <v>5</v>
      </c>
      <c r="D90" t="s">
        <v>476</v>
      </c>
      <c r="E90">
        <v>0.127</v>
      </c>
      <c r="F90" s="9">
        <v>99900</v>
      </c>
      <c r="G90" s="33"/>
      <c r="H90" s="77">
        <f>C89*E89+C90*E90+C91*E91+C92*E92</f>
        <v>7.0349999999999984</v>
      </c>
    </row>
    <row r="91" spans="1:9" x14ac:dyDescent="0.25">
      <c r="B91" t="s">
        <v>461</v>
      </c>
      <c r="C91">
        <v>10</v>
      </c>
      <c r="D91" t="s">
        <v>476</v>
      </c>
      <c r="E91">
        <v>0.36099999999999999</v>
      </c>
      <c r="F91" s="9">
        <v>99900</v>
      </c>
      <c r="I91" s="9"/>
    </row>
    <row r="92" spans="1:9" x14ac:dyDescent="0.25">
      <c r="B92" t="s">
        <v>474</v>
      </c>
      <c r="C92" s="71" t="s">
        <v>475</v>
      </c>
      <c r="D92" t="s">
        <v>476</v>
      </c>
      <c r="E92">
        <v>0.18599999999999989</v>
      </c>
      <c r="F92" s="9">
        <v>99900</v>
      </c>
      <c r="I92" s="9"/>
    </row>
    <row r="93" spans="1:9" x14ac:dyDescent="0.25">
      <c r="C93" s="71"/>
      <c r="I93" s="9"/>
    </row>
    <row r="94" spans="1:9" x14ac:dyDescent="0.25">
      <c r="C94" s="71"/>
      <c r="I94" s="9"/>
    </row>
    <row r="95" spans="1:9" x14ac:dyDescent="0.25">
      <c r="I95" s="9"/>
    </row>
    <row r="96" spans="1:9" x14ac:dyDescent="0.25">
      <c r="A96" s="75" t="s">
        <v>138</v>
      </c>
    </row>
    <row r="98" spans="2:17" x14ac:dyDescent="0.25">
      <c r="B98" t="s">
        <v>433</v>
      </c>
      <c r="D98" s="76" t="s">
        <v>478</v>
      </c>
      <c r="I98" t="s">
        <v>435</v>
      </c>
      <c r="O98" t="s">
        <v>436</v>
      </c>
    </row>
    <row r="100" spans="2:17" x14ac:dyDescent="0.25">
      <c r="C100" t="s">
        <v>437</v>
      </c>
      <c r="D100" t="s">
        <v>439</v>
      </c>
      <c r="E100" t="s">
        <v>438</v>
      </c>
      <c r="F100" t="s">
        <v>441</v>
      </c>
      <c r="G100" s="72" t="s">
        <v>479</v>
      </c>
      <c r="I100" t="s">
        <v>443</v>
      </c>
      <c r="J100" t="s">
        <v>445</v>
      </c>
      <c r="K100" t="s">
        <v>442</v>
      </c>
      <c r="O100" t="s">
        <v>443</v>
      </c>
      <c r="P100" t="s">
        <v>442</v>
      </c>
      <c r="Q100" t="s">
        <v>444</v>
      </c>
    </row>
    <row r="101" spans="2:17" x14ac:dyDescent="0.25">
      <c r="B101" t="s">
        <v>458</v>
      </c>
      <c r="C101">
        <v>6</v>
      </c>
      <c r="D101">
        <v>1992</v>
      </c>
      <c r="E101" t="s">
        <v>453</v>
      </c>
      <c r="F101">
        <v>0.21299999999999999</v>
      </c>
      <c r="G101">
        <v>4.12</v>
      </c>
      <c r="I101" s="70">
        <f>(F101)/C101</f>
        <v>3.5499999999999997E-2</v>
      </c>
      <c r="J101">
        <f t="shared" ref="J101:J116" si="12">I101*100</f>
        <v>3.55</v>
      </c>
      <c r="K101">
        <f t="shared" ref="K101:K116" si="13">J101/G101</f>
        <v>0.86165048543689315</v>
      </c>
      <c r="O101" s="73">
        <f t="shared" ref="O101:O116" si="14">J101</f>
        <v>3.55</v>
      </c>
      <c r="P101" s="73">
        <f t="shared" ref="P101:P116" si="15">K101</f>
        <v>0.86165048543689315</v>
      </c>
      <c r="Q101" s="73">
        <f t="shared" ref="Q101:Q116" si="16">O101/P101</f>
        <v>4.12</v>
      </c>
    </row>
    <row r="102" spans="2:17" x14ac:dyDescent="0.25">
      <c r="B102" t="s">
        <v>460</v>
      </c>
      <c r="C102">
        <v>4</v>
      </c>
      <c r="D102">
        <v>1992</v>
      </c>
      <c r="E102" t="s">
        <v>453</v>
      </c>
      <c r="F102">
        <v>0.36499999999999999</v>
      </c>
      <c r="G102">
        <v>6.66</v>
      </c>
      <c r="I102" s="70">
        <f>(F102-F101)/C102</f>
        <v>3.7999999999999999E-2</v>
      </c>
      <c r="J102">
        <f t="shared" si="12"/>
        <v>3.8</v>
      </c>
      <c r="K102">
        <f t="shared" si="13"/>
        <v>0.57057057057057048</v>
      </c>
      <c r="O102" s="73">
        <f t="shared" si="14"/>
        <v>3.8</v>
      </c>
      <c r="P102" s="73">
        <f t="shared" si="15"/>
        <v>0.57057057057057048</v>
      </c>
      <c r="Q102" s="73">
        <f t="shared" si="16"/>
        <v>6.660000000000001</v>
      </c>
    </row>
    <row r="103" spans="2:17" x14ac:dyDescent="0.25">
      <c r="B103" t="s">
        <v>461</v>
      </c>
      <c r="C103" s="71" t="s">
        <v>480</v>
      </c>
      <c r="D103">
        <v>1992</v>
      </c>
      <c r="E103" t="s">
        <v>453</v>
      </c>
      <c r="F103">
        <v>0.72899999999999998</v>
      </c>
      <c r="G103">
        <v>6.03</v>
      </c>
      <c r="I103" s="70">
        <f>(F103-F102)/C103</f>
        <v>7.2800000000000004E-2</v>
      </c>
      <c r="J103">
        <f t="shared" si="12"/>
        <v>7.28</v>
      </c>
      <c r="K103">
        <f t="shared" si="13"/>
        <v>1.2072968490878939</v>
      </c>
      <c r="O103" s="73">
        <f t="shared" si="14"/>
        <v>7.28</v>
      </c>
      <c r="P103" s="73">
        <f t="shared" si="15"/>
        <v>1.2072968490878939</v>
      </c>
      <c r="Q103" s="73">
        <f t="shared" si="16"/>
        <v>6.03</v>
      </c>
    </row>
    <row r="104" spans="2:17" x14ac:dyDescent="0.25">
      <c r="B104" t="s">
        <v>474</v>
      </c>
      <c r="C104" s="71" t="s">
        <v>481</v>
      </c>
      <c r="D104">
        <v>1992</v>
      </c>
      <c r="E104" t="s">
        <v>453</v>
      </c>
      <c r="F104">
        <v>1.413</v>
      </c>
      <c r="G104">
        <v>3.38</v>
      </c>
      <c r="I104" s="70">
        <f>(F104-F103)/C104</f>
        <v>0.114</v>
      </c>
      <c r="J104">
        <f t="shared" si="12"/>
        <v>11.4</v>
      </c>
      <c r="K104">
        <f t="shared" si="13"/>
        <v>3.3727810650887577</v>
      </c>
      <c r="O104" s="73">
        <f t="shared" si="14"/>
        <v>11.4</v>
      </c>
      <c r="P104" s="73">
        <f t="shared" si="15"/>
        <v>3.3727810650887577</v>
      </c>
      <c r="Q104" s="73">
        <f t="shared" si="16"/>
        <v>3.38</v>
      </c>
    </row>
    <row r="105" spans="2:17" x14ac:dyDescent="0.25">
      <c r="B105" t="s">
        <v>458</v>
      </c>
      <c r="C105">
        <v>6</v>
      </c>
      <c r="D105">
        <v>1992</v>
      </c>
      <c r="E105" t="s">
        <v>447</v>
      </c>
      <c r="F105">
        <v>2.4E-2</v>
      </c>
      <c r="G105">
        <v>0.48</v>
      </c>
      <c r="I105" s="70">
        <f>(F105)/C105</f>
        <v>4.0000000000000001E-3</v>
      </c>
      <c r="J105">
        <f t="shared" si="12"/>
        <v>0.4</v>
      </c>
      <c r="K105">
        <f t="shared" si="13"/>
        <v>0.83333333333333337</v>
      </c>
      <c r="O105" s="73">
        <f t="shared" si="14"/>
        <v>0.4</v>
      </c>
      <c r="P105" s="73">
        <f t="shared" si="15"/>
        <v>0.83333333333333337</v>
      </c>
      <c r="Q105" s="73">
        <f t="shared" si="16"/>
        <v>0.48</v>
      </c>
    </row>
    <row r="106" spans="2:17" x14ac:dyDescent="0.25">
      <c r="B106" t="s">
        <v>460</v>
      </c>
      <c r="C106">
        <v>4</v>
      </c>
      <c r="D106">
        <v>1992</v>
      </c>
      <c r="E106" t="s">
        <v>447</v>
      </c>
      <c r="F106">
        <v>0.193</v>
      </c>
      <c r="G106">
        <v>4.01</v>
      </c>
      <c r="I106" s="70">
        <f>(F106-F105)/C106</f>
        <v>4.2250000000000003E-2</v>
      </c>
      <c r="J106">
        <f t="shared" si="12"/>
        <v>4.2250000000000005</v>
      </c>
      <c r="K106">
        <f t="shared" si="13"/>
        <v>1.0536159600997508</v>
      </c>
      <c r="O106" s="73">
        <f t="shared" si="14"/>
        <v>4.2250000000000005</v>
      </c>
      <c r="P106" s="73">
        <f t="shared" si="15"/>
        <v>1.0536159600997508</v>
      </c>
      <c r="Q106" s="73">
        <f t="shared" si="16"/>
        <v>4.01</v>
      </c>
    </row>
    <row r="107" spans="2:17" x14ac:dyDescent="0.25">
      <c r="B107" t="s">
        <v>461</v>
      </c>
      <c r="C107" s="71" t="s">
        <v>480</v>
      </c>
      <c r="D107">
        <v>1992</v>
      </c>
      <c r="E107" t="s">
        <v>447</v>
      </c>
      <c r="F107">
        <v>0.56299999999999994</v>
      </c>
      <c r="G107">
        <v>6.66</v>
      </c>
      <c r="I107" s="70">
        <f>(F107-F106)/C107</f>
        <v>7.3999999999999982E-2</v>
      </c>
      <c r="J107">
        <f t="shared" si="12"/>
        <v>7.3999999999999986</v>
      </c>
      <c r="K107">
        <f t="shared" si="13"/>
        <v>1.1111111111111109</v>
      </c>
      <c r="O107" s="73">
        <f t="shared" si="14"/>
        <v>7.3999999999999986</v>
      </c>
      <c r="P107" s="73">
        <f t="shared" si="15"/>
        <v>1.1111111111111109</v>
      </c>
      <c r="Q107" s="73">
        <f t="shared" si="16"/>
        <v>6.66</v>
      </c>
    </row>
    <row r="108" spans="2:17" x14ac:dyDescent="0.25">
      <c r="B108" t="s">
        <v>474</v>
      </c>
      <c r="C108" s="71" t="s">
        <v>481</v>
      </c>
      <c r="D108">
        <v>1992</v>
      </c>
      <c r="E108" t="s">
        <v>447</v>
      </c>
      <c r="F108">
        <v>1.357</v>
      </c>
      <c r="G108">
        <v>5.93</v>
      </c>
      <c r="I108" s="70">
        <f>(F108-F107)/C108</f>
        <v>0.13233333333333333</v>
      </c>
      <c r="J108">
        <f t="shared" si="12"/>
        <v>13.233333333333333</v>
      </c>
      <c r="K108">
        <f t="shared" si="13"/>
        <v>2.2315907813378302</v>
      </c>
      <c r="O108" s="73">
        <f t="shared" si="14"/>
        <v>13.233333333333333</v>
      </c>
      <c r="P108" s="73">
        <f t="shared" si="15"/>
        <v>2.2315907813378302</v>
      </c>
      <c r="Q108" s="73">
        <f t="shared" si="16"/>
        <v>5.93</v>
      </c>
    </row>
    <row r="109" spans="2:17" x14ac:dyDescent="0.25">
      <c r="B109" t="s">
        <v>458</v>
      </c>
      <c r="C109">
        <v>6</v>
      </c>
      <c r="D109">
        <v>1999</v>
      </c>
      <c r="E109" t="s">
        <v>453</v>
      </c>
      <c r="F109">
        <v>0.3</v>
      </c>
      <c r="G109">
        <v>4.37</v>
      </c>
      <c r="I109" s="70">
        <f>(F109)/C109</f>
        <v>4.9999999999999996E-2</v>
      </c>
      <c r="J109">
        <f t="shared" si="12"/>
        <v>5</v>
      </c>
      <c r="K109">
        <f t="shared" si="13"/>
        <v>1.1441647597254003</v>
      </c>
      <c r="O109" s="73">
        <f t="shared" si="14"/>
        <v>5</v>
      </c>
      <c r="P109" s="73">
        <f t="shared" si="15"/>
        <v>1.1441647597254003</v>
      </c>
      <c r="Q109" s="73">
        <f t="shared" si="16"/>
        <v>4.37</v>
      </c>
    </row>
    <row r="110" spans="2:17" x14ac:dyDescent="0.25">
      <c r="B110" t="s">
        <v>460</v>
      </c>
      <c r="C110">
        <v>4</v>
      </c>
      <c r="D110">
        <v>1999</v>
      </c>
      <c r="E110" t="s">
        <v>453</v>
      </c>
      <c r="F110">
        <v>0.46100000000000002</v>
      </c>
      <c r="G110">
        <v>6.68</v>
      </c>
      <c r="I110" s="70">
        <f>(F110-F109)/C110</f>
        <v>4.0250000000000008E-2</v>
      </c>
      <c r="J110">
        <f t="shared" si="12"/>
        <v>4.0250000000000004</v>
      </c>
      <c r="K110">
        <f t="shared" si="13"/>
        <v>0.60254491017964085</v>
      </c>
      <c r="O110" s="73">
        <f t="shared" si="14"/>
        <v>4.0250000000000004</v>
      </c>
      <c r="P110" s="73">
        <f t="shared" si="15"/>
        <v>0.60254491017964085</v>
      </c>
      <c r="Q110" s="73">
        <f t="shared" si="16"/>
        <v>6.6799999999999988</v>
      </c>
    </row>
    <row r="111" spans="2:17" x14ac:dyDescent="0.25">
      <c r="B111" t="s">
        <v>461</v>
      </c>
      <c r="C111" s="71" t="s">
        <v>480</v>
      </c>
      <c r="D111">
        <v>1999</v>
      </c>
      <c r="E111" t="s">
        <v>453</v>
      </c>
      <c r="F111">
        <v>1.075</v>
      </c>
      <c r="G111">
        <v>5.43</v>
      </c>
      <c r="I111" s="70">
        <f>(F111-F110)/C111</f>
        <v>0.12279999999999998</v>
      </c>
      <c r="J111">
        <f t="shared" si="12"/>
        <v>12.279999999999998</v>
      </c>
      <c r="K111">
        <f t="shared" si="13"/>
        <v>2.2615101289134434</v>
      </c>
      <c r="O111" s="73">
        <f t="shared" si="14"/>
        <v>12.279999999999998</v>
      </c>
      <c r="P111" s="73">
        <f t="shared" si="15"/>
        <v>2.2615101289134434</v>
      </c>
      <c r="Q111" s="73">
        <f t="shared" si="16"/>
        <v>5.43</v>
      </c>
    </row>
    <row r="112" spans="2:17" x14ac:dyDescent="0.25">
      <c r="B112" t="s">
        <v>474</v>
      </c>
      <c r="C112" s="71" t="s">
        <v>481</v>
      </c>
      <c r="D112">
        <v>1999</v>
      </c>
      <c r="E112" t="s">
        <v>453</v>
      </c>
      <c r="F112">
        <v>2.1760000000000002</v>
      </c>
      <c r="G112">
        <v>3.47</v>
      </c>
      <c r="I112" s="70">
        <f>(F112-F111)/C112</f>
        <v>0.18350000000000002</v>
      </c>
      <c r="J112">
        <f t="shared" si="12"/>
        <v>18.350000000000001</v>
      </c>
      <c r="K112">
        <f t="shared" si="13"/>
        <v>5.2881844380403455</v>
      </c>
      <c r="O112" s="73">
        <f t="shared" si="14"/>
        <v>18.350000000000001</v>
      </c>
      <c r="P112" s="73">
        <f t="shared" si="15"/>
        <v>5.2881844380403455</v>
      </c>
      <c r="Q112" s="73">
        <f t="shared" si="16"/>
        <v>3.4700000000000006</v>
      </c>
    </row>
    <row r="113" spans="2:18" x14ac:dyDescent="0.25">
      <c r="B113" t="s">
        <v>458</v>
      </c>
      <c r="C113">
        <v>6</v>
      </c>
      <c r="D113">
        <v>1999</v>
      </c>
      <c r="E113" t="s">
        <v>447</v>
      </c>
      <c r="F113">
        <v>7.8E-2</v>
      </c>
      <c r="G113">
        <v>0.91</v>
      </c>
      <c r="I113" s="70">
        <f>(F113)/C113</f>
        <v>1.2999999999999999E-2</v>
      </c>
      <c r="J113">
        <f t="shared" si="12"/>
        <v>1.3</v>
      </c>
      <c r="K113">
        <f t="shared" si="13"/>
        <v>1.4285714285714286</v>
      </c>
      <c r="O113" s="73">
        <f t="shared" si="14"/>
        <v>1.3</v>
      </c>
      <c r="P113" s="73">
        <f t="shared" si="15"/>
        <v>1.4285714285714286</v>
      </c>
      <c r="Q113" s="73">
        <f t="shared" si="16"/>
        <v>0.91</v>
      </c>
    </row>
    <row r="114" spans="2:18" x14ac:dyDescent="0.25">
      <c r="B114" t="s">
        <v>460</v>
      </c>
      <c r="C114">
        <v>4</v>
      </c>
      <c r="D114">
        <v>1999</v>
      </c>
      <c r="E114" t="s">
        <v>447</v>
      </c>
      <c r="F114">
        <v>0.30099999999999999</v>
      </c>
      <c r="G114">
        <v>3.86</v>
      </c>
      <c r="I114" s="70">
        <f>(F114-F113)/C114</f>
        <v>5.5749999999999994E-2</v>
      </c>
      <c r="J114">
        <f t="shared" si="12"/>
        <v>5.5749999999999993</v>
      </c>
      <c r="K114">
        <f t="shared" si="13"/>
        <v>1.4443005181347148</v>
      </c>
      <c r="O114" s="73">
        <f t="shared" si="14"/>
        <v>5.5749999999999993</v>
      </c>
      <c r="P114" s="73">
        <f t="shared" si="15"/>
        <v>1.4443005181347148</v>
      </c>
      <c r="Q114" s="73">
        <f t="shared" si="16"/>
        <v>3.86</v>
      </c>
    </row>
    <row r="115" spans="2:18" x14ac:dyDescent="0.25">
      <c r="B115" t="s">
        <v>461</v>
      </c>
      <c r="C115" s="71" t="s">
        <v>480</v>
      </c>
      <c r="D115">
        <v>1999</v>
      </c>
      <c r="E115" t="s">
        <v>447</v>
      </c>
      <c r="F115">
        <v>0.58599999999999997</v>
      </c>
      <c r="G115">
        <v>4.28</v>
      </c>
      <c r="I115" s="70">
        <f>(F115-F114)/C115</f>
        <v>5.6999999999999995E-2</v>
      </c>
      <c r="J115">
        <f t="shared" si="12"/>
        <v>5.6999999999999993</v>
      </c>
      <c r="K115">
        <f t="shared" si="13"/>
        <v>1.3317757009345792</v>
      </c>
      <c r="O115" s="73">
        <f t="shared" si="14"/>
        <v>5.6999999999999993</v>
      </c>
      <c r="P115" s="73">
        <f t="shared" si="15"/>
        <v>1.3317757009345792</v>
      </c>
      <c r="Q115" s="73">
        <f t="shared" si="16"/>
        <v>4.28</v>
      </c>
    </row>
    <row r="116" spans="2:18" x14ac:dyDescent="0.25">
      <c r="B116" t="s">
        <v>474</v>
      </c>
      <c r="C116" s="71" t="s">
        <v>481</v>
      </c>
      <c r="D116">
        <v>1999</v>
      </c>
      <c r="E116" t="s">
        <v>447</v>
      </c>
      <c r="F116">
        <v>1.718</v>
      </c>
      <c r="G116">
        <v>4.6500000000000004</v>
      </c>
      <c r="I116" s="70">
        <f>(F116-F115)/C116</f>
        <v>0.18866666666666668</v>
      </c>
      <c r="J116">
        <f t="shared" si="12"/>
        <v>18.866666666666667</v>
      </c>
      <c r="K116">
        <f t="shared" si="13"/>
        <v>4.0573476702508957</v>
      </c>
      <c r="O116" s="73">
        <f t="shared" si="14"/>
        <v>18.866666666666667</v>
      </c>
      <c r="P116" s="73">
        <f t="shared" si="15"/>
        <v>4.0573476702508957</v>
      </c>
      <c r="Q116" s="73">
        <f t="shared" si="16"/>
        <v>4.6500000000000004</v>
      </c>
    </row>
    <row r="118" spans="2:18" x14ac:dyDescent="0.25">
      <c r="D118" s="76" t="s">
        <v>482</v>
      </c>
      <c r="F118" t="s">
        <v>483</v>
      </c>
    </row>
    <row r="120" spans="2:18" x14ac:dyDescent="0.25">
      <c r="C120" t="s">
        <v>437</v>
      </c>
      <c r="D120" t="s">
        <v>439</v>
      </c>
      <c r="E120" t="s">
        <v>438</v>
      </c>
      <c r="F120" t="s">
        <v>484</v>
      </c>
      <c r="G120" t="s">
        <v>441</v>
      </c>
      <c r="H120" s="72" t="s">
        <v>479</v>
      </c>
      <c r="J120" t="s">
        <v>443</v>
      </c>
      <c r="K120" t="s">
        <v>445</v>
      </c>
      <c r="L120" t="s">
        <v>442</v>
      </c>
      <c r="P120" t="s">
        <v>443</v>
      </c>
      <c r="Q120" t="s">
        <v>442</v>
      </c>
      <c r="R120" t="s">
        <v>444</v>
      </c>
    </row>
    <row r="121" spans="2:18" x14ac:dyDescent="0.25">
      <c r="B121" t="s">
        <v>458</v>
      </c>
      <c r="C121">
        <v>6</v>
      </c>
      <c r="D121">
        <v>1992</v>
      </c>
      <c r="E121" t="s">
        <v>453</v>
      </c>
      <c r="F121" t="s">
        <v>485</v>
      </c>
      <c r="G121">
        <v>0.193</v>
      </c>
      <c r="H121">
        <v>3.67</v>
      </c>
      <c r="J121" s="70">
        <f>(G121)/C121</f>
        <v>3.216666666666667E-2</v>
      </c>
      <c r="K121">
        <f t="shared" ref="K121:K152" si="17">J121*100</f>
        <v>3.2166666666666668</v>
      </c>
      <c r="L121">
        <f t="shared" ref="L121:L152" si="18">K121/H121</f>
        <v>0.87647593097184384</v>
      </c>
      <c r="P121" s="73">
        <f t="shared" ref="P121:P152" si="19">K121</f>
        <v>3.2166666666666668</v>
      </c>
      <c r="Q121" s="73">
        <f t="shared" ref="Q121:Q152" si="20">L121</f>
        <v>0.87647593097184384</v>
      </c>
      <c r="R121" s="73">
        <f t="shared" ref="R121:R152" si="21">P121/Q121</f>
        <v>3.67</v>
      </c>
    </row>
    <row r="122" spans="2:18" x14ac:dyDescent="0.25">
      <c r="B122" t="s">
        <v>460</v>
      </c>
      <c r="C122">
        <v>4</v>
      </c>
      <c r="D122">
        <v>1992</v>
      </c>
      <c r="E122" t="s">
        <v>453</v>
      </c>
      <c r="F122" t="s">
        <v>485</v>
      </c>
      <c r="G122">
        <v>0.34</v>
      </c>
      <c r="H122">
        <v>5.96</v>
      </c>
      <c r="J122" s="70">
        <f>(G122-G121)/C122</f>
        <v>3.6750000000000005E-2</v>
      </c>
      <c r="K122">
        <f t="shared" si="17"/>
        <v>3.6750000000000007</v>
      </c>
      <c r="L122">
        <f t="shared" si="18"/>
        <v>0.61661073825503365</v>
      </c>
      <c r="P122" s="73">
        <f t="shared" si="19"/>
        <v>3.6750000000000007</v>
      </c>
      <c r="Q122" s="73">
        <f t="shared" si="20"/>
        <v>0.61661073825503365</v>
      </c>
      <c r="R122" s="73">
        <f t="shared" si="21"/>
        <v>5.96</v>
      </c>
    </row>
    <row r="123" spans="2:18" x14ac:dyDescent="0.25">
      <c r="B123" t="s">
        <v>461</v>
      </c>
      <c r="C123" s="71" t="s">
        <v>480</v>
      </c>
      <c r="D123">
        <v>1992</v>
      </c>
      <c r="E123" t="s">
        <v>453</v>
      </c>
      <c r="F123" t="s">
        <v>485</v>
      </c>
      <c r="G123">
        <v>0.69</v>
      </c>
      <c r="H123">
        <v>5.54</v>
      </c>
      <c r="J123" s="70">
        <f>(G123-G122)/C123</f>
        <v>6.9999999999999979E-2</v>
      </c>
      <c r="K123">
        <f t="shared" si="17"/>
        <v>6.9999999999999982</v>
      </c>
      <c r="L123">
        <f t="shared" si="18"/>
        <v>1.2635379061371839</v>
      </c>
      <c r="P123" s="73">
        <f t="shared" si="19"/>
        <v>6.9999999999999982</v>
      </c>
      <c r="Q123" s="73">
        <f t="shared" si="20"/>
        <v>1.2635379061371839</v>
      </c>
      <c r="R123" s="73">
        <f t="shared" si="21"/>
        <v>5.54</v>
      </c>
    </row>
    <row r="124" spans="2:18" x14ac:dyDescent="0.25">
      <c r="B124" t="s">
        <v>474</v>
      </c>
      <c r="C124" s="71" t="s">
        <v>481</v>
      </c>
      <c r="D124">
        <v>1992</v>
      </c>
      <c r="E124" t="s">
        <v>453</v>
      </c>
      <c r="F124" t="s">
        <v>485</v>
      </c>
      <c r="G124">
        <v>1.367</v>
      </c>
      <c r="H124">
        <v>3.26</v>
      </c>
      <c r="J124" s="70">
        <f>(G124-G123)/C124</f>
        <v>0.11283333333333334</v>
      </c>
      <c r="K124">
        <f t="shared" si="17"/>
        <v>11.283333333333335</v>
      </c>
      <c r="L124">
        <f t="shared" si="18"/>
        <v>3.4611451942740294</v>
      </c>
      <c r="P124" s="73">
        <f t="shared" si="19"/>
        <v>11.283333333333335</v>
      </c>
      <c r="Q124" s="73">
        <f t="shared" si="20"/>
        <v>3.4611451942740294</v>
      </c>
      <c r="R124" s="73">
        <f t="shared" si="21"/>
        <v>3.26</v>
      </c>
    </row>
    <row r="125" spans="2:18" x14ac:dyDescent="0.25">
      <c r="B125" t="s">
        <v>458</v>
      </c>
      <c r="C125">
        <v>6</v>
      </c>
      <c r="D125">
        <v>1992</v>
      </c>
      <c r="E125" t="s">
        <v>447</v>
      </c>
      <c r="F125" t="s">
        <v>486</v>
      </c>
      <c r="G125">
        <v>0.20200000000000001</v>
      </c>
      <c r="H125">
        <v>3.88</v>
      </c>
      <c r="J125" s="70">
        <f>(G125)/C125</f>
        <v>3.3666666666666671E-2</v>
      </c>
      <c r="K125">
        <f t="shared" si="17"/>
        <v>3.3666666666666671</v>
      </c>
      <c r="L125">
        <f t="shared" si="18"/>
        <v>0.86769759450171835</v>
      </c>
      <c r="P125" s="73">
        <f t="shared" si="19"/>
        <v>3.3666666666666671</v>
      </c>
      <c r="Q125" s="73">
        <f t="shared" si="20"/>
        <v>0.86769759450171835</v>
      </c>
      <c r="R125" s="73">
        <f t="shared" si="21"/>
        <v>3.88</v>
      </c>
    </row>
    <row r="126" spans="2:18" x14ac:dyDescent="0.25">
      <c r="B126" t="s">
        <v>460</v>
      </c>
      <c r="C126">
        <v>4</v>
      </c>
      <c r="D126">
        <v>1992</v>
      </c>
      <c r="E126" t="s">
        <v>447</v>
      </c>
      <c r="F126" t="s">
        <v>486</v>
      </c>
      <c r="G126">
        <v>0.34599999999999997</v>
      </c>
      <c r="H126">
        <v>6.2</v>
      </c>
      <c r="J126" s="70">
        <f>(G126-G125)/C126</f>
        <v>3.599999999999999E-2</v>
      </c>
      <c r="K126">
        <f t="shared" si="17"/>
        <v>3.5999999999999992</v>
      </c>
      <c r="L126">
        <f t="shared" si="18"/>
        <v>0.5806451612903224</v>
      </c>
      <c r="P126" s="73">
        <f t="shared" si="19"/>
        <v>3.5999999999999992</v>
      </c>
      <c r="Q126" s="73">
        <f t="shared" si="20"/>
        <v>0.5806451612903224</v>
      </c>
      <c r="R126" s="73">
        <f t="shared" si="21"/>
        <v>6.2</v>
      </c>
    </row>
    <row r="127" spans="2:18" x14ac:dyDescent="0.25">
      <c r="B127" t="s">
        <v>461</v>
      </c>
      <c r="C127" s="71" t="s">
        <v>480</v>
      </c>
      <c r="D127">
        <v>1992</v>
      </c>
      <c r="E127" t="s">
        <v>447</v>
      </c>
      <c r="F127" t="s">
        <v>486</v>
      </c>
      <c r="G127">
        <v>0.69299999999999995</v>
      </c>
      <c r="H127">
        <v>5.63</v>
      </c>
      <c r="J127" s="70">
        <f>(G127-G126)/C127</f>
        <v>6.9399999999999989E-2</v>
      </c>
      <c r="K127">
        <f t="shared" si="17"/>
        <v>6.9399999999999986</v>
      </c>
      <c r="L127">
        <f t="shared" si="18"/>
        <v>1.2326820603907636</v>
      </c>
      <c r="P127" s="73">
        <f t="shared" si="19"/>
        <v>6.9399999999999986</v>
      </c>
      <c r="Q127" s="73">
        <f t="shared" si="20"/>
        <v>1.2326820603907636</v>
      </c>
      <c r="R127" s="73">
        <f t="shared" si="21"/>
        <v>5.63</v>
      </c>
    </row>
    <row r="128" spans="2:18" x14ac:dyDescent="0.25">
      <c r="B128" t="s">
        <v>474</v>
      </c>
      <c r="C128" s="71" t="s">
        <v>481</v>
      </c>
      <c r="D128">
        <v>1992</v>
      </c>
      <c r="E128" t="s">
        <v>447</v>
      </c>
      <c r="F128" t="s">
        <v>486</v>
      </c>
      <c r="G128">
        <v>1.3819999999999999</v>
      </c>
      <c r="H128">
        <v>3.31</v>
      </c>
      <c r="J128" s="70">
        <f>(G128-G127)/C128</f>
        <v>0.11483333333333333</v>
      </c>
      <c r="K128">
        <f t="shared" si="17"/>
        <v>11.483333333333333</v>
      </c>
      <c r="L128">
        <f t="shared" si="18"/>
        <v>3.4692849949647528</v>
      </c>
      <c r="P128" s="73">
        <f t="shared" si="19"/>
        <v>11.483333333333333</v>
      </c>
      <c r="Q128" s="73">
        <f t="shared" si="20"/>
        <v>3.4692849949647528</v>
      </c>
      <c r="R128" s="73">
        <f t="shared" si="21"/>
        <v>3.31</v>
      </c>
    </row>
    <row r="129" spans="2:18" x14ac:dyDescent="0.25">
      <c r="B129" t="s">
        <v>458</v>
      </c>
      <c r="C129">
        <v>6</v>
      </c>
      <c r="D129">
        <v>1999</v>
      </c>
      <c r="E129" t="s">
        <v>453</v>
      </c>
      <c r="F129" t="s">
        <v>485</v>
      </c>
      <c r="G129">
        <v>1.7000000000000001E-2</v>
      </c>
      <c r="H129">
        <v>0.34</v>
      </c>
      <c r="J129" s="70">
        <f>(G129)/C129</f>
        <v>2.8333333333333335E-3</v>
      </c>
      <c r="K129">
        <f t="shared" si="17"/>
        <v>0.28333333333333333</v>
      </c>
      <c r="L129">
        <f t="shared" si="18"/>
        <v>0.83333333333333326</v>
      </c>
      <c r="P129" s="73">
        <f t="shared" si="19"/>
        <v>0.28333333333333333</v>
      </c>
      <c r="Q129" s="73">
        <f t="shared" si="20"/>
        <v>0.83333333333333326</v>
      </c>
      <c r="R129" s="73">
        <f t="shared" si="21"/>
        <v>0.34</v>
      </c>
    </row>
    <row r="130" spans="2:18" x14ac:dyDescent="0.25">
      <c r="B130" t="s">
        <v>460</v>
      </c>
      <c r="C130">
        <v>4</v>
      </c>
      <c r="D130">
        <v>1999</v>
      </c>
      <c r="E130" t="s">
        <v>453</v>
      </c>
      <c r="F130" t="s">
        <v>485</v>
      </c>
      <c r="G130">
        <v>0.188</v>
      </c>
      <c r="H130">
        <v>3.85</v>
      </c>
      <c r="J130" s="70">
        <f>(G130-G129)/C130</f>
        <v>4.2749999999999996E-2</v>
      </c>
      <c r="K130">
        <f t="shared" si="17"/>
        <v>4.2749999999999995</v>
      </c>
      <c r="L130">
        <f t="shared" si="18"/>
        <v>1.1103896103896103</v>
      </c>
      <c r="P130" s="73">
        <f t="shared" si="19"/>
        <v>4.2749999999999995</v>
      </c>
      <c r="Q130" s="73">
        <f t="shared" si="20"/>
        <v>1.1103896103896103</v>
      </c>
      <c r="R130" s="73">
        <f t="shared" si="21"/>
        <v>3.85</v>
      </c>
    </row>
    <row r="131" spans="2:18" x14ac:dyDescent="0.25">
      <c r="B131" t="s">
        <v>461</v>
      </c>
      <c r="C131" s="71" t="s">
        <v>480</v>
      </c>
      <c r="D131">
        <v>1999</v>
      </c>
      <c r="E131" t="s">
        <v>453</v>
      </c>
      <c r="F131" t="s">
        <v>485</v>
      </c>
      <c r="G131">
        <v>0.56299999999999994</v>
      </c>
      <c r="H131">
        <v>6.52</v>
      </c>
      <c r="J131" s="70">
        <f>(G131-G130)/C131</f>
        <v>7.4999999999999983E-2</v>
      </c>
      <c r="K131">
        <f t="shared" si="17"/>
        <v>7.4999999999999982</v>
      </c>
      <c r="L131">
        <f t="shared" si="18"/>
        <v>1.1503067484662575</v>
      </c>
      <c r="P131" s="73">
        <f t="shared" si="19"/>
        <v>7.4999999999999982</v>
      </c>
      <c r="Q131" s="73">
        <f t="shared" si="20"/>
        <v>1.1503067484662575</v>
      </c>
      <c r="R131" s="73">
        <f t="shared" si="21"/>
        <v>6.52</v>
      </c>
    </row>
    <row r="132" spans="2:18" x14ac:dyDescent="0.25">
      <c r="B132" t="s">
        <v>474</v>
      </c>
      <c r="C132" s="71" t="s">
        <v>481</v>
      </c>
      <c r="D132">
        <v>1999</v>
      </c>
      <c r="E132" t="s">
        <v>453</v>
      </c>
      <c r="F132" t="s">
        <v>485</v>
      </c>
      <c r="G132">
        <v>1.367</v>
      </c>
      <c r="H132">
        <v>5.95</v>
      </c>
      <c r="J132" s="70">
        <f>(G132-G131)/C132</f>
        <v>0.13400000000000001</v>
      </c>
      <c r="K132">
        <f t="shared" si="17"/>
        <v>13.4</v>
      </c>
      <c r="L132">
        <f t="shared" si="18"/>
        <v>2.2521008403361344</v>
      </c>
      <c r="P132" s="73">
        <f t="shared" si="19"/>
        <v>13.4</v>
      </c>
      <c r="Q132" s="73">
        <f t="shared" si="20"/>
        <v>2.2521008403361344</v>
      </c>
      <c r="R132" s="73">
        <f t="shared" si="21"/>
        <v>5.95</v>
      </c>
    </row>
    <row r="133" spans="2:18" x14ac:dyDescent="0.25">
      <c r="B133" t="s">
        <v>458</v>
      </c>
      <c r="C133">
        <v>6</v>
      </c>
      <c r="D133">
        <v>1999</v>
      </c>
      <c r="E133" t="s">
        <v>447</v>
      </c>
      <c r="F133" t="s">
        <v>486</v>
      </c>
      <c r="G133">
        <v>2.3E-2</v>
      </c>
      <c r="H133">
        <v>0.45</v>
      </c>
      <c r="J133" s="70">
        <f>(G133)/C133</f>
        <v>3.8333333333333331E-3</v>
      </c>
      <c r="K133">
        <f t="shared" si="17"/>
        <v>0.3833333333333333</v>
      </c>
      <c r="L133">
        <f t="shared" si="18"/>
        <v>0.85185185185185175</v>
      </c>
      <c r="P133" s="73">
        <f t="shared" si="19"/>
        <v>0.3833333333333333</v>
      </c>
      <c r="Q133" s="73">
        <f t="shared" si="20"/>
        <v>0.85185185185185175</v>
      </c>
      <c r="R133" s="73">
        <f t="shared" si="21"/>
        <v>0.45</v>
      </c>
    </row>
    <row r="134" spans="2:18" x14ac:dyDescent="0.25">
      <c r="B134" t="s">
        <v>460</v>
      </c>
      <c r="C134">
        <v>4</v>
      </c>
      <c r="D134">
        <v>1999</v>
      </c>
      <c r="E134" t="s">
        <v>447</v>
      </c>
      <c r="F134" t="s">
        <v>486</v>
      </c>
      <c r="G134">
        <v>0.193</v>
      </c>
      <c r="H134">
        <v>4</v>
      </c>
      <c r="J134" s="70">
        <f>(G134-G133)/C134</f>
        <v>4.2500000000000003E-2</v>
      </c>
      <c r="K134">
        <f t="shared" si="17"/>
        <v>4.25</v>
      </c>
      <c r="L134">
        <f t="shared" si="18"/>
        <v>1.0625</v>
      </c>
      <c r="P134" s="73">
        <f t="shared" si="19"/>
        <v>4.25</v>
      </c>
      <c r="Q134" s="73">
        <f t="shared" si="20"/>
        <v>1.0625</v>
      </c>
      <c r="R134" s="73">
        <f t="shared" si="21"/>
        <v>4</v>
      </c>
    </row>
    <row r="135" spans="2:18" x14ac:dyDescent="0.25">
      <c r="B135" t="s">
        <v>461</v>
      </c>
      <c r="C135" s="71" t="s">
        <v>480</v>
      </c>
      <c r="D135">
        <v>1999</v>
      </c>
      <c r="E135" t="s">
        <v>447</v>
      </c>
      <c r="F135" t="s">
        <v>486</v>
      </c>
      <c r="G135">
        <v>0.55900000000000005</v>
      </c>
      <c r="H135">
        <v>6.57</v>
      </c>
      <c r="J135" s="70">
        <f>(G135-G134)/C135</f>
        <v>7.3200000000000015E-2</v>
      </c>
      <c r="K135">
        <f t="shared" si="17"/>
        <v>7.3200000000000012</v>
      </c>
      <c r="L135">
        <f t="shared" si="18"/>
        <v>1.1141552511415527</v>
      </c>
      <c r="P135" s="73">
        <f t="shared" si="19"/>
        <v>7.3200000000000012</v>
      </c>
      <c r="Q135" s="73">
        <f t="shared" si="20"/>
        <v>1.1141552511415527</v>
      </c>
      <c r="R135" s="73">
        <f t="shared" si="21"/>
        <v>6.57</v>
      </c>
    </row>
    <row r="136" spans="2:18" x14ac:dyDescent="0.25">
      <c r="B136" t="s">
        <v>474</v>
      </c>
      <c r="C136" s="71" t="s">
        <v>481</v>
      </c>
      <c r="D136">
        <v>1999</v>
      </c>
      <c r="E136" t="s">
        <v>447</v>
      </c>
      <c r="F136" t="s">
        <v>486</v>
      </c>
      <c r="G136">
        <v>1.339</v>
      </c>
      <c r="H136">
        <v>5.82</v>
      </c>
      <c r="J136" s="70">
        <f>(G136-G135)/C136</f>
        <v>0.12999999999999998</v>
      </c>
      <c r="K136">
        <f t="shared" si="17"/>
        <v>12.999999999999998</v>
      </c>
      <c r="L136">
        <f t="shared" si="18"/>
        <v>2.2336769759450168</v>
      </c>
      <c r="P136" s="73">
        <f t="shared" si="19"/>
        <v>12.999999999999998</v>
      </c>
      <c r="Q136" s="73">
        <f t="shared" si="20"/>
        <v>2.2336769759450168</v>
      </c>
      <c r="R136" s="73">
        <f t="shared" si="21"/>
        <v>5.82</v>
      </c>
    </row>
    <row r="137" spans="2:18" x14ac:dyDescent="0.25">
      <c r="B137" t="s">
        <v>458</v>
      </c>
      <c r="C137">
        <v>6</v>
      </c>
      <c r="D137">
        <v>1992</v>
      </c>
      <c r="E137" t="s">
        <v>453</v>
      </c>
      <c r="F137" t="s">
        <v>485</v>
      </c>
      <c r="G137">
        <v>0.29899999999999999</v>
      </c>
      <c r="H137">
        <v>4.24</v>
      </c>
      <c r="J137" s="70">
        <f>(G137)/C137</f>
        <v>4.9833333333333334E-2</v>
      </c>
      <c r="K137">
        <f t="shared" si="17"/>
        <v>4.9833333333333334</v>
      </c>
      <c r="L137">
        <f t="shared" si="18"/>
        <v>1.175314465408805</v>
      </c>
      <c r="P137" s="73">
        <f t="shared" si="19"/>
        <v>4.9833333333333334</v>
      </c>
      <c r="Q137" s="73">
        <f t="shared" si="20"/>
        <v>1.175314465408805</v>
      </c>
      <c r="R137" s="73">
        <f t="shared" si="21"/>
        <v>4.24</v>
      </c>
    </row>
    <row r="138" spans="2:18" x14ac:dyDescent="0.25">
      <c r="B138" t="s">
        <v>460</v>
      </c>
      <c r="C138">
        <v>4</v>
      </c>
      <c r="D138">
        <v>1992</v>
      </c>
      <c r="E138" t="s">
        <v>453</v>
      </c>
      <c r="F138" t="s">
        <v>485</v>
      </c>
      <c r="G138">
        <v>0.46500000000000002</v>
      </c>
      <c r="H138">
        <v>6.45</v>
      </c>
      <c r="J138" s="70">
        <f>(G138-G137)/C138</f>
        <v>4.1500000000000009E-2</v>
      </c>
      <c r="K138">
        <f t="shared" si="17"/>
        <v>4.1500000000000012</v>
      </c>
      <c r="L138">
        <f t="shared" si="18"/>
        <v>0.64341085271317844</v>
      </c>
      <c r="P138" s="73">
        <f t="shared" si="19"/>
        <v>4.1500000000000012</v>
      </c>
      <c r="Q138" s="73">
        <f t="shared" si="20"/>
        <v>0.64341085271317844</v>
      </c>
      <c r="R138" s="73">
        <f t="shared" si="21"/>
        <v>6.45</v>
      </c>
    </row>
    <row r="139" spans="2:18" x14ac:dyDescent="0.25">
      <c r="B139" t="s">
        <v>461</v>
      </c>
      <c r="C139" s="71" t="s">
        <v>480</v>
      </c>
      <c r="D139">
        <v>1992</v>
      </c>
      <c r="E139" t="s">
        <v>453</v>
      </c>
      <c r="F139" t="s">
        <v>485</v>
      </c>
      <c r="G139">
        <v>1.081</v>
      </c>
      <c r="H139">
        <v>5.37</v>
      </c>
      <c r="J139" s="70">
        <f>(G139-G138)/C139</f>
        <v>0.12319999999999998</v>
      </c>
      <c r="K139">
        <f t="shared" si="17"/>
        <v>12.319999999999997</v>
      </c>
      <c r="L139">
        <f t="shared" si="18"/>
        <v>2.294227188081936</v>
      </c>
      <c r="P139" s="73">
        <f t="shared" si="19"/>
        <v>12.319999999999997</v>
      </c>
      <c r="Q139" s="73">
        <f t="shared" si="20"/>
        <v>2.294227188081936</v>
      </c>
      <c r="R139" s="73">
        <f t="shared" si="21"/>
        <v>5.37</v>
      </c>
    </row>
    <row r="140" spans="2:18" x14ac:dyDescent="0.25">
      <c r="B140" t="s">
        <v>474</v>
      </c>
      <c r="C140" s="71" t="s">
        <v>481</v>
      </c>
      <c r="D140">
        <v>1992</v>
      </c>
      <c r="E140" t="s">
        <v>453</v>
      </c>
      <c r="F140" t="s">
        <v>485</v>
      </c>
      <c r="G140">
        <v>2.1869999999999998</v>
      </c>
      <c r="H140">
        <v>3.47</v>
      </c>
      <c r="J140" s="70">
        <f>(G140-G139)/C140</f>
        <v>0.18433333333333332</v>
      </c>
      <c r="K140">
        <f t="shared" si="17"/>
        <v>18.433333333333334</v>
      </c>
      <c r="L140">
        <f t="shared" si="18"/>
        <v>5.3121998078770414</v>
      </c>
      <c r="P140" s="73">
        <f t="shared" si="19"/>
        <v>18.433333333333334</v>
      </c>
      <c r="Q140" s="73">
        <f t="shared" si="20"/>
        <v>5.3121998078770414</v>
      </c>
      <c r="R140" s="73">
        <f t="shared" si="21"/>
        <v>3.47</v>
      </c>
    </row>
    <row r="141" spans="2:18" x14ac:dyDescent="0.25">
      <c r="B141" t="s">
        <v>458</v>
      </c>
      <c r="C141">
        <v>6</v>
      </c>
      <c r="D141">
        <v>1992</v>
      </c>
      <c r="E141" t="s">
        <v>447</v>
      </c>
      <c r="F141" t="s">
        <v>486</v>
      </c>
      <c r="G141">
        <v>0.3</v>
      </c>
      <c r="H141">
        <v>4.33</v>
      </c>
      <c r="J141" s="70">
        <f>(G141)/C141</f>
        <v>4.9999999999999996E-2</v>
      </c>
      <c r="K141">
        <f t="shared" si="17"/>
        <v>5</v>
      </c>
      <c r="L141">
        <f t="shared" si="18"/>
        <v>1.1547344110854503</v>
      </c>
      <c r="P141" s="73">
        <f t="shared" si="19"/>
        <v>5</v>
      </c>
      <c r="Q141" s="73">
        <f t="shared" si="20"/>
        <v>1.1547344110854503</v>
      </c>
      <c r="R141" s="73">
        <f t="shared" si="21"/>
        <v>4.33</v>
      </c>
    </row>
    <row r="142" spans="2:18" x14ac:dyDescent="0.25">
      <c r="B142" t="s">
        <v>460</v>
      </c>
      <c r="C142">
        <v>4</v>
      </c>
      <c r="D142">
        <v>1992</v>
      </c>
      <c r="E142" t="s">
        <v>447</v>
      </c>
      <c r="F142" t="s">
        <v>486</v>
      </c>
      <c r="G142">
        <v>0.46200000000000002</v>
      </c>
      <c r="H142">
        <v>6.53</v>
      </c>
      <c r="J142" s="70">
        <f>(G142-G141)/C142</f>
        <v>4.0500000000000008E-2</v>
      </c>
      <c r="K142">
        <f t="shared" si="17"/>
        <v>4.0500000000000007</v>
      </c>
      <c r="L142">
        <f t="shared" si="18"/>
        <v>0.62021439509954068</v>
      </c>
      <c r="P142" s="73">
        <f t="shared" si="19"/>
        <v>4.0500000000000007</v>
      </c>
      <c r="Q142" s="73">
        <f t="shared" si="20"/>
        <v>0.62021439509954068</v>
      </c>
      <c r="R142" s="73">
        <f t="shared" si="21"/>
        <v>6.53</v>
      </c>
    </row>
    <row r="143" spans="2:18" x14ac:dyDescent="0.25">
      <c r="B143" t="s">
        <v>461</v>
      </c>
      <c r="C143" s="71" t="s">
        <v>480</v>
      </c>
      <c r="D143">
        <v>1992</v>
      </c>
      <c r="E143" t="s">
        <v>447</v>
      </c>
      <c r="F143" t="s">
        <v>486</v>
      </c>
      <c r="G143">
        <v>1.08</v>
      </c>
      <c r="H143">
        <v>5.38</v>
      </c>
      <c r="J143" s="70">
        <f>(G143-G142)/C143</f>
        <v>0.12360000000000002</v>
      </c>
      <c r="K143">
        <f t="shared" si="17"/>
        <v>12.360000000000001</v>
      </c>
      <c r="L143">
        <f t="shared" si="18"/>
        <v>2.2973977695167287</v>
      </c>
      <c r="P143" s="73">
        <f t="shared" si="19"/>
        <v>12.360000000000001</v>
      </c>
      <c r="Q143" s="73">
        <f t="shared" si="20"/>
        <v>2.2973977695167287</v>
      </c>
      <c r="R143" s="73">
        <f t="shared" si="21"/>
        <v>5.3800000000000008</v>
      </c>
    </row>
    <row r="144" spans="2:18" x14ac:dyDescent="0.25">
      <c r="B144" t="s">
        <v>474</v>
      </c>
      <c r="C144" s="71" t="s">
        <v>481</v>
      </c>
      <c r="D144">
        <v>1992</v>
      </c>
      <c r="E144" t="s">
        <v>447</v>
      </c>
      <c r="F144" t="s">
        <v>486</v>
      </c>
      <c r="G144">
        <v>2.206</v>
      </c>
      <c r="H144">
        <v>3.48</v>
      </c>
      <c r="J144" s="70">
        <f>(G144-G143)/C144</f>
        <v>0.18766666666666665</v>
      </c>
      <c r="K144">
        <f t="shared" si="17"/>
        <v>18.766666666666666</v>
      </c>
      <c r="L144">
        <f t="shared" si="18"/>
        <v>5.3927203065134099</v>
      </c>
      <c r="P144" s="73">
        <f t="shared" si="19"/>
        <v>18.766666666666666</v>
      </c>
      <c r="Q144" s="73">
        <f t="shared" si="20"/>
        <v>5.3927203065134099</v>
      </c>
      <c r="R144" s="73">
        <f t="shared" si="21"/>
        <v>3.48</v>
      </c>
    </row>
    <row r="145" spans="2:18" x14ac:dyDescent="0.25">
      <c r="B145" t="s">
        <v>458</v>
      </c>
      <c r="C145">
        <v>6</v>
      </c>
      <c r="D145">
        <v>1999</v>
      </c>
      <c r="E145" t="s">
        <v>453</v>
      </c>
      <c r="F145" t="s">
        <v>485</v>
      </c>
      <c r="G145">
        <v>8.0000000000000002E-3</v>
      </c>
      <c r="H145">
        <v>0.09</v>
      </c>
      <c r="J145" s="70">
        <f>(G145)/C145</f>
        <v>1.3333333333333333E-3</v>
      </c>
      <c r="K145">
        <f t="shared" si="17"/>
        <v>0.13333333333333333</v>
      </c>
      <c r="L145">
        <f t="shared" si="18"/>
        <v>1.4814814814814816</v>
      </c>
      <c r="P145" s="73">
        <f t="shared" si="19"/>
        <v>0.13333333333333333</v>
      </c>
      <c r="Q145" s="73">
        <f t="shared" si="20"/>
        <v>1.4814814814814816</v>
      </c>
      <c r="R145" s="73">
        <f t="shared" si="21"/>
        <v>0.09</v>
      </c>
    </row>
    <row r="146" spans="2:18" x14ac:dyDescent="0.25">
      <c r="B146" t="s">
        <v>460</v>
      </c>
      <c r="C146">
        <v>4</v>
      </c>
      <c r="D146">
        <v>1999</v>
      </c>
      <c r="E146" t="s">
        <v>453</v>
      </c>
      <c r="F146" t="s">
        <v>485</v>
      </c>
      <c r="G146">
        <v>0.22</v>
      </c>
      <c r="H146">
        <v>2.76</v>
      </c>
      <c r="J146" s="70">
        <f>(G146-G145)/C146</f>
        <v>5.2999999999999999E-2</v>
      </c>
      <c r="K146">
        <f t="shared" si="17"/>
        <v>5.3</v>
      </c>
      <c r="L146">
        <f t="shared" si="18"/>
        <v>1.9202898550724639</v>
      </c>
      <c r="P146" s="73">
        <f t="shared" si="19"/>
        <v>5.3</v>
      </c>
      <c r="Q146" s="73">
        <f t="shared" si="20"/>
        <v>1.9202898550724639</v>
      </c>
      <c r="R146" s="73">
        <f t="shared" si="21"/>
        <v>2.76</v>
      </c>
    </row>
    <row r="147" spans="2:18" x14ac:dyDescent="0.25">
      <c r="B147" t="s">
        <v>461</v>
      </c>
      <c r="C147" s="71" t="s">
        <v>480</v>
      </c>
      <c r="D147">
        <v>1999</v>
      </c>
      <c r="E147" t="s">
        <v>453</v>
      </c>
      <c r="F147" t="s">
        <v>485</v>
      </c>
      <c r="G147">
        <v>0.49099999999999999</v>
      </c>
      <c r="H147">
        <v>3.5</v>
      </c>
      <c r="J147" s="70">
        <f>(G147-G146)/C147</f>
        <v>5.4200000000000005E-2</v>
      </c>
      <c r="K147">
        <f t="shared" si="17"/>
        <v>5.4200000000000008</v>
      </c>
      <c r="L147">
        <f t="shared" si="18"/>
        <v>1.5485714285714287</v>
      </c>
      <c r="P147" s="73">
        <f t="shared" si="19"/>
        <v>5.4200000000000008</v>
      </c>
      <c r="Q147" s="73">
        <f t="shared" si="20"/>
        <v>1.5485714285714287</v>
      </c>
      <c r="R147" s="73">
        <f t="shared" si="21"/>
        <v>3.5</v>
      </c>
    </row>
    <row r="148" spans="2:18" x14ac:dyDescent="0.25">
      <c r="B148" t="s">
        <v>474</v>
      </c>
      <c r="C148" s="71" t="s">
        <v>481</v>
      </c>
      <c r="D148">
        <v>1999</v>
      </c>
      <c r="E148" t="s">
        <v>453</v>
      </c>
      <c r="F148" t="s">
        <v>485</v>
      </c>
      <c r="G148">
        <v>1.571</v>
      </c>
      <c r="H148">
        <v>4.24</v>
      </c>
      <c r="J148" s="70">
        <f>(G148-G147)/C148</f>
        <v>0.18000000000000002</v>
      </c>
      <c r="K148">
        <f t="shared" si="17"/>
        <v>18.000000000000004</v>
      </c>
      <c r="L148">
        <f t="shared" si="18"/>
        <v>4.2452830188679256</v>
      </c>
      <c r="P148" s="73">
        <f t="shared" si="19"/>
        <v>18.000000000000004</v>
      </c>
      <c r="Q148" s="73">
        <f t="shared" si="20"/>
        <v>4.2452830188679256</v>
      </c>
      <c r="R148" s="73">
        <f t="shared" si="21"/>
        <v>4.24</v>
      </c>
    </row>
    <row r="149" spans="2:18" x14ac:dyDescent="0.25">
      <c r="B149" t="s">
        <v>458</v>
      </c>
      <c r="C149">
        <v>6</v>
      </c>
      <c r="D149">
        <v>1999</v>
      </c>
      <c r="E149" t="s">
        <v>447</v>
      </c>
      <c r="F149" t="s">
        <v>486</v>
      </c>
      <c r="G149">
        <v>3.3000000000000002E-2</v>
      </c>
      <c r="H149">
        <v>0.38</v>
      </c>
      <c r="J149" s="70">
        <f>(G149)/C149</f>
        <v>5.5000000000000005E-3</v>
      </c>
      <c r="K149">
        <f t="shared" si="17"/>
        <v>0.55000000000000004</v>
      </c>
      <c r="L149">
        <f t="shared" si="18"/>
        <v>1.4473684210526316</v>
      </c>
      <c r="P149" s="73">
        <f t="shared" si="19"/>
        <v>0.55000000000000004</v>
      </c>
      <c r="Q149" s="73">
        <f t="shared" si="20"/>
        <v>1.4473684210526316</v>
      </c>
      <c r="R149" s="73">
        <f t="shared" si="21"/>
        <v>0.38</v>
      </c>
    </row>
    <row r="150" spans="2:18" x14ac:dyDescent="0.25">
      <c r="B150" t="s">
        <v>460</v>
      </c>
      <c r="C150">
        <v>4</v>
      </c>
      <c r="D150">
        <v>1999</v>
      </c>
      <c r="E150" t="s">
        <v>447</v>
      </c>
      <c r="F150" t="s">
        <v>486</v>
      </c>
      <c r="G150">
        <v>0.255</v>
      </c>
      <c r="H150">
        <v>3.25</v>
      </c>
      <c r="J150" s="70">
        <f>(G150-G149)/C150</f>
        <v>5.5500000000000001E-2</v>
      </c>
      <c r="K150">
        <f t="shared" si="17"/>
        <v>5.55</v>
      </c>
      <c r="L150">
        <f t="shared" si="18"/>
        <v>1.7076923076923076</v>
      </c>
      <c r="P150" s="73">
        <f t="shared" si="19"/>
        <v>5.55</v>
      </c>
      <c r="Q150" s="73">
        <f t="shared" si="20"/>
        <v>1.7076923076923076</v>
      </c>
      <c r="R150" s="73">
        <f t="shared" si="21"/>
        <v>3.25</v>
      </c>
    </row>
    <row r="151" spans="2:18" x14ac:dyDescent="0.25">
      <c r="B151" t="s">
        <v>461</v>
      </c>
      <c r="C151" s="71" t="s">
        <v>480</v>
      </c>
      <c r="D151">
        <v>1999</v>
      </c>
      <c r="E151" t="s">
        <v>447</v>
      </c>
      <c r="F151" t="s">
        <v>486</v>
      </c>
      <c r="G151">
        <v>0.54</v>
      </c>
      <c r="H151">
        <v>3.91</v>
      </c>
      <c r="J151" s="70">
        <f>(G151-G150)/C151</f>
        <v>5.7000000000000009E-2</v>
      </c>
      <c r="K151">
        <f t="shared" si="17"/>
        <v>5.7000000000000011</v>
      </c>
      <c r="L151">
        <f t="shared" si="18"/>
        <v>1.4578005115089516</v>
      </c>
      <c r="P151" s="73">
        <f t="shared" si="19"/>
        <v>5.7000000000000011</v>
      </c>
      <c r="Q151" s="73">
        <f t="shared" si="20"/>
        <v>1.4578005115089516</v>
      </c>
      <c r="R151" s="73">
        <f t="shared" si="21"/>
        <v>3.91</v>
      </c>
    </row>
    <row r="152" spans="2:18" x14ac:dyDescent="0.25">
      <c r="B152" t="s">
        <v>474</v>
      </c>
      <c r="C152" s="71" t="s">
        <v>481</v>
      </c>
      <c r="D152">
        <v>1999</v>
      </c>
      <c r="E152" t="s">
        <v>447</v>
      </c>
      <c r="F152" t="s">
        <v>486</v>
      </c>
      <c r="G152">
        <v>1.6339999999999999</v>
      </c>
      <c r="H152">
        <v>4.43</v>
      </c>
      <c r="J152" s="70">
        <f>(G152-G151)/C152</f>
        <v>0.18233333333333332</v>
      </c>
      <c r="K152">
        <f t="shared" si="17"/>
        <v>18.233333333333331</v>
      </c>
      <c r="L152">
        <f t="shared" si="18"/>
        <v>4.115876598946576</v>
      </c>
      <c r="P152" s="73">
        <f t="shared" si="19"/>
        <v>18.233333333333331</v>
      </c>
      <c r="Q152" s="73">
        <f t="shared" si="20"/>
        <v>4.115876598946576</v>
      </c>
      <c r="R152" s="73">
        <f t="shared" si="21"/>
        <v>4.43</v>
      </c>
    </row>
    <row r="155" spans="2:18" x14ac:dyDescent="0.25">
      <c r="B155" s="76" t="s">
        <v>487</v>
      </c>
    </row>
    <row r="157" spans="2:18" x14ac:dyDescent="0.25">
      <c r="C157" t="s">
        <v>488</v>
      </c>
      <c r="D157" t="s">
        <v>489</v>
      </c>
      <c r="E157" t="s">
        <v>490</v>
      </c>
      <c r="H157" s="76" t="s">
        <v>491</v>
      </c>
    </row>
    <row r="158" spans="2:18" x14ac:dyDescent="0.25">
      <c r="B158" t="s">
        <v>471</v>
      </c>
      <c r="C158">
        <v>0</v>
      </c>
      <c r="D158" t="s">
        <v>492</v>
      </c>
      <c r="E158">
        <v>0.26250000000000001</v>
      </c>
      <c r="H158" t="s">
        <v>492</v>
      </c>
    </row>
    <row r="159" spans="2:18" x14ac:dyDescent="0.25">
      <c r="B159" t="s">
        <v>458</v>
      </c>
      <c r="C159">
        <v>6</v>
      </c>
      <c r="D159" t="s">
        <v>492</v>
      </c>
      <c r="E159">
        <v>0.25</v>
      </c>
      <c r="H159" s="78">
        <f>C158*E158+C159*E159+C160*E160+C161*E161+C162*E162</f>
        <v>9.8249999999999993</v>
      </c>
    </row>
    <row r="160" spans="2:18" x14ac:dyDescent="0.25">
      <c r="B160" t="s">
        <v>460</v>
      </c>
      <c r="C160">
        <v>10</v>
      </c>
      <c r="D160" t="s">
        <v>492</v>
      </c>
      <c r="E160">
        <v>0.1125</v>
      </c>
    </row>
    <row r="161" spans="2:10" x14ac:dyDescent="0.25">
      <c r="B161" t="s">
        <v>461</v>
      </c>
      <c r="C161" s="71" t="s">
        <v>475</v>
      </c>
      <c r="D161" t="s">
        <v>492</v>
      </c>
      <c r="E161">
        <v>0.1125</v>
      </c>
    </row>
    <row r="162" spans="2:10" x14ac:dyDescent="0.25">
      <c r="B162" t="s">
        <v>474</v>
      </c>
      <c r="C162" s="71" t="s">
        <v>493</v>
      </c>
      <c r="D162" t="s">
        <v>492</v>
      </c>
      <c r="E162">
        <v>0.26250000000000001</v>
      </c>
    </row>
    <row r="163" spans="2:10" x14ac:dyDescent="0.25">
      <c r="B163" t="s">
        <v>471</v>
      </c>
      <c r="C163">
        <v>0</v>
      </c>
      <c r="D163" t="s">
        <v>494</v>
      </c>
      <c r="E163">
        <v>0.17</v>
      </c>
      <c r="H163" t="s">
        <v>494</v>
      </c>
    </row>
    <row r="164" spans="2:10" x14ac:dyDescent="0.25">
      <c r="B164" t="s">
        <v>458</v>
      </c>
      <c r="C164">
        <v>6</v>
      </c>
      <c r="D164" t="s">
        <v>494</v>
      </c>
      <c r="E164">
        <v>0.2</v>
      </c>
      <c r="H164" s="78">
        <f>C163*E163+C164*E164+C165*E165+C166*E166+C167*E167</f>
        <v>10.520000000000001</v>
      </c>
    </row>
    <row r="165" spans="2:10" x14ac:dyDescent="0.25">
      <c r="B165" t="s">
        <v>460</v>
      </c>
      <c r="C165">
        <v>10</v>
      </c>
      <c r="D165" t="s">
        <v>494</v>
      </c>
      <c r="E165">
        <v>0.23</v>
      </c>
    </row>
    <row r="166" spans="2:10" x14ac:dyDescent="0.25">
      <c r="B166" t="s">
        <v>461</v>
      </c>
      <c r="C166" s="71" t="s">
        <v>475</v>
      </c>
      <c r="D166" t="s">
        <v>494</v>
      </c>
      <c r="E166">
        <v>0.23</v>
      </c>
    </row>
    <row r="167" spans="2:10" x14ac:dyDescent="0.25">
      <c r="B167" t="s">
        <v>474</v>
      </c>
      <c r="C167" s="71" t="s">
        <v>493</v>
      </c>
      <c r="D167" t="s">
        <v>494</v>
      </c>
      <c r="E167">
        <v>0.17</v>
      </c>
    </row>
    <row r="168" spans="2:10" x14ac:dyDescent="0.25">
      <c r="B168" t="s">
        <v>471</v>
      </c>
      <c r="C168">
        <v>0</v>
      </c>
      <c r="D168" t="s">
        <v>495</v>
      </c>
      <c r="E168">
        <v>0.1925</v>
      </c>
      <c r="H168" t="s">
        <v>495</v>
      </c>
    </row>
    <row r="169" spans="2:10" x14ac:dyDescent="0.25">
      <c r="B169" t="s">
        <v>458</v>
      </c>
      <c r="C169">
        <v>6</v>
      </c>
      <c r="D169" t="s">
        <v>495</v>
      </c>
      <c r="E169">
        <v>0.28999999999999998</v>
      </c>
      <c r="H169" s="78">
        <f>C168*E168+C169*E169+C170*E170+C171*E171+C172*E172</f>
        <v>9.8450000000000006</v>
      </c>
    </row>
    <row r="170" spans="2:10" x14ac:dyDescent="0.25">
      <c r="B170" t="s">
        <v>460</v>
      </c>
      <c r="C170">
        <v>10</v>
      </c>
      <c r="D170" t="s">
        <v>495</v>
      </c>
      <c r="E170">
        <v>0.16250000000000001</v>
      </c>
    </row>
    <row r="171" spans="2:10" x14ac:dyDescent="0.25">
      <c r="B171" t="s">
        <v>461</v>
      </c>
      <c r="C171" s="71" t="s">
        <v>475</v>
      </c>
      <c r="D171" t="s">
        <v>495</v>
      </c>
      <c r="E171">
        <v>0.16250000000000001</v>
      </c>
    </row>
    <row r="172" spans="2:10" x14ac:dyDescent="0.25">
      <c r="B172" t="s">
        <v>474</v>
      </c>
      <c r="C172" s="71" t="s">
        <v>493</v>
      </c>
      <c r="D172" t="s">
        <v>495</v>
      </c>
      <c r="E172">
        <v>0.1925</v>
      </c>
    </row>
    <row r="173" spans="2:10" x14ac:dyDescent="0.25">
      <c r="B173" t="s">
        <v>471</v>
      </c>
      <c r="C173">
        <v>0</v>
      </c>
      <c r="D173" t="s">
        <v>496</v>
      </c>
      <c r="E173">
        <v>0.12</v>
      </c>
      <c r="H173" t="s">
        <v>496</v>
      </c>
      <c r="J173" s="77"/>
    </row>
    <row r="174" spans="2:10" x14ac:dyDescent="0.25">
      <c r="B174" t="s">
        <v>458</v>
      </c>
      <c r="C174">
        <v>6</v>
      </c>
      <c r="D174" t="s">
        <v>496</v>
      </c>
      <c r="E174">
        <v>0.23</v>
      </c>
      <c r="H174" s="78">
        <f>C173*E173+C174*E174+C175*E175+C176*E176+C177*E177</f>
        <v>10.525</v>
      </c>
    </row>
    <row r="175" spans="2:10" x14ac:dyDescent="0.25">
      <c r="B175" t="s">
        <v>460</v>
      </c>
      <c r="C175">
        <v>10</v>
      </c>
      <c r="D175" t="s">
        <v>496</v>
      </c>
      <c r="E175">
        <v>0.26500000000000001</v>
      </c>
    </row>
    <row r="176" spans="2:10" x14ac:dyDescent="0.25">
      <c r="B176" t="s">
        <v>461</v>
      </c>
      <c r="C176" s="71" t="s">
        <v>475</v>
      </c>
      <c r="D176" t="s">
        <v>496</v>
      </c>
      <c r="E176">
        <v>0.26500000000000001</v>
      </c>
    </row>
    <row r="177" spans="1:15" x14ac:dyDescent="0.25">
      <c r="B177" t="s">
        <v>474</v>
      </c>
      <c r="C177" s="71" t="s">
        <v>493</v>
      </c>
      <c r="D177" t="s">
        <v>496</v>
      </c>
      <c r="E177">
        <v>0.12</v>
      </c>
    </row>
    <row r="181" spans="1:15" x14ac:dyDescent="0.25">
      <c r="A181" s="75" t="s">
        <v>142</v>
      </c>
      <c r="C181" t="s">
        <v>497</v>
      </c>
    </row>
    <row r="183" spans="1:15" x14ac:dyDescent="0.25">
      <c r="C183" t="s">
        <v>488</v>
      </c>
      <c r="D183" t="s">
        <v>441</v>
      </c>
      <c r="E183" s="72" t="s">
        <v>442</v>
      </c>
      <c r="G183" t="s">
        <v>443</v>
      </c>
      <c r="H183" t="s">
        <v>445</v>
      </c>
      <c r="I183" t="s">
        <v>498</v>
      </c>
      <c r="M183" t="s">
        <v>443</v>
      </c>
      <c r="N183" t="s">
        <v>442</v>
      </c>
      <c r="O183" t="s">
        <v>444</v>
      </c>
    </row>
    <row r="184" spans="1:15" x14ac:dyDescent="0.25">
      <c r="B184" t="s">
        <v>499</v>
      </c>
      <c r="C184">
        <v>5</v>
      </c>
      <c r="D184">
        <v>0.498</v>
      </c>
      <c r="E184">
        <v>2.9000000000000001E-2</v>
      </c>
      <c r="G184" s="70">
        <f t="shared" ref="G184:G195" si="22">(EXP(D184)-1)/C184</f>
        <v>0.12908542468081458</v>
      </c>
      <c r="H184">
        <f t="shared" ref="H184:H195" si="23">G184*100</f>
        <v>12.908542468081457</v>
      </c>
      <c r="I184">
        <f t="shared" ref="I184:I195" si="24">D184/E184</f>
        <v>17.172413793103448</v>
      </c>
      <c r="M184" s="73">
        <f t="shared" ref="M184:M195" si="25">H184</f>
        <v>12.908542468081457</v>
      </c>
      <c r="N184" s="73">
        <f t="shared" ref="N184:N195" si="26">M184/O184</f>
        <v>0.75170227223767516</v>
      </c>
      <c r="O184" s="73">
        <f t="shared" ref="O184:O195" si="27">I184</f>
        <v>17.172413793103448</v>
      </c>
    </row>
    <row r="185" spans="1:15" x14ac:dyDescent="0.25">
      <c r="B185" t="s">
        <v>500</v>
      </c>
      <c r="C185">
        <v>3</v>
      </c>
      <c r="D185">
        <v>0.25600000000000001</v>
      </c>
      <c r="E185">
        <v>2.7E-2</v>
      </c>
      <c r="G185" s="70">
        <f t="shared" si="22"/>
        <v>9.7250909313234699E-2</v>
      </c>
      <c r="H185">
        <f t="shared" si="23"/>
        <v>9.7250909313234697</v>
      </c>
      <c r="I185">
        <f t="shared" si="24"/>
        <v>9.481481481481481</v>
      </c>
      <c r="M185" s="73">
        <f t="shared" si="25"/>
        <v>9.7250909313234697</v>
      </c>
      <c r="N185" s="73">
        <f t="shared" si="26"/>
        <v>1.0256931841630224</v>
      </c>
      <c r="O185" s="73">
        <f t="shared" si="27"/>
        <v>9.481481481481481</v>
      </c>
    </row>
    <row r="186" spans="1:15" x14ac:dyDescent="0.25">
      <c r="B186" t="s">
        <v>460</v>
      </c>
      <c r="C186">
        <v>3</v>
      </c>
      <c r="D186">
        <v>0.254</v>
      </c>
      <c r="E186">
        <v>6.2E-2</v>
      </c>
      <c r="G186" s="70">
        <f t="shared" si="22"/>
        <v>9.6390601422601405E-2</v>
      </c>
      <c r="H186">
        <f t="shared" si="23"/>
        <v>9.6390601422601403</v>
      </c>
      <c r="I186">
        <f t="shared" si="24"/>
        <v>4.096774193548387</v>
      </c>
      <c r="M186" s="73">
        <f t="shared" si="25"/>
        <v>9.6390601422601403</v>
      </c>
      <c r="N186" s="73">
        <f t="shared" si="26"/>
        <v>2.352841452047751</v>
      </c>
      <c r="O186" s="73">
        <f t="shared" si="27"/>
        <v>4.096774193548387</v>
      </c>
    </row>
    <row r="187" spans="1:15" x14ac:dyDescent="0.25">
      <c r="B187" t="s">
        <v>499</v>
      </c>
      <c r="C187">
        <v>5</v>
      </c>
      <c r="D187">
        <v>0.497</v>
      </c>
      <c r="E187">
        <v>2.9000000000000001E-2</v>
      </c>
      <c r="G187" s="70">
        <f t="shared" si="22"/>
        <v>0.12875650374401224</v>
      </c>
      <c r="H187">
        <f t="shared" si="23"/>
        <v>12.875650374401223</v>
      </c>
      <c r="I187">
        <f t="shared" si="24"/>
        <v>17.137931034482758</v>
      </c>
      <c r="M187" s="73">
        <f t="shared" si="25"/>
        <v>12.875650374401223</v>
      </c>
      <c r="N187" s="73">
        <f t="shared" si="26"/>
        <v>0.7512954946833712</v>
      </c>
      <c r="O187" s="73">
        <f t="shared" si="27"/>
        <v>17.137931034482758</v>
      </c>
    </row>
    <row r="188" spans="1:15" x14ac:dyDescent="0.25">
      <c r="B188" t="s">
        <v>500</v>
      </c>
      <c r="C188">
        <v>3</v>
      </c>
      <c r="D188">
        <v>0.245</v>
      </c>
      <c r="E188">
        <v>2.7E-2</v>
      </c>
      <c r="G188" s="70">
        <f t="shared" si="22"/>
        <v>9.2540437734962191E-2</v>
      </c>
      <c r="H188">
        <f t="shared" si="23"/>
        <v>9.2540437734962193</v>
      </c>
      <c r="I188">
        <f t="shared" si="24"/>
        <v>9.0740740740740744</v>
      </c>
      <c r="M188" s="73">
        <f t="shared" si="25"/>
        <v>9.2540437734962193</v>
      </c>
      <c r="N188" s="73">
        <f t="shared" si="26"/>
        <v>1.0198333954465222</v>
      </c>
      <c r="O188" s="73">
        <f t="shared" si="27"/>
        <v>9.0740740740740744</v>
      </c>
    </row>
    <row r="189" spans="1:15" x14ac:dyDescent="0.25">
      <c r="B189" t="s">
        <v>460</v>
      </c>
      <c r="C189">
        <v>3</v>
      </c>
      <c r="D189">
        <v>0.27</v>
      </c>
      <c r="E189">
        <v>6.3E-2</v>
      </c>
      <c r="G189" s="70">
        <f t="shared" si="22"/>
        <v>0.1033214835777491</v>
      </c>
      <c r="H189">
        <f t="shared" si="23"/>
        <v>10.33214835777491</v>
      </c>
      <c r="I189">
        <f t="shared" si="24"/>
        <v>4.2857142857142856</v>
      </c>
      <c r="M189" s="73">
        <f t="shared" si="25"/>
        <v>10.33214835777491</v>
      </c>
      <c r="N189" s="73">
        <f t="shared" si="26"/>
        <v>2.4108346168141459</v>
      </c>
      <c r="O189" s="73">
        <f t="shared" si="27"/>
        <v>4.2857142857142856</v>
      </c>
    </row>
    <row r="190" spans="1:15" x14ac:dyDescent="0.25">
      <c r="B190" t="s">
        <v>499</v>
      </c>
      <c r="C190">
        <v>5</v>
      </c>
      <c r="D190">
        <v>0.47099999999999997</v>
      </c>
      <c r="E190">
        <v>2.8000000000000001E-2</v>
      </c>
      <c r="G190" s="70">
        <f t="shared" si="22"/>
        <v>0.12031899753488129</v>
      </c>
      <c r="H190">
        <f t="shared" si="23"/>
        <v>12.03189975348813</v>
      </c>
      <c r="I190">
        <f t="shared" si="24"/>
        <v>16.821428571428569</v>
      </c>
      <c r="M190" s="73">
        <f t="shared" si="25"/>
        <v>12.03189975348813</v>
      </c>
      <c r="N190" s="73">
        <f t="shared" si="26"/>
        <v>0.71527217218188466</v>
      </c>
      <c r="O190" s="73">
        <f t="shared" si="27"/>
        <v>16.821428571428569</v>
      </c>
    </row>
    <row r="191" spans="1:15" x14ac:dyDescent="0.25">
      <c r="B191" t="s">
        <v>500</v>
      </c>
      <c r="C191">
        <v>3</v>
      </c>
      <c r="D191">
        <v>0.216</v>
      </c>
      <c r="E191">
        <v>2.8000000000000001E-2</v>
      </c>
      <c r="G191" s="70">
        <f t="shared" si="22"/>
        <v>8.0367459666890559E-2</v>
      </c>
      <c r="H191">
        <f t="shared" si="23"/>
        <v>8.0367459666890557</v>
      </c>
      <c r="I191">
        <f t="shared" si="24"/>
        <v>7.7142857142857144</v>
      </c>
      <c r="M191" s="73">
        <f t="shared" si="25"/>
        <v>8.0367459666890557</v>
      </c>
      <c r="N191" s="73">
        <f t="shared" si="26"/>
        <v>1.041800403089322</v>
      </c>
      <c r="O191" s="73">
        <f t="shared" si="27"/>
        <v>7.7142857142857144</v>
      </c>
    </row>
    <row r="192" spans="1:15" x14ac:dyDescent="0.25">
      <c r="B192" t="s">
        <v>460</v>
      </c>
      <c r="C192">
        <v>3</v>
      </c>
      <c r="D192">
        <v>0.24199999999999999</v>
      </c>
      <c r="E192">
        <v>6.3E-2</v>
      </c>
      <c r="G192" s="70">
        <f t="shared" si="22"/>
        <v>9.1264730938731622E-2</v>
      </c>
      <c r="H192">
        <f t="shared" si="23"/>
        <v>9.1264730938731624</v>
      </c>
      <c r="I192">
        <f t="shared" si="24"/>
        <v>3.8412698412698409</v>
      </c>
      <c r="M192" s="73">
        <f t="shared" si="25"/>
        <v>9.1264730938731624</v>
      </c>
      <c r="N192" s="73">
        <f t="shared" si="26"/>
        <v>2.3759000203058234</v>
      </c>
      <c r="O192" s="73">
        <f t="shared" si="27"/>
        <v>3.8412698412698409</v>
      </c>
    </row>
    <row r="193" spans="2:15" x14ac:dyDescent="0.25">
      <c r="B193" t="s">
        <v>499</v>
      </c>
      <c r="C193">
        <v>5</v>
      </c>
      <c r="D193">
        <v>0.42</v>
      </c>
      <c r="E193">
        <v>0.03</v>
      </c>
      <c r="G193" s="70">
        <f t="shared" si="22"/>
        <v>0.10439231112372674</v>
      </c>
      <c r="H193">
        <f t="shared" si="23"/>
        <v>10.439231112372674</v>
      </c>
      <c r="I193">
        <f t="shared" si="24"/>
        <v>14</v>
      </c>
      <c r="M193" s="73">
        <f t="shared" si="25"/>
        <v>10.439231112372674</v>
      </c>
      <c r="N193" s="73">
        <f t="shared" si="26"/>
        <v>0.74565936516947673</v>
      </c>
      <c r="O193" s="73">
        <f t="shared" si="27"/>
        <v>14</v>
      </c>
    </row>
    <row r="194" spans="2:15" x14ac:dyDescent="0.25">
      <c r="B194" t="s">
        <v>500</v>
      </c>
      <c r="C194">
        <v>3</v>
      </c>
      <c r="D194">
        <v>0.20899999999999999</v>
      </c>
      <c r="E194">
        <v>2.9000000000000001E-2</v>
      </c>
      <c r="G194" s="70">
        <f t="shared" si="22"/>
        <v>7.7481666176751604E-2</v>
      </c>
      <c r="H194">
        <f t="shared" si="23"/>
        <v>7.7481666176751602</v>
      </c>
      <c r="I194">
        <f t="shared" si="24"/>
        <v>7.206896551724137</v>
      </c>
      <c r="M194" s="73">
        <f t="shared" si="25"/>
        <v>7.7481666176751602</v>
      </c>
      <c r="N194" s="73">
        <f t="shared" si="26"/>
        <v>1.0751044589118646</v>
      </c>
      <c r="O194" s="73">
        <f t="shared" si="27"/>
        <v>7.206896551724137</v>
      </c>
    </row>
    <row r="195" spans="2:15" x14ac:dyDescent="0.25">
      <c r="B195" t="s">
        <v>460</v>
      </c>
      <c r="C195">
        <v>3</v>
      </c>
      <c r="D195">
        <v>0.23400000000000001</v>
      </c>
      <c r="E195">
        <v>6.4000000000000001E-2</v>
      </c>
      <c r="G195" s="70">
        <f t="shared" si="22"/>
        <v>8.7881497402592615E-2</v>
      </c>
      <c r="H195">
        <f t="shared" si="23"/>
        <v>8.7881497402592608</v>
      </c>
      <c r="I195">
        <f t="shared" si="24"/>
        <v>3.65625</v>
      </c>
      <c r="M195" s="73">
        <f t="shared" si="25"/>
        <v>8.7881497402592608</v>
      </c>
      <c r="N195" s="73">
        <f t="shared" si="26"/>
        <v>2.4035965101563792</v>
      </c>
      <c r="O195" s="73">
        <f t="shared" si="27"/>
        <v>3.65625</v>
      </c>
    </row>
    <row r="198" spans="2:15" x14ac:dyDescent="0.25">
      <c r="C198" t="s">
        <v>501</v>
      </c>
    </row>
    <row r="200" spans="2:15" x14ac:dyDescent="0.25">
      <c r="C200" t="s">
        <v>488</v>
      </c>
      <c r="D200" t="s">
        <v>441</v>
      </c>
      <c r="E200" s="72" t="s">
        <v>442</v>
      </c>
      <c r="G200" t="s">
        <v>443</v>
      </c>
      <c r="H200" t="s">
        <v>445</v>
      </c>
      <c r="I200" t="s">
        <v>498</v>
      </c>
      <c r="M200" t="s">
        <v>443</v>
      </c>
      <c r="N200" t="s">
        <v>442</v>
      </c>
      <c r="O200" t="s">
        <v>444</v>
      </c>
    </row>
    <row r="201" spans="2:15" x14ac:dyDescent="0.25">
      <c r="B201" t="s">
        <v>499</v>
      </c>
      <c r="C201">
        <v>5</v>
      </c>
      <c r="D201">
        <v>0.42</v>
      </c>
      <c r="E201">
        <v>0.03</v>
      </c>
      <c r="G201" s="70">
        <f t="shared" ref="G201:G212" si="28">(EXP(D201)-1)/C201</f>
        <v>0.10439231112372674</v>
      </c>
      <c r="H201">
        <f t="shared" ref="H201:H212" si="29">G201*100</f>
        <v>10.439231112372674</v>
      </c>
      <c r="I201">
        <f t="shared" ref="I201:I212" si="30">D201/E201</f>
        <v>14</v>
      </c>
      <c r="M201" s="73">
        <f t="shared" ref="M201:M212" si="31">H201</f>
        <v>10.439231112372674</v>
      </c>
      <c r="N201" s="73">
        <f t="shared" ref="N201:N212" si="32">M201/O201</f>
        <v>0.74565936516947673</v>
      </c>
      <c r="O201" s="73">
        <f t="shared" ref="O201:O212" si="33">I201</f>
        <v>14</v>
      </c>
    </row>
    <row r="202" spans="2:15" x14ac:dyDescent="0.25">
      <c r="B202" t="s">
        <v>500</v>
      </c>
      <c r="C202">
        <v>3</v>
      </c>
      <c r="D202">
        <v>0.20899999999999999</v>
      </c>
      <c r="E202">
        <v>2.9000000000000001E-2</v>
      </c>
      <c r="G202" s="70">
        <f t="shared" si="28"/>
        <v>7.7481666176751604E-2</v>
      </c>
      <c r="H202">
        <f t="shared" si="29"/>
        <v>7.7481666176751602</v>
      </c>
      <c r="I202">
        <f t="shared" si="30"/>
        <v>7.206896551724137</v>
      </c>
      <c r="M202" s="73">
        <f t="shared" si="31"/>
        <v>7.7481666176751602</v>
      </c>
      <c r="N202" s="73">
        <f t="shared" si="32"/>
        <v>1.0751044589118646</v>
      </c>
      <c r="O202" s="73">
        <f t="shared" si="33"/>
        <v>7.206896551724137</v>
      </c>
    </row>
    <row r="203" spans="2:15" x14ac:dyDescent="0.25">
      <c r="B203" t="s">
        <v>460</v>
      </c>
      <c r="C203">
        <v>3</v>
      </c>
      <c r="D203">
        <v>0.23400000000000001</v>
      </c>
      <c r="E203">
        <v>6.4000000000000001E-2</v>
      </c>
      <c r="G203" s="70">
        <f t="shared" si="28"/>
        <v>8.7881497402592615E-2</v>
      </c>
      <c r="H203">
        <f t="shared" si="29"/>
        <v>8.7881497402592608</v>
      </c>
      <c r="I203">
        <f t="shared" si="30"/>
        <v>3.65625</v>
      </c>
      <c r="M203" s="73">
        <f t="shared" si="31"/>
        <v>8.7881497402592608</v>
      </c>
      <c r="N203" s="73">
        <f t="shared" si="32"/>
        <v>2.4035965101563792</v>
      </c>
      <c r="O203" s="73">
        <f t="shared" si="33"/>
        <v>3.65625</v>
      </c>
    </row>
    <row r="204" spans="2:15" x14ac:dyDescent="0.25">
      <c r="B204" t="s">
        <v>499</v>
      </c>
      <c r="C204">
        <v>5</v>
      </c>
      <c r="D204">
        <v>0.379</v>
      </c>
      <c r="E204">
        <v>0.17699999999999999</v>
      </c>
      <c r="G204" s="70">
        <f t="shared" si="28"/>
        <v>9.2164607148686351E-2</v>
      </c>
      <c r="H204">
        <f t="shared" si="29"/>
        <v>9.2164607148686351</v>
      </c>
      <c r="I204">
        <f t="shared" si="30"/>
        <v>2.1412429378531073</v>
      </c>
      <c r="M204" s="73">
        <f t="shared" si="31"/>
        <v>9.2164607148686351</v>
      </c>
      <c r="N204" s="73">
        <f t="shared" si="32"/>
        <v>4.3042573787117373</v>
      </c>
      <c r="O204" s="73">
        <f t="shared" si="33"/>
        <v>2.1412429378531073</v>
      </c>
    </row>
    <row r="205" spans="2:15" x14ac:dyDescent="0.25">
      <c r="B205" t="s">
        <v>500</v>
      </c>
      <c r="C205">
        <v>3</v>
      </c>
      <c r="D205">
        <v>0.28799999999999998</v>
      </c>
      <c r="E205">
        <v>0.121</v>
      </c>
      <c r="G205" s="70">
        <f t="shared" si="28"/>
        <v>0.11125243470779485</v>
      </c>
      <c r="H205">
        <f t="shared" si="29"/>
        <v>11.125243470779484</v>
      </c>
      <c r="I205">
        <f t="shared" si="30"/>
        <v>2.3801652892561984</v>
      </c>
      <c r="M205" s="73">
        <f t="shared" si="31"/>
        <v>11.125243470779484</v>
      </c>
      <c r="N205" s="73">
        <f t="shared" si="32"/>
        <v>4.6741474304316579</v>
      </c>
      <c r="O205" s="73">
        <f t="shared" si="33"/>
        <v>2.3801652892561984</v>
      </c>
    </row>
    <row r="206" spans="2:15" x14ac:dyDescent="0.25">
      <c r="B206" t="s">
        <v>460</v>
      </c>
      <c r="C206">
        <v>3</v>
      </c>
      <c r="D206">
        <v>0.192</v>
      </c>
      <c r="E206">
        <v>8.6999999999999994E-2</v>
      </c>
      <c r="G206" s="70">
        <f t="shared" si="28"/>
        <v>7.0556838988300161E-2</v>
      </c>
      <c r="H206">
        <f t="shared" si="29"/>
        <v>7.0556838988300159</v>
      </c>
      <c r="I206">
        <f t="shared" si="30"/>
        <v>2.2068965517241383</v>
      </c>
      <c r="M206" s="73">
        <f t="shared" si="31"/>
        <v>7.0556838988300159</v>
      </c>
      <c r="N206" s="73">
        <f t="shared" si="32"/>
        <v>3.1971067666573503</v>
      </c>
      <c r="O206" s="73">
        <f t="shared" si="33"/>
        <v>2.2068965517241383</v>
      </c>
    </row>
    <row r="207" spans="2:15" x14ac:dyDescent="0.25">
      <c r="B207" t="s">
        <v>499</v>
      </c>
      <c r="C207">
        <v>5</v>
      </c>
      <c r="D207">
        <v>0.36199999999999999</v>
      </c>
      <c r="E207">
        <v>0.16700000000000001</v>
      </c>
      <c r="G207" s="70">
        <f t="shared" si="28"/>
        <v>8.7239788392070361E-2</v>
      </c>
      <c r="H207">
        <f t="shared" si="29"/>
        <v>8.7239788392070352</v>
      </c>
      <c r="I207">
        <f t="shared" si="30"/>
        <v>2.1676646706586826</v>
      </c>
      <c r="M207" s="73">
        <f t="shared" si="31"/>
        <v>8.7239788392070352</v>
      </c>
      <c r="N207" s="73">
        <f t="shared" si="32"/>
        <v>4.0245979727833561</v>
      </c>
      <c r="O207" s="73">
        <f t="shared" si="33"/>
        <v>2.1676646706586826</v>
      </c>
    </row>
    <row r="208" spans="2:15" x14ac:dyDescent="0.25">
      <c r="B208" t="s">
        <v>500</v>
      </c>
      <c r="C208">
        <v>3</v>
      </c>
      <c r="D208">
        <v>0.30099999999999999</v>
      </c>
      <c r="E208">
        <v>0.124</v>
      </c>
      <c r="G208" s="70">
        <f t="shared" si="28"/>
        <v>0.11706978051267185</v>
      </c>
      <c r="H208">
        <f t="shared" si="29"/>
        <v>11.706978051267185</v>
      </c>
      <c r="I208">
        <f t="shared" si="30"/>
        <v>2.4274193548387095</v>
      </c>
      <c r="M208" s="73">
        <f t="shared" si="31"/>
        <v>11.706978051267185</v>
      </c>
      <c r="N208" s="73">
        <f t="shared" si="32"/>
        <v>4.8228082337446212</v>
      </c>
      <c r="O208" s="73">
        <f t="shared" si="33"/>
        <v>2.4274193548387095</v>
      </c>
    </row>
    <row r="209" spans="1:22" x14ac:dyDescent="0.25">
      <c r="B209" t="s">
        <v>460</v>
      </c>
      <c r="C209">
        <v>3</v>
      </c>
      <c r="D209">
        <v>0.19</v>
      </c>
      <c r="E209">
        <v>8.8999999999999996E-2</v>
      </c>
      <c r="G209" s="70">
        <f t="shared" si="28"/>
        <v>6.9749865885750495E-2</v>
      </c>
      <c r="H209">
        <f t="shared" si="29"/>
        <v>6.9749865885750495</v>
      </c>
      <c r="I209">
        <f t="shared" si="30"/>
        <v>2.1348314606741576</v>
      </c>
      <c r="M209" s="73">
        <f t="shared" si="31"/>
        <v>6.9749865885750495</v>
      </c>
      <c r="N209" s="73">
        <f t="shared" si="32"/>
        <v>3.2672305599114702</v>
      </c>
      <c r="O209" s="73">
        <f t="shared" si="33"/>
        <v>2.1348314606741576</v>
      </c>
    </row>
    <row r="210" spans="1:22" x14ac:dyDescent="0.25">
      <c r="B210" t="s">
        <v>499</v>
      </c>
      <c r="C210">
        <v>5</v>
      </c>
      <c r="D210">
        <v>0.373</v>
      </c>
      <c r="E210">
        <v>0.17699999999999999</v>
      </c>
      <c r="G210" s="70">
        <f t="shared" si="28"/>
        <v>9.0416867966555042E-2</v>
      </c>
      <c r="H210">
        <f t="shared" si="29"/>
        <v>9.0416867966555046</v>
      </c>
      <c r="I210">
        <f t="shared" si="30"/>
        <v>2.1073446327683616</v>
      </c>
      <c r="M210" s="73">
        <f t="shared" si="31"/>
        <v>9.0416867966555046</v>
      </c>
      <c r="N210" s="73">
        <f t="shared" si="32"/>
        <v>4.2905591501555609</v>
      </c>
      <c r="O210" s="73">
        <f t="shared" si="33"/>
        <v>2.1073446327683616</v>
      </c>
    </row>
    <row r="211" spans="1:22" x14ac:dyDescent="0.25">
      <c r="B211" t="s">
        <v>500</v>
      </c>
      <c r="C211">
        <v>3</v>
      </c>
      <c r="D211">
        <v>0.28699999999999998</v>
      </c>
      <c r="E211">
        <v>0.122</v>
      </c>
      <c r="G211" s="70">
        <f t="shared" si="28"/>
        <v>0.11080807115855862</v>
      </c>
      <c r="H211">
        <f t="shared" si="29"/>
        <v>11.080807115855862</v>
      </c>
      <c r="I211">
        <f t="shared" si="30"/>
        <v>2.3524590163934427</v>
      </c>
      <c r="M211" s="73">
        <f t="shared" si="31"/>
        <v>11.080807115855862</v>
      </c>
      <c r="N211" s="73">
        <f t="shared" si="32"/>
        <v>4.7103082513394252</v>
      </c>
      <c r="O211" s="73">
        <f t="shared" si="33"/>
        <v>2.3524590163934427</v>
      </c>
    </row>
    <row r="212" spans="1:22" x14ac:dyDescent="0.25">
      <c r="B212" t="s">
        <v>460</v>
      </c>
      <c r="C212">
        <v>3</v>
      </c>
      <c r="D212">
        <v>0.19700000000000001</v>
      </c>
      <c r="E212">
        <v>8.7999999999999995E-2</v>
      </c>
      <c r="G212" s="70">
        <f t="shared" si="28"/>
        <v>7.2581346901969448E-2</v>
      </c>
      <c r="H212">
        <f t="shared" si="29"/>
        <v>7.258134690196945</v>
      </c>
      <c r="I212">
        <f t="shared" si="30"/>
        <v>2.2386363636363638</v>
      </c>
      <c r="M212" s="73">
        <f t="shared" si="31"/>
        <v>7.258134690196945</v>
      </c>
      <c r="N212" s="73">
        <f t="shared" si="32"/>
        <v>3.2422124504433052</v>
      </c>
      <c r="O212" s="73">
        <f t="shared" si="33"/>
        <v>2.2386363636363638</v>
      </c>
    </row>
    <row r="216" spans="1:22" x14ac:dyDescent="0.25">
      <c r="A216" s="75" t="s">
        <v>144</v>
      </c>
    </row>
    <row r="217" spans="1:22" x14ac:dyDescent="0.25">
      <c r="C217" t="s">
        <v>478</v>
      </c>
    </row>
    <row r="219" spans="1:22" x14ac:dyDescent="0.25">
      <c r="C219" t="s">
        <v>437</v>
      </c>
      <c r="D219" t="s">
        <v>502</v>
      </c>
      <c r="E219" t="s">
        <v>503</v>
      </c>
      <c r="F219" t="s">
        <v>441</v>
      </c>
      <c r="G219" s="72" t="s">
        <v>442</v>
      </c>
      <c r="I219" t="s">
        <v>443</v>
      </c>
      <c r="J219" t="s">
        <v>445</v>
      </c>
      <c r="K219" t="s">
        <v>504</v>
      </c>
      <c r="O219" t="s">
        <v>443</v>
      </c>
      <c r="P219" t="s">
        <v>442</v>
      </c>
      <c r="Q219" t="s">
        <v>444</v>
      </c>
    </row>
    <row r="220" spans="1:22" x14ac:dyDescent="0.25">
      <c r="B220" t="s">
        <v>505</v>
      </c>
      <c r="C220">
        <v>0</v>
      </c>
      <c r="D220" t="s">
        <v>506</v>
      </c>
      <c r="E220">
        <v>1</v>
      </c>
      <c r="F220">
        <v>-0.1295</v>
      </c>
      <c r="G220">
        <v>0.2034</v>
      </c>
      <c r="I220" s="70" t="s">
        <v>110</v>
      </c>
      <c r="J220" s="70" t="s">
        <v>110</v>
      </c>
      <c r="K220" s="70" t="s">
        <v>110</v>
      </c>
      <c r="O220" s="73" t="s">
        <v>110</v>
      </c>
      <c r="P220" s="73" t="s">
        <v>110</v>
      </c>
      <c r="Q220" s="73" t="s">
        <v>110</v>
      </c>
      <c r="T220" t="s">
        <v>507</v>
      </c>
    </row>
    <row r="221" spans="1:22" x14ac:dyDescent="0.25">
      <c r="B221" t="s">
        <v>508</v>
      </c>
      <c r="C221">
        <v>6</v>
      </c>
      <c r="D221" t="s">
        <v>506</v>
      </c>
      <c r="E221">
        <v>1</v>
      </c>
      <c r="F221">
        <v>-3.0599999999999999E-2</v>
      </c>
      <c r="G221">
        <v>0.20449999999999999</v>
      </c>
      <c r="I221" s="70">
        <f>(1+F221-F220)^(1/C221)-1</f>
        <v>1.5842461862563662E-2</v>
      </c>
      <c r="J221">
        <f>I221*100</f>
        <v>1.5842461862563662</v>
      </c>
      <c r="K221">
        <f>F221/G221</f>
        <v>-0.14963325183374082</v>
      </c>
      <c r="O221" s="73">
        <f>J221</f>
        <v>1.5842461862563662</v>
      </c>
      <c r="P221" s="73">
        <f>IF(K221&gt;0,J221/K221,-J221/K221)</f>
        <v>10.587527617301532</v>
      </c>
      <c r="Q221" s="73">
        <f>O221/P221</f>
        <v>0.14963325183374082</v>
      </c>
      <c r="T221">
        <v>1.5842461862563659</v>
      </c>
      <c r="U221">
        <v>10.58752761730153</v>
      </c>
      <c r="V221">
        <v>0.14963325183374079</v>
      </c>
    </row>
    <row r="222" spans="1:22" x14ac:dyDescent="0.25">
      <c r="B222" t="s">
        <v>509</v>
      </c>
      <c r="C222">
        <v>6</v>
      </c>
      <c r="D222" t="s">
        <v>506</v>
      </c>
      <c r="E222">
        <v>1</v>
      </c>
      <c r="F222">
        <v>5.1900000000000002E-2</v>
      </c>
      <c r="G222">
        <v>0.20599999999999999</v>
      </c>
      <c r="I222" s="70">
        <f>(1+F222-F221)^(1/C222)-1</f>
        <v>1.3299863552695745E-2</v>
      </c>
      <c r="J222">
        <f>I222*100</f>
        <v>1.3299863552695745</v>
      </c>
      <c r="K222">
        <f>F222/G222</f>
        <v>0.25194174757281557</v>
      </c>
      <c r="O222" s="73">
        <f>J222</f>
        <v>1.3299863552695745</v>
      </c>
      <c r="P222" s="73">
        <f>IF(K222&gt;0,J222/K222,-J222/K222)</f>
        <v>5.2789439149428192</v>
      </c>
      <c r="Q222" s="73">
        <f>O222/P222</f>
        <v>0.25194174757281557</v>
      </c>
      <c r="T222">
        <v>1.329986355269575</v>
      </c>
      <c r="U222">
        <v>5.2789439149428192</v>
      </c>
      <c r="V222">
        <v>0.25194174757281562</v>
      </c>
    </row>
    <row r="223" spans="1:22" x14ac:dyDescent="0.25">
      <c r="B223" t="s">
        <v>510</v>
      </c>
      <c r="C223">
        <v>4</v>
      </c>
      <c r="D223" t="s">
        <v>506</v>
      </c>
      <c r="E223">
        <v>1</v>
      </c>
      <c r="F223">
        <v>0.183</v>
      </c>
      <c r="G223">
        <v>0.215</v>
      </c>
      <c r="I223" s="70">
        <f>(1+F223-F222)^(1/C223)-1</f>
        <v>3.1276806632076326E-2</v>
      </c>
      <c r="J223">
        <f>I223*100</f>
        <v>3.1276806632076326</v>
      </c>
      <c r="K223">
        <f>F223/G223</f>
        <v>0.85116279069767442</v>
      </c>
      <c r="O223" s="73">
        <f>J223</f>
        <v>3.1276806632076326</v>
      </c>
      <c r="P223" s="73">
        <f>IF(K223&gt;0,J223/K223,-J223/K223)</f>
        <v>3.6745975004898415</v>
      </c>
      <c r="Q223" s="73">
        <f>O223/P223</f>
        <v>0.85116279069767442</v>
      </c>
      <c r="T223">
        <v>3.127680663207633</v>
      </c>
      <c r="U223">
        <v>3.674597500489841</v>
      </c>
      <c r="V223">
        <v>0.85116279069767442</v>
      </c>
    </row>
    <row r="224" spans="1:22" x14ac:dyDescent="0.25">
      <c r="B224" t="s">
        <v>511</v>
      </c>
      <c r="C224">
        <v>5</v>
      </c>
      <c r="D224" t="s">
        <v>506</v>
      </c>
      <c r="E224">
        <v>1</v>
      </c>
      <c r="F224">
        <v>0.43319999999999997</v>
      </c>
      <c r="G224">
        <v>0.307</v>
      </c>
      <c r="I224" s="70">
        <f>(1+F224-F223)^(1/C224)-1</f>
        <v>4.5673010915691981E-2</v>
      </c>
      <c r="J224">
        <f>I224*100</f>
        <v>4.5673010915691981</v>
      </c>
      <c r="K224">
        <f>F224/G224</f>
        <v>1.4110749185667752</v>
      </c>
      <c r="O224" s="73">
        <f>J224</f>
        <v>4.5673010915691981</v>
      </c>
      <c r="P224" s="73">
        <f>IF(K224&gt;0,J224/K224,-J224/K224)</f>
        <v>3.2367530819754013</v>
      </c>
      <c r="Q224" s="73">
        <f>O224/P224</f>
        <v>1.4110749185667752</v>
      </c>
      <c r="T224">
        <v>4.5673010915691981</v>
      </c>
      <c r="U224">
        <v>3.2367530819754009</v>
      </c>
      <c r="V224">
        <v>1.411074918566775</v>
      </c>
    </row>
    <row r="225" spans="2:22" x14ac:dyDescent="0.25">
      <c r="B225" t="s">
        <v>505</v>
      </c>
      <c r="C225">
        <v>0</v>
      </c>
      <c r="D225" t="s">
        <v>506</v>
      </c>
      <c r="E225">
        <v>2</v>
      </c>
      <c r="F225">
        <v>-0.14269999999999999</v>
      </c>
      <c r="G225">
        <v>0.18940000000000001</v>
      </c>
      <c r="I225" s="70" t="s">
        <v>110</v>
      </c>
      <c r="J225" s="70" t="s">
        <v>110</v>
      </c>
      <c r="K225" s="70" t="s">
        <v>110</v>
      </c>
      <c r="O225" s="73" t="s">
        <v>110</v>
      </c>
      <c r="P225" s="73" t="s">
        <v>110</v>
      </c>
      <c r="Q225" s="73" t="s">
        <v>110</v>
      </c>
      <c r="T225">
        <v>1.1607883405032831</v>
      </c>
      <c r="U225">
        <v>3.0638272536664108</v>
      </c>
      <c r="V225">
        <v>0.37886872998932758</v>
      </c>
    </row>
    <row r="226" spans="2:22" x14ac:dyDescent="0.25">
      <c r="B226" t="s">
        <v>508</v>
      </c>
      <c r="C226">
        <v>6</v>
      </c>
      <c r="D226" t="s">
        <v>506</v>
      </c>
      <c r="E226">
        <v>2</v>
      </c>
      <c r="F226">
        <v>-7.0999999999999994E-2</v>
      </c>
      <c r="G226">
        <v>0.18740000000000001</v>
      </c>
      <c r="I226" s="70">
        <f>(1+F226-F225)^(1/C226)-1</f>
        <v>1.1607883405032826E-2</v>
      </c>
      <c r="J226">
        <f>I226*100</f>
        <v>1.1607883405032826</v>
      </c>
      <c r="K226">
        <f>F226/G226</f>
        <v>-0.37886872998932758</v>
      </c>
      <c r="O226" s="73">
        <f>J226</f>
        <v>1.1607883405032826</v>
      </c>
      <c r="P226" s="73">
        <f>IF(K226&gt;0,J226/K226,-J226/K226)</f>
        <v>3.0638272536664113</v>
      </c>
      <c r="Q226" s="73">
        <f>O226/P226</f>
        <v>0.37886872998932758</v>
      </c>
      <c r="T226">
        <v>2.899804781149951</v>
      </c>
      <c r="U226">
        <v>4.6831472563791197</v>
      </c>
      <c r="V226">
        <v>0.61919999999999997</v>
      </c>
    </row>
    <row r="227" spans="2:22" x14ac:dyDescent="0.25">
      <c r="B227" t="s">
        <v>509</v>
      </c>
      <c r="C227">
        <v>6</v>
      </c>
      <c r="D227" t="s">
        <v>506</v>
      </c>
      <c r="E227">
        <v>2</v>
      </c>
      <c r="F227">
        <v>0.11609999999999999</v>
      </c>
      <c r="G227">
        <v>0.1875</v>
      </c>
      <c r="I227" s="70">
        <f>(1+F227-F226)^(1/C227)-1</f>
        <v>2.8998047811499505E-2</v>
      </c>
      <c r="J227">
        <f>I227*100</f>
        <v>2.8998047811499505</v>
      </c>
      <c r="K227">
        <f>F227/G227</f>
        <v>0.61919999999999997</v>
      </c>
      <c r="O227" s="73">
        <f>J227</f>
        <v>2.8998047811499505</v>
      </c>
      <c r="P227" s="73">
        <f>IF(K227&gt;0,J227/K227,-J227/K227)</f>
        <v>4.6831472563791197</v>
      </c>
      <c r="Q227" s="73">
        <f>O227/P227</f>
        <v>0.61919999999999997</v>
      </c>
      <c r="T227">
        <v>9.0215836453789056</v>
      </c>
      <c r="U227">
        <v>3.215901129262337</v>
      </c>
      <c r="V227">
        <v>2.805305039787799</v>
      </c>
    </row>
    <row r="228" spans="2:22" x14ac:dyDescent="0.25">
      <c r="B228" t="s">
        <v>510</v>
      </c>
      <c r="C228">
        <v>4</v>
      </c>
      <c r="D228" t="s">
        <v>506</v>
      </c>
      <c r="E228">
        <v>2</v>
      </c>
      <c r="F228">
        <v>0.52880000000000005</v>
      </c>
      <c r="G228">
        <v>0.1885</v>
      </c>
      <c r="I228" s="70">
        <f>(1+F228-F227)^(1/C228)-1</f>
        <v>9.0215836453789056E-2</v>
      </c>
      <c r="J228">
        <f>I228*100</f>
        <v>9.0215836453789056</v>
      </c>
      <c r="K228">
        <f>F228/G228</f>
        <v>2.8053050397877985</v>
      </c>
      <c r="O228" s="73">
        <f>J228</f>
        <v>9.0215836453789056</v>
      </c>
      <c r="P228" s="73">
        <f>IF(K228&gt;0,J228/K228,-J228/K228)</f>
        <v>3.2159011292623365</v>
      </c>
      <c r="Q228" s="73">
        <f>O228/P228</f>
        <v>2.8053050397877985</v>
      </c>
      <c r="T228">
        <v>10.99528104162324</v>
      </c>
      <c r="U228">
        <v>2.0495530050392889</v>
      </c>
      <c r="V228">
        <v>5.36472148541114</v>
      </c>
    </row>
    <row r="229" spans="2:22" x14ac:dyDescent="0.25">
      <c r="B229" t="s">
        <v>511</v>
      </c>
      <c r="C229">
        <v>5</v>
      </c>
      <c r="D229" t="s">
        <v>506</v>
      </c>
      <c r="E229">
        <v>2</v>
      </c>
      <c r="F229">
        <v>1.2135</v>
      </c>
      <c r="G229">
        <v>0.22620000000000001</v>
      </c>
      <c r="I229" s="70">
        <f>(1+F229-F228)^(1/C229)-1</f>
        <v>0.10995281041623239</v>
      </c>
      <c r="J229">
        <f>I229*100</f>
        <v>10.99528104162324</v>
      </c>
      <c r="K229">
        <f>F229/G229</f>
        <v>5.36472148541114</v>
      </c>
      <c r="O229" s="73">
        <f>J229</f>
        <v>10.99528104162324</v>
      </c>
      <c r="P229" s="73">
        <f>IF(K229&gt;0,J229/K229,-J229/K229)</f>
        <v>2.0495530050392889</v>
      </c>
      <c r="Q229" s="73">
        <f>O229/P229</f>
        <v>5.36472148541114</v>
      </c>
      <c r="T229">
        <v>1.39385068411813</v>
      </c>
      <c r="U229">
        <v>5.2275794464907301</v>
      </c>
      <c r="V229">
        <v>0.26663405088062619</v>
      </c>
    </row>
    <row r="230" spans="2:22" x14ac:dyDescent="0.25">
      <c r="B230" t="s">
        <v>505</v>
      </c>
      <c r="C230">
        <v>0</v>
      </c>
      <c r="D230" t="s">
        <v>512</v>
      </c>
      <c r="E230">
        <v>1</v>
      </c>
      <c r="F230">
        <v>-0.1411</v>
      </c>
      <c r="G230">
        <v>0.20330000000000001</v>
      </c>
      <c r="I230" s="70" t="s">
        <v>110</v>
      </c>
      <c r="J230" s="70" t="s">
        <v>110</v>
      </c>
      <c r="K230" s="70" t="s">
        <v>110</v>
      </c>
      <c r="O230" s="73" t="s">
        <v>110</v>
      </c>
      <c r="P230" s="73" t="s">
        <v>110</v>
      </c>
      <c r="Q230" s="73" t="s">
        <v>110</v>
      </c>
      <c r="T230">
        <v>1.396960877242837</v>
      </c>
      <c r="U230">
        <v>8.9180598417174259</v>
      </c>
      <c r="V230">
        <v>0.1566440349175558</v>
      </c>
    </row>
    <row r="231" spans="2:22" x14ac:dyDescent="0.25">
      <c r="B231" t="s">
        <v>508</v>
      </c>
      <c r="C231">
        <v>6</v>
      </c>
      <c r="D231" t="s">
        <v>512</v>
      </c>
      <c r="E231">
        <v>1</v>
      </c>
      <c r="F231">
        <v>-5.45E-2</v>
      </c>
      <c r="G231">
        <v>0.2044</v>
      </c>
      <c r="I231" s="70">
        <f>(1+F231-F230)^(1/C231)-1</f>
        <v>1.3938506841181253E-2</v>
      </c>
      <c r="J231">
        <f>I231*100</f>
        <v>1.3938506841181253</v>
      </c>
      <c r="K231">
        <f>F231/G231</f>
        <v>-0.26663405088062625</v>
      </c>
      <c r="O231" s="73">
        <f>J231</f>
        <v>1.3938506841181253</v>
      </c>
      <c r="P231" s="73">
        <f>IF(K231&gt;0,J231/K231,-J231/K231)</f>
        <v>5.2275794464907301</v>
      </c>
      <c r="Q231" s="73">
        <f>O231/P231</f>
        <v>0.26663405088062625</v>
      </c>
      <c r="T231">
        <v>3.1982685342211381</v>
      </c>
      <c r="U231">
        <v>4.1337380694557888</v>
      </c>
      <c r="V231">
        <v>0.77369888475836446</v>
      </c>
    </row>
    <row r="232" spans="2:22" x14ac:dyDescent="0.25">
      <c r="B232" t="s">
        <v>509</v>
      </c>
      <c r="C232">
        <v>6</v>
      </c>
      <c r="D232" t="s">
        <v>512</v>
      </c>
      <c r="E232">
        <v>1</v>
      </c>
      <c r="F232">
        <v>3.2300000000000002E-2</v>
      </c>
      <c r="G232">
        <v>0.20619999999999999</v>
      </c>
      <c r="I232" s="70">
        <f>(1+F232-F231)^(1/C232)-1</f>
        <v>1.3969608772428366E-2</v>
      </c>
      <c r="J232">
        <f>I232*100</f>
        <v>1.3969608772428366</v>
      </c>
      <c r="K232">
        <f>F232/G232</f>
        <v>0.1566440349175558</v>
      </c>
      <c r="O232" s="73">
        <f>J232</f>
        <v>1.3969608772428366</v>
      </c>
      <c r="P232" s="73">
        <f>IF(K232&gt;0,J232/K232,-J232/K232)</f>
        <v>8.9180598417174259</v>
      </c>
      <c r="Q232" s="73">
        <f>O232/P232</f>
        <v>0.1566440349175558</v>
      </c>
      <c r="T232">
        <v>4.3893788765642316</v>
      </c>
      <c r="U232">
        <v>3.3247302202195459</v>
      </c>
      <c r="V232">
        <v>1.3202210663198961</v>
      </c>
    </row>
    <row r="233" spans="2:22" x14ac:dyDescent="0.25">
      <c r="B233" t="s">
        <v>510</v>
      </c>
      <c r="C233">
        <v>4</v>
      </c>
      <c r="D233" t="s">
        <v>512</v>
      </c>
      <c r="E233">
        <v>1</v>
      </c>
      <c r="F233">
        <v>0.16650000000000001</v>
      </c>
      <c r="G233">
        <v>0.2152</v>
      </c>
      <c r="I233" s="70">
        <f>(1+F233-F232)^(1/C233)-1</f>
        <v>3.1982685342211381E-2</v>
      </c>
      <c r="J233">
        <f>I233*100</f>
        <v>3.1982685342211381</v>
      </c>
      <c r="K233">
        <f>F233/G233</f>
        <v>0.77369888475836435</v>
      </c>
      <c r="O233" s="73">
        <f>J233</f>
        <v>3.1982685342211381</v>
      </c>
      <c r="P233" s="73">
        <f>IF(K233&gt;0,J233/K233,-J233/K233)</f>
        <v>4.1337380694557888</v>
      </c>
      <c r="Q233" s="73">
        <f>O233/P233</f>
        <v>0.77369888475836446</v>
      </c>
      <c r="T233">
        <v>1.2455640711427569</v>
      </c>
      <c r="U233">
        <v>3.485345203556415</v>
      </c>
      <c r="V233">
        <v>0.35737179487179488</v>
      </c>
    </row>
    <row r="234" spans="2:22" x14ac:dyDescent="0.25">
      <c r="B234" t="s">
        <v>511</v>
      </c>
      <c r="C234">
        <v>5</v>
      </c>
      <c r="D234" t="s">
        <v>512</v>
      </c>
      <c r="E234">
        <v>1</v>
      </c>
      <c r="F234">
        <v>0.40610000000000002</v>
      </c>
      <c r="G234">
        <v>0.30759999999999998</v>
      </c>
      <c r="I234" s="70">
        <f>(1+F234-F233)^(1/C234)-1</f>
        <v>4.3893788765642316E-2</v>
      </c>
      <c r="J234">
        <f>I234*100</f>
        <v>4.3893788765642316</v>
      </c>
      <c r="K234">
        <f>F234/G234</f>
        <v>1.3202210663198961</v>
      </c>
      <c r="O234" s="73">
        <f>J234</f>
        <v>4.3893788765642316</v>
      </c>
      <c r="P234" s="73">
        <f>IF(K234&gt;0,J234/K234,-J234/K234)</f>
        <v>3.3247302202195459</v>
      </c>
      <c r="Q234" s="73">
        <f>O234/P234</f>
        <v>1.3202210663198961</v>
      </c>
      <c r="T234">
        <v>3.1368104442244031</v>
      </c>
      <c r="U234">
        <v>4.3002068562374038</v>
      </c>
      <c r="V234">
        <v>0.72945570971184626</v>
      </c>
    </row>
    <row r="235" spans="2:22" x14ac:dyDescent="0.25">
      <c r="B235" t="s">
        <v>505</v>
      </c>
      <c r="C235">
        <v>0</v>
      </c>
      <c r="D235" t="s">
        <v>512</v>
      </c>
      <c r="E235">
        <v>2</v>
      </c>
      <c r="F235">
        <v>-0.14399999999999999</v>
      </c>
      <c r="G235">
        <v>0.18920000000000001</v>
      </c>
      <c r="I235" s="70" t="s">
        <v>110</v>
      </c>
      <c r="J235" s="70" t="s">
        <v>110</v>
      </c>
      <c r="K235" s="70" t="s">
        <v>110</v>
      </c>
      <c r="O235" s="73" t="s">
        <v>110</v>
      </c>
      <c r="P235" s="73" t="s">
        <v>110</v>
      </c>
      <c r="Q235" s="73" t="s">
        <v>110</v>
      </c>
      <c r="T235">
        <v>9.0389433100003913</v>
      </c>
      <c r="U235">
        <v>3.0962035506724952</v>
      </c>
      <c r="V235">
        <v>2.9193633952254641</v>
      </c>
    </row>
    <row r="236" spans="2:22" x14ac:dyDescent="0.25">
      <c r="B236" t="s">
        <v>508</v>
      </c>
      <c r="C236">
        <v>6</v>
      </c>
      <c r="D236" t="s">
        <v>512</v>
      </c>
      <c r="E236">
        <v>2</v>
      </c>
      <c r="F236">
        <v>-6.6900000000000001E-2</v>
      </c>
      <c r="G236">
        <v>0.18720000000000001</v>
      </c>
      <c r="I236" s="70">
        <f>(1+F236-F235)^(1/C236)-1</f>
        <v>1.2455640711427574E-2</v>
      </c>
      <c r="J236">
        <f>I236*100</f>
        <v>1.2455640711427574</v>
      </c>
      <c r="K236">
        <f>F236/G236</f>
        <v>-0.35737179487179488</v>
      </c>
      <c r="O236" s="73">
        <f>J236</f>
        <v>1.2455640711427574</v>
      </c>
      <c r="P236" s="73">
        <f>IF(K236&gt;0,J236/K236,-J236/K236)</f>
        <v>3.485345203556415</v>
      </c>
      <c r="Q236" s="73">
        <f>O236/P236</f>
        <v>0.35737179487179488</v>
      </c>
      <c r="T236">
        <v>10.99264554445076</v>
      </c>
      <c r="U236">
        <v>2.014606160276327</v>
      </c>
      <c r="V236">
        <v>5.4564737074679623</v>
      </c>
    </row>
    <row r="237" spans="2:22" x14ac:dyDescent="0.25">
      <c r="B237" t="s">
        <v>509</v>
      </c>
      <c r="C237">
        <v>6</v>
      </c>
      <c r="D237" t="s">
        <v>512</v>
      </c>
      <c r="E237">
        <v>2</v>
      </c>
      <c r="F237">
        <v>0.13669999999999999</v>
      </c>
      <c r="G237">
        <v>0.18740000000000001</v>
      </c>
      <c r="I237" s="70">
        <f>(1+F237-F236)^(1/C237)-1</f>
        <v>3.1368104442244027E-2</v>
      </c>
      <c r="J237">
        <f>I237*100</f>
        <v>3.1368104442244027</v>
      </c>
      <c r="K237">
        <f>F237/G237</f>
        <v>0.72945570971184626</v>
      </c>
      <c r="O237" s="73">
        <f>J237</f>
        <v>3.1368104442244027</v>
      </c>
      <c r="P237" s="73">
        <f>IF(K237&gt;0,J237/K237,-J237/K237)</f>
        <v>4.3002068562374038</v>
      </c>
      <c r="Q237" s="73">
        <f>O237/P237</f>
        <v>0.72945570971184626</v>
      </c>
    </row>
    <row r="238" spans="2:22" x14ac:dyDescent="0.25">
      <c r="B238" t="s">
        <v>510</v>
      </c>
      <c r="C238">
        <v>4</v>
      </c>
      <c r="D238" t="s">
        <v>512</v>
      </c>
      <c r="E238">
        <v>2</v>
      </c>
      <c r="F238">
        <v>0.55030000000000001</v>
      </c>
      <c r="G238">
        <v>0.1885</v>
      </c>
      <c r="I238" s="70">
        <f>(1+F238-F237)^(1/C238)-1</f>
        <v>9.0389433100003913E-2</v>
      </c>
      <c r="J238">
        <f>I238*100</f>
        <v>9.0389433100003913</v>
      </c>
      <c r="K238">
        <f>F238/G238</f>
        <v>2.9193633952254641</v>
      </c>
      <c r="O238" s="73">
        <f>J238</f>
        <v>9.0389433100003913</v>
      </c>
      <c r="P238" s="73">
        <f>IF(K238&gt;0,J238/K238,-J238/K238)</f>
        <v>3.0962035506724948</v>
      </c>
      <c r="Q238" s="73">
        <f>O238/P238</f>
        <v>2.9193633952254641</v>
      </c>
    </row>
    <row r="239" spans="2:22" x14ac:dyDescent="0.25">
      <c r="B239" t="s">
        <v>511</v>
      </c>
      <c r="C239">
        <v>5</v>
      </c>
      <c r="D239" t="s">
        <v>512</v>
      </c>
      <c r="E239">
        <v>2</v>
      </c>
      <c r="F239">
        <v>1.2347999999999999</v>
      </c>
      <c r="G239">
        <v>0.2263</v>
      </c>
      <c r="I239" s="70">
        <f>(1+F239-F238)^(1/C239)-1</f>
        <v>0.10992645544450763</v>
      </c>
      <c r="J239">
        <f>I239*100</f>
        <v>10.992645544450763</v>
      </c>
      <c r="K239">
        <f>F239/G239</f>
        <v>5.4564737074679623</v>
      </c>
      <c r="O239" s="73">
        <f>J239</f>
        <v>10.992645544450763</v>
      </c>
      <c r="P239" s="73">
        <f>IF(K239&gt;0,J239/K239,-J239/K239)</f>
        <v>2.0146061602763266</v>
      </c>
      <c r="Q239" s="73">
        <f>O239/P239</f>
        <v>5.4564737074679623</v>
      </c>
    </row>
    <row r="242" spans="1:11" x14ac:dyDescent="0.25">
      <c r="A242" s="75" t="s">
        <v>150</v>
      </c>
    </row>
    <row r="243" spans="1:11" x14ac:dyDescent="0.25">
      <c r="C243" t="s">
        <v>513</v>
      </c>
    </row>
    <row r="245" spans="1:11" x14ac:dyDescent="0.25">
      <c r="D245" t="s">
        <v>514</v>
      </c>
      <c r="E245" t="s">
        <v>515</v>
      </c>
      <c r="F245" t="s">
        <v>516</v>
      </c>
      <c r="G245" t="s">
        <v>517</v>
      </c>
      <c r="H245" t="s">
        <v>518</v>
      </c>
      <c r="J245" t="s">
        <v>519</v>
      </c>
      <c r="K245" t="s">
        <v>520</v>
      </c>
    </row>
    <row r="246" spans="1:11" x14ac:dyDescent="0.25">
      <c r="C246" t="s">
        <v>521</v>
      </c>
      <c r="D246">
        <v>22.08</v>
      </c>
      <c r="E246">
        <v>21.7</v>
      </c>
      <c r="F246">
        <v>12.7</v>
      </c>
      <c r="G246">
        <v>15.3</v>
      </c>
      <c r="H246">
        <f>AVERAGE(D246:G246)/100</f>
        <v>0.17945</v>
      </c>
      <c r="J246">
        <v>0</v>
      </c>
      <c r="K246">
        <f>H246*J246</f>
        <v>0</v>
      </c>
    </row>
    <row r="247" spans="1:11" x14ac:dyDescent="0.25">
      <c r="C247" t="s">
        <v>508</v>
      </c>
      <c r="D247">
        <v>49.66</v>
      </c>
      <c r="E247">
        <v>52.1</v>
      </c>
      <c r="F247">
        <v>69.2</v>
      </c>
      <c r="G247">
        <v>67.2</v>
      </c>
      <c r="H247">
        <f>AVERAGE(D247:G247)/100</f>
        <v>0.59539999999999993</v>
      </c>
      <c r="J247">
        <v>7</v>
      </c>
      <c r="K247">
        <f>H247*J247</f>
        <v>4.1677999999999997</v>
      </c>
    </row>
    <row r="248" spans="1:11" x14ac:dyDescent="0.25">
      <c r="C248" t="s">
        <v>509</v>
      </c>
      <c r="D248">
        <v>20.440000000000001</v>
      </c>
      <c r="E248">
        <v>22.4</v>
      </c>
      <c r="F248">
        <v>15.9</v>
      </c>
      <c r="G248">
        <v>16.61</v>
      </c>
      <c r="H248">
        <f>AVERAGE(D248:G248)/100</f>
        <v>0.18837499999999999</v>
      </c>
      <c r="J248">
        <v>12</v>
      </c>
      <c r="K248">
        <f>H248*J248</f>
        <v>2.2605</v>
      </c>
    </row>
    <row r="249" spans="1:11" x14ac:dyDescent="0.25">
      <c r="C249" t="s">
        <v>522</v>
      </c>
      <c r="D249">
        <v>7.82</v>
      </c>
      <c r="E249">
        <v>3.8</v>
      </c>
      <c r="F249">
        <v>2.2999999999999998</v>
      </c>
      <c r="G249">
        <v>0.88</v>
      </c>
      <c r="H249">
        <f>AVERAGE(D249:G249)/100</f>
        <v>3.7000000000000005E-2</v>
      </c>
      <c r="J249">
        <v>16</v>
      </c>
      <c r="K249">
        <f>H249*J249</f>
        <v>0.59200000000000008</v>
      </c>
    </row>
    <row r="250" spans="1:11" x14ac:dyDescent="0.25">
      <c r="H250" s="82">
        <f>SUM(H246:H249)</f>
        <v>1.0002249999999999</v>
      </c>
      <c r="J250" t="s">
        <v>523</v>
      </c>
      <c r="K250">
        <f>SUM(K246:K249)</f>
        <v>7.0203000000000007</v>
      </c>
    </row>
    <row r="253" spans="1:11" x14ac:dyDescent="0.25">
      <c r="A253" s="75" t="s">
        <v>152</v>
      </c>
    </row>
    <row r="255" spans="1:11" x14ac:dyDescent="0.25">
      <c r="C255" t="s">
        <v>524</v>
      </c>
    </row>
    <row r="257" spans="2:19" x14ac:dyDescent="0.25">
      <c r="C257" t="s">
        <v>525</v>
      </c>
      <c r="D257" t="s">
        <v>526</v>
      </c>
      <c r="E257" t="s">
        <v>488</v>
      </c>
      <c r="F257" t="s">
        <v>527</v>
      </c>
      <c r="G257" t="s">
        <v>441</v>
      </c>
      <c r="H257" s="72" t="s">
        <v>442</v>
      </c>
      <c r="J257" t="s">
        <v>443</v>
      </c>
      <c r="K257" t="s">
        <v>445</v>
      </c>
      <c r="L257" t="s">
        <v>528</v>
      </c>
      <c r="M257" t="s">
        <v>498</v>
      </c>
      <c r="Q257" t="s">
        <v>443</v>
      </c>
      <c r="R257" t="s">
        <v>442</v>
      </c>
      <c r="S257" t="s">
        <v>444</v>
      </c>
    </row>
    <row r="258" spans="2:19" x14ac:dyDescent="0.25">
      <c r="B258" t="s">
        <v>529</v>
      </c>
      <c r="C258">
        <v>0</v>
      </c>
      <c r="D258">
        <v>0.7</v>
      </c>
      <c r="E258">
        <f>D258</f>
        <v>0.7</v>
      </c>
      <c r="F258" t="s">
        <v>447</v>
      </c>
      <c r="G258">
        <v>1.0999999999999999E-2</v>
      </c>
      <c r="H258">
        <v>0.03</v>
      </c>
      <c r="J258" s="83" t="s">
        <v>110</v>
      </c>
      <c r="K258" t="s">
        <v>110</v>
      </c>
      <c r="L258" t="s">
        <v>110</v>
      </c>
      <c r="M258" t="s">
        <v>110</v>
      </c>
      <c r="Q258" s="73" t="s">
        <v>110</v>
      </c>
      <c r="R258" s="73" t="s">
        <v>110</v>
      </c>
      <c r="S258" s="73" t="s">
        <v>110</v>
      </c>
    </row>
    <row r="259" spans="2:19" x14ac:dyDescent="0.25">
      <c r="B259" t="s">
        <v>508</v>
      </c>
      <c r="C259">
        <v>5</v>
      </c>
      <c r="D259">
        <v>5</v>
      </c>
      <c r="E259">
        <f t="shared" ref="E259:E264" si="34">D259-D258</f>
        <v>4.3</v>
      </c>
      <c r="F259" t="s">
        <v>447</v>
      </c>
      <c r="G259">
        <v>0.13600000000000001</v>
      </c>
      <c r="H259">
        <v>0.02</v>
      </c>
      <c r="J259">
        <f t="shared" ref="J259:J264" si="35">(1+G259-G258)^(1/E259)-1</f>
        <v>2.7769996967160537E-2</v>
      </c>
      <c r="K259">
        <f t="shared" ref="K259:K264" si="36">J259*100</f>
        <v>2.7769996967160537</v>
      </c>
      <c r="L259">
        <v>2.7</v>
      </c>
      <c r="M259">
        <f t="shared" ref="M259:M264" si="37">G259/H259</f>
        <v>6.8000000000000007</v>
      </c>
      <c r="Q259" s="73">
        <f t="shared" ref="Q259:Q264" si="38">K259</f>
        <v>2.7769996967160537</v>
      </c>
      <c r="R259" s="73">
        <f t="shared" ref="R259:R264" si="39">Q259/S259</f>
        <v>0.40838230834059608</v>
      </c>
      <c r="S259" s="73">
        <f t="shared" ref="S259:S264" si="40">M259</f>
        <v>6.8000000000000007</v>
      </c>
    </row>
    <row r="260" spans="2:19" x14ac:dyDescent="0.25">
      <c r="B260" t="s">
        <v>530</v>
      </c>
      <c r="C260">
        <v>8</v>
      </c>
      <c r="D260">
        <v>7.9</v>
      </c>
      <c r="E260">
        <f t="shared" si="34"/>
        <v>2.9000000000000004</v>
      </c>
      <c r="F260" t="s">
        <v>447</v>
      </c>
      <c r="G260">
        <v>0.27100000000000002</v>
      </c>
      <c r="H260">
        <v>0.02</v>
      </c>
      <c r="J260">
        <f t="shared" si="35"/>
        <v>4.4633839671773368E-2</v>
      </c>
      <c r="K260">
        <f t="shared" si="36"/>
        <v>4.4633839671773368</v>
      </c>
      <c r="L260">
        <v>4.5</v>
      </c>
      <c r="M260">
        <f t="shared" si="37"/>
        <v>13.55</v>
      </c>
      <c r="Q260" s="73">
        <f t="shared" si="38"/>
        <v>4.4633839671773368</v>
      </c>
      <c r="R260" s="73">
        <f t="shared" si="39"/>
        <v>0.32940103078799532</v>
      </c>
      <c r="S260" s="73">
        <f t="shared" si="40"/>
        <v>13.55</v>
      </c>
    </row>
    <row r="261" spans="2:19" x14ac:dyDescent="0.25">
      <c r="B261" t="s">
        <v>531</v>
      </c>
      <c r="C261">
        <v>10</v>
      </c>
      <c r="D261">
        <v>9.8000000000000007</v>
      </c>
      <c r="E261">
        <f t="shared" si="34"/>
        <v>1.9000000000000004</v>
      </c>
      <c r="F261" t="s">
        <v>447</v>
      </c>
      <c r="G261">
        <v>0.53400000000000003</v>
      </c>
      <c r="H261">
        <v>0.02</v>
      </c>
      <c r="J261">
        <f t="shared" si="35"/>
        <v>0.13075934214887064</v>
      </c>
      <c r="K261">
        <f t="shared" si="36"/>
        <v>13.075934214887063</v>
      </c>
      <c r="L261">
        <v>13.2</v>
      </c>
      <c r="M261">
        <f t="shared" si="37"/>
        <v>26.7</v>
      </c>
      <c r="Q261" s="73">
        <f t="shared" si="38"/>
        <v>13.075934214887063</v>
      </c>
      <c r="R261" s="73">
        <f t="shared" si="39"/>
        <v>0.48973536385344807</v>
      </c>
      <c r="S261" s="73">
        <f t="shared" si="40"/>
        <v>26.7</v>
      </c>
    </row>
    <row r="262" spans="2:19" x14ac:dyDescent="0.25">
      <c r="B262" t="s">
        <v>532</v>
      </c>
      <c r="C262">
        <v>12</v>
      </c>
      <c r="D262">
        <v>11.7</v>
      </c>
      <c r="E262">
        <f t="shared" si="34"/>
        <v>1.8999999999999986</v>
      </c>
      <c r="F262" t="s">
        <v>447</v>
      </c>
      <c r="G262">
        <v>0.76200000000000001</v>
      </c>
      <c r="H262">
        <v>0.03</v>
      </c>
      <c r="J262">
        <f t="shared" si="35"/>
        <v>0.11415729668510144</v>
      </c>
      <c r="K262">
        <f t="shared" si="36"/>
        <v>11.415729668510144</v>
      </c>
      <c r="L262">
        <v>11.4</v>
      </c>
      <c r="M262">
        <f t="shared" si="37"/>
        <v>25.400000000000002</v>
      </c>
      <c r="Q262" s="73">
        <f t="shared" si="38"/>
        <v>11.415729668510144</v>
      </c>
      <c r="R262" s="73">
        <f t="shared" si="39"/>
        <v>0.44943817592559621</v>
      </c>
      <c r="S262" s="73">
        <f t="shared" si="40"/>
        <v>25.400000000000002</v>
      </c>
    </row>
    <row r="263" spans="2:19" x14ac:dyDescent="0.25">
      <c r="B263" t="s">
        <v>533</v>
      </c>
      <c r="C263">
        <v>14</v>
      </c>
      <c r="D263">
        <v>13.55</v>
      </c>
      <c r="E263">
        <f t="shared" si="34"/>
        <v>1.8500000000000014</v>
      </c>
      <c r="F263" t="s">
        <v>447</v>
      </c>
      <c r="G263">
        <v>1.07</v>
      </c>
      <c r="H263">
        <v>0.03</v>
      </c>
      <c r="J263">
        <f t="shared" si="35"/>
        <v>0.15619533555641452</v>
      </c>
      <c r="K263">
        <f t="shared" si="36"/>
        <v>15.619533555641452</v>
      </c>
      <c r="L263">
        <v>15.4</v>
      </c>
      <c r="M263">
        <f t="shared" si="37"/>
        <v>35.666666666666671</v>
      </c>
      <c r="Q263" s="73">
        <f t="shared" si="38"/>
        <v>15.619533555641452</v>
      </c>
      <c r="R263" s="73">
        <f t="shared" si="39"/>
        <v>0.43793084735443316</v>
      </c>
      <c r="S263" s="73">
        <f t="shared" si="40"/>
        <v>35.666666666666671</v>
      </c>
    </row>
    <row r="264" spans="2:19" x14ac:dyDescent="0.25">
      <c r="B264" t="s">
        <v>534</v>
      </c>
      <c r="C264">
        <v>16</v>
      </c>
      <c r="D264">
        <v>15.42</v>
      </c>
      <c r="E264">
        <f t="shared" si="34"/>
        <v>1.8699999999999992</v>
      </c>
      <c r="F264" t="s">
        <v>447</v>
      </c>
      <c r="G264">
        <v>1.371</v>
      </c>
      <c r="H264">
        <v>0.03</v>
      </c>
      <c r="J264">
        <f t="shared" si="35"/>
        <v>0.1510941685265752</v>
      </c>
      <c r="K264">
        <f t="shared" si="36"/>
        <v>15.109416852657521</v>
      </c>
      <c r="L264">
        <v>15.1</v>
      </c>
      <c r="M264">
        <f t="shared" si="37"/>
        <v>45.7</v>
      </c>
      <c r="Q264" s="73">
        <f t="shared" si="38"/>
        <v>15.109416852657521</v>
      </c>
      <c r="R264" s="73">
        <f t="shared" si="39"/>
        <v>0.3306218129684359</v>
      </c>
      <c r="S264" s="73">
        <f t="shared" si="40"/>
        <v>45.7</v>
      </c>
    </row>
    <row r="265" spans="2:19" x14ac:dyDescent="0.25">
      <c r="B265" t="s">
        <v>529</v>
      </c>
      <c r="C265">
        <v>0</v>
      </c>
      <c r="D265">
        <v>0.7</v>
      </c>
      <c r="E265">
        <f>D265</f>
        <v>0.7</v>
      </c>
      <c r="F265" t="s">
        <v>453</v>
      </c>
      <c r="G265">
        <v>0.33400000000000002</v>
      </c>
      <c r="H265">
        <v>0.14000000000000001</v>
      </c>
      <c r="J265" s="83" t="s">
        <v>110</v>
      </c>
      <c r="K265" t="s">
        <v>110</v>
      </c>
      <c r="L265" t="s">
        <v>110</v>
      </c>
      <c r="M265" t="s">
        <v>110</v>
      </c>
      <c r="Q265" s="73" t="s">
        <v>110</v>
      </c>
      <c r="R265" s="73" t="s">
        <v>110</v>
      </c>
      <c r="S265" s="73" t="s">
        <v>110</v>
      </c>
    </row>
    <row r="266" spans="2:19" x14ac:dyDescent="0.25">
      <c r="B266" t="s">
        <v>508</v>
      </c>
      <c r="C266">
        <v>5</v>
      </c>
      <c r="D266">
        <v>5</v>
      </c>
      <c r="E266">
        <f t="shared" ref="E266:E271" si="41">D266-D265</f>
        <v>4.3</v>
      </c>
      <c r="F266" t="s">
        <v>453</v>
      </c>
      <c r="G266">
        <v>0.34200000000000003</v>
      </c>
      <c r="H266">
        <v>0.13</v>
      </c>
      <c r="J266">
        <f t="shared" ref="J266:J271" si="42">(1+G266-G265)^(1/E266)-1</f>
        <v>1.8547806908248976E-3</v>
      </c>
      <c r="K266">
        <f t="shared" ref="K266:K271" si="43">J266*100</f>
        <v>0.18547806908248976</v>
      </c>
      <c r="L266">
        <v>6.8</v>
      </c>
      <c r="M266">
        <f t="shared" ref="M266:M271" si="44">G266/H266</f>
        <v>2.6307692307692307</v>
      </c>
      <c r="Q266" s="73">
        <f t="shared" ref="Q266:Q271" si="45">K266</f>
        <v>0.18547806908248976</v>
      </c>
      <c r="R266" s="73">
        <f t="shared" ref="R266:R271" si="46">Q266/S266</f>
        <v>7.050335959275926E-2</v>
      </c>
      <c r="S266" s="73">
        <f t="shared" ref="S266:S271" si="47">M266</f>
        <v>2.6307692307692307</v>
      </c>
    </row>
    <row r="267" spans="2:19" x14ac:dyDescent="0.25">
      <c r="B267" t="s">
        <v>530</v>
      </c>
      <c r="C267">
        <v>8</v>
      </c>
      <c r="D267">
        <v>7.9</v>
      </c>
      <c r="E267">
        <f t="shared" si="41"/>
        <v>2.9000000000000004</v>
      </c>
      <c r="F267" t="s">
        <v>453</v>
      </c>
      <c r="G267">
        <v>0.95799999999999996</v>
      </c>
      <c r="H267">
        <v>0.14000000000000001</v>
      </c>
      <c r="J267">
        <f t="shared" si="42"/>
        <v>0.17998457404788315</v>
      </c>
      <c r="K267">
        <f t="shared" si="43"/>
        <v>17.998457404788315</v>
      </c>
      <c r="L267">
        <v>20.5</v>
      </c>
      <c r="M267">
        <f t="shared" si="44"/>
        <v>6.8428571428571416</v>
      </c>
      <c r="Q267" s="73">
        <f t="shared" si="45"/>
        <v>17.998457404788315</v>
      </c>
      <c r="R267" s="73">
        <f t="shared" si="46"/>
        <v>2.6302547355640549</v>
      </c>
      <c r="S267" s="73">
        <f t="shared" si="47"/>
        <v>6.8428571428571416</v>
      </c>
    </row>
    <row r="268" spans="2:19" x14ac:dyDescent="0.25">
      <c r="B268" t="s">
        <v>531</v>
      </c>
      <c r="C268">
        <v>10</v>
      </c>
      <c r="D268">
        <v>9.8000000000000007</v>
      </c>
      <c r="E268">
        <f t="shared" si="41"/>
        <v>1.9000000000000004</v>
      </c>
      <c r="F268" t="s">
        <v>453</v>
      </c>
      <c r="G268">
        <v>1.5049999999999999</v>
      </c>
      <c r="H268">
        <v>0.12</v>
      </c>
      <c r="J268">
        <f t="shared" si="42"/>
        <v>0.25814803615404158</v>
      </c>
      <c r="K268">
        <f t="shared" si="43"/>
        <v>25.814803615404159</v>
      </c>
      <c r="L268">
        <v>27.4</v>
      </c>
      <c r="M268">
        <f t="shared" si="44"/>
        <v>12.541666666666666</v>
      </c>
      <c r="Q268" s="73">
        <f t="shared" si="45"/>
        <v>25.814803615404159</v>
      </c>
      <c r="R268" s="73">
        <f t="shared" si="46"/>
        <v>2.0583232118594679</v>
      </c>
      <c r="S268" s="73">
        <f t="shared" si="47"/>
        <v>12.541666666666666</v>
      </c>
    </row>
    <row r="269" spans="2:19" x14ac:dyDescent="0.25">
      <c r="B269" t="s">
        <v>532</v>
      </c>
      <c r="C269">
        <v>12</v>
      </c>
      <c r="D269">
        <v>11.7</v>
      </c>
      <c r="E269">
        <f t="shared" si="41"/>
        <v>1.8999999999999986</v>
      </c>
      <c r="F269" t="s">
        <v>453</v>
      </c>
      <c r="G269">
        <v>1.843</v>
      </c>
      <c r="H269">
        <v>0.12</v>
      </c>
      <c r="J269">
        <f t="shared" si="42"/>
        <v>0.16561693659668308</v>
      </c>
      <c r="K269">
        <f t="shared" si="43"/>
        <v>16.561693659668308</v>
      </c>
      <c r="L269">
        <v>16.899999999999999</v>
      </c>
      <c r="M269">
        <f t="shared" si="44"/>
        <v>15.358333333333334</v>
      </c>
      <c r="Q269" s="73">
        <f t="shared" si="45"/>
        <v>16.561693659668308</v>
      </c>
      <c r="R269" s="73">
        <f t="shared" si="46"/>
        <v>1.0783522730115012</v>
      </c>
      <c r="S269" s="73">
        <f t="shared" si="47"/>
        <v>15.358333333333334</v>
      </c>
    </row>
    <row r="270" spans="2:19" x14ac:dyDescent="0.25">
      <c r="B270" t="s">
        <v>533</v>
      </c>
      <c r="C270">
        <v>14</v>
      </c>
      <c r="D270">
        <v>13.55</v>
      </c>
      <c r="E270">
        <f t="shared" si="41"/>
        <v>1.8500000000000014</v>
      </c>
      <c r="F270" t="s">
        <v>453</v>
      </c>
      <c r="G270">
        <v>2.294</v>
      </c>
      <c r="H270">
        <v>0.11</v>
      </c>
      <c r="J270">
        <f t="shared" si="42"/>
        <v>0.22289111751969437</v>
      </c>
      <c r="K270">
        <f t="shared" si="43"/>
        <v>22.289111751969436</v>
      </c>
      <c r="L270">
        <v>22.6</v>
      </c>
      <c r="M270">
        <f t="shared" si="44"/>
        <v>20.854545454545455</v>
      </c>
      <c r="Q270" s="73">
        <f t="shared" si="45"/>
        <v>22.289111751969436</v>
      </c>
      <c r="R270" s="73">
        <f t="shared" si="46"/>
        <v>1.0687891424222484</v>
      </c>
      <c r="S270" s="73">
        <f t="shared" si="47"/>
        <v>20.854545454545455</v>
      </c>
    </row>
    <row r="271" spans="2:19" x14ac:dyDescent="0.25">
      <c r="B271" t="s">
        <v>534</v>
      </c>
      <c r="C271">
        <v>16</v>
      </c>
      <c r="D271">
        <v>15.42</v>
      </c>
      <c r="E271">
        <f t="shared" si="41"/>
        <v>1.8699999999999992</v>
      </c>
      <c r="F271" t="s">
        <v>453</v>
      </c>
      <c r="G271">
        <v>2.9089999999999998</v>
      </c>
      <c r="H271">
        <v>0.11</v>
      </c>
      <c r="J271">
        <f t="shared" si="42"/>
        <v>0.2921775956362056</v>
      </c>
      <c r="K271">
        <f t="shared" si="43"/>
        <v>29.217759563620561</v>
      </c>
      <c r="L271">
        <v>30.7</v>
      </c>
      <c r="M271">
        <f t="shared" si="44"/>
        <v>26.445454545454545</v>
      </c>
      <c r="Q271" s="73">
        <f t="shared" si="45"/>
        <v>29.217759563620561</v>
      </c>
      <c r="R271" s="73">
        <f t="shared" si="46"/>
        <v>1.1048310594700108</v>
      </c>
      <c r="S271" s="73">
        <f t="shared" si="47"/>
        <v>26.445454545454545</v>
      </c>
    </row>
    <row r="273" spans="2:19" x14ac:dyDescent="0.25">
      <c r="C273" t="s">
        <v>535</v>
      </c>
    </row>
    <row r="275" spans="2:19" x14ac:dyDescent="0.25">
      <c r="C275" t="s">
        <v>525</v>
      </c>
      <c r="D275" t="s">
        <v>526</v>
      </c>
      <c r="E275" t="s">
        <v>488</v>
      </c>
      <c r="F275" t="s">
        <v>527</v>
      </c>
      <c r="G275" t="s">
        <v>441</v>
      </c>
      <c r="H275" s="72" t="s">
        <v>442</v>
      </c>
      <c r="J275" t="s">
        <v>443</v>
      </c>
      <c r="K275" t="s">
        <v>445</v>
      </c>
      <c r="L275" t="s">
        <v>528</v>
      </c>
      <c r="M275" t="s">
        <v>498</v>
      </c>
      <c r="Q275" t="s">
        <v>443</v>
      </c>
      <c r="R275" t="s">
        <v>442</v>
      </c>
      <c r="S275" t="s">
        <v>444</v>
      </c>
    </row>
    <row r="276" spans="2:19" x14ac:dyDescent="0.25">
      <c r="B276" t="s">
        <v>529</v>
      </c>
      <c r="C276">
        <v>0</v>
      </c>
      <c r="D276">
        <v>0.7</v>
      </c>
      <c r="E276">
        <f>D276</f>
        <v>0.7</v>
      </c>
      <c r="F276" t="s">
        <v>447</v>
      </c>
      <c r="G276">
        <v>0.02</v>
      </c>
      <c r="H276">
        <v>0.02</v>
      </c>
      <c r="J276" s="83" t="s">
        <v>110</v>
      </c>
      <c r="K276" t="s">
        <v>110</v>
      </c>
      <c r="L276" t="s">
        <v>110</v>
      </c>
      <c r="M276" t="s">
        <v>110</v>
      </c>
      <c r="Q276" s="73" t="s">
        <v>110</v>
      </c>
      <c r="R276" s="73" t="s">
        <v>110</v>
      </c>
      <c r="S276" s="73" t="s">
        <v>110</v>
      </c>
    </row>
    <row r="277" spans="2:19" x14ac:dyDescent="0.25">
      <c r="B277" t="s">
        <v>508</v>
      </c>
      <c r="C277">
        <v>5</v>
      </c>
      <c r="D277">
        <v>5</v>
      </c>
      <c r="E277">
        <f t="shared" ref="E277:E282" si="48">D277-D276</f>
        <v>4.3</v>
      </c>
      <c r="F277" t="s">
        <v>447</v>
      </c>
      <c r="G277">
        <v>0.14899999999999999</v>
      </c>
      <c r="H277">
        <v>0.02</v>
      </c>
      <c r="J277">
        <f t="shared" ref="J277:J282" si="49">(1+G277-G276)^(1/E277)-1</f>
        <v>2.8618675580692976E-2</v>
      </c>
      <c r="K277">
        <f t="shared" ref="K277:K282" si="50">J277*100</f>
        <v>2.8618675580692976</v>
      </c>
      <c r="L277">
        <v>2.7</v>
      </c>
      <c r="M277">
        <f t="shared" ref="M277:M282" si="51">G277/H277</f>
        <v>7.4499999999999993</v>
      </c>
      <c r="Q277" s="73">
        <f t="shared" ref="Q277:Q282" si="52">K277</f>
        <v>2.8618675580692976</v>
      </c>
      <c r="R277" s="73">
        <f t="shared" ref="R277:R282" si="53">Q277/S277</f>
        <v>0.38414329638514066</v>
      </c>
      <c r="S277" s="73">
        <f t="shared" ref="S277:S282" si="54">M277</f>
        <v>7.4499999999999993</v>
      </c>
    </row>
    <row r="278" spans="2:19" x14ac:dyDescent="0.25">
      <c r="B278" t="s">
        <v>530</v>
      </c>
      <c r="C278">
        <v>8</v>
      </c>
      <c r="D278">
        <v>7.9</v>
      </c>
      <c r="E278">
        <f t="shared" si="48"/>
        <v>2.9000000000000004</v>
      </c>
      <c r="F278" t="s">
        <v>447</v>
      </c>
      <c r="G278">
        <v>0.28299999999999997</v>
      </c>
      <c r="H278">
        <v>0.02</v>
      </c>
      <c r="J278">
        <f t="shared" si="49"/>
        <v>4.4316374840892347E-2</v>
      </c>
      <c r="K278">
        <f t="shared" si="50"/>
        <v>4.4316374840892347</v>
      </c>
      <c r="L278">
        <v>4.5</v>
      </c>
      <c r="M278">
        <f t="shared" si="51"/>
        <v>14.149999999999999</v>
      </c>
      <c r="Q278" s="73">
        <f t="shared" si="52"/>
        <v>4.4316374840892347</v>
      </c>
      <c r="R278" s="73">
        <f t="shared" si="53"/>
        <v>0.31318992820418623</v>
      </c>
      <c r="S278" s="73">
        <f t="shared" si="54"/>
        <v>14.149999999999999</v>
      </c>
    </row>
    <row r="279" spans="2:19" x14ac:dyDescent="0.25">
      <c r="B279" t="s">
        <v>531</v>
      </c>
      <c r="C279">
        <v>10</v>
      </c>
      <c r="D279">
        <v>9.8000000000000007</v>
      </c>
      <c r="E279">
        <f t="shared" si="48"/>
        <v>1.9000000000000004</v>
      </c>
      <c r="F279" t="s">
        <v>447</v>
      </c>
      <c r="G279">
        <v>0.53300000000000003</v>
      </c>
      <c r="H279">
        <v>0.02</v>
      </c>
      <c r="J279">
        <f t="shared" si="49"/>
        <v>0.12461862071858332</v>
      </c>
      <c r="K279">
        <f t="shared" si="50"/>
        <v>12.461862071858331</v>
      </c>
      <c r="L279">
        <v>13.2</v>
      </c>
      <c r="M279">
        <f t="shared" si="51"/>
        <v>26.650000000000002</v>
      </c>
      <c r="Q279" s="73">
        <f t="shared" si="52"/>
        <v>12.461862071858331</v>
      </c>
      <c r="R279" s="73">
        <f t="shared" si="53"/>
        <v>0.46761208524796732</v>
      </c>
      <c r="S279" s="73">
        <f t="shared" si="54"/>
        <v>26.650000000000002</v>
      </c>
    </row>
    <row r="280" spans="2:19" x14ac:dyDescent="0.25">
      <c r="B280" t="s">
        <v>532</v>
      </c>
      <c r="C280">
        <v>12</v>
      </c>
      <c r="D280">
        <v>11.7</v>
      </c>
      <c r="E280">
        <f t="shared" si="48"/>
        <v>1.8999999999999986</v>
      </c>
      <c r="F280" t="s">
        <v>447</v>
      </c>
      <c r="G280">
        <v>0.73199999999999998</v>
      </c>
      <c r="H280">
        <v>0.03</v>
      </c>
      <c r="J280">
        <f t="shared" si="49"/>
        <v>0.10023075465215991</v>
      </c>
      <c r="K280">
        <f t="shared" si="50"/>
        <v>10.023075465215992</v>
      </c>
      <c r="L280">
        <v>11.4</v>
      </c>
      <c r="M280">
        <f t="shared" si="51"/>
        <v>24.400000000000002</v>
      </c>
      <c r="Q280" s="73">
        <f t="shared" si="52"/>
        <v>10.023075465215992</v>
      </c>
      <c r="R280" s="73">
        <f t="shared" si="53"/>
        <v>0.4107817813613111</v>
      </c>
      <c r="S280" s="73">
        <f t="shared" si="54"/>
        <v>24.400000000000002</v>
      </c>
    </row>
    <row r="281" spans="2:19" x14ac:dyDescent="0.25">
      <c r="B281" t="s">
        <v>533</v>
      </c>
      <c r="C281">
        <v>14</v>
      </c>
      <c r="D281">
        <v>13.55</v>
      </c>
      <c r="E281">
        <f t="shared" si="48"/>
        <v>1.8500000000000014</v>
      </c>
      <c r="F281" t="s">
        <v>447</v>
      </c>
      <c r="G281">
        <v>0.99099999999999999</v>
      </c>
      <c r="H281">
        <v>0.03</v>
      </c>
      <c r="J281">
        <f t="shared" si="49"/>
        <v>0.13257758507094075</v>
      </c>
      <c r="K281">
        <f t="shared" si="50"/>
        <v>13.257758507094074</v>
      </c>
      <c r="L281">
        <v>15.4</v>
      </c>
      <c r="M281">
        <f t="shared" si="51"/>
        <v>33.033333333333331</v>
      </c>
      <c r="Q281" s="73">
        <f t="shared" si="52"/>
        <v>13.257758507094074</v>
      </c>
      <c r="R281" s="73">
        <f t="shared" si="53"/>
        <v>0.40134485894331207</v>
      </c>
      <c r="S281" s="73">
        <f t="shared" si="54"/>
        <v>33.033333333333331</v>
      </c>
    </row>
    <row r="282" spans="2:19" x14ac:dyDescent="0.25">
      <c r="B282" t="s">
        <v>534</v>
      </c>
      <c r="C282">
        <v>16</v>
      </c>
      <c r="D282">
        <v>15.42</v>
      </c>
      <c r="E282">
        <f t="shared" si="48"/>
        <v>1.8699999999999992</v>
      </c>
      <c r="F282" t="s">
        <v>447</v>
      </c>
      <c r="G282">
        <v>1.246</v>
      </c>
      <c r="H282">
        <v>0.03</v>
      </c>
      <c r="J282">
        <f t="shared" si="49"/>
        <v>0.1291474433343347</v>
      </c>
      <c r="K282">
        <f t="shared" si="50"/>
        <v>12.91474433343347</v>
      </c>
      <c r="L282">
        <v>15.1</v>
      </c>
      <c r="M282">
        <f t="shared" si="51"/>
        <v>41.533333333333331</v>
      </c>
      <c r="Q282" s="73">
        <f t="shared" si="52"/>
        <v>12.91474433343347</v>
      </c>
      <c r="R282" s="73">
        <f t="shared" si="53"/>
        <v>0.31094890048395196</v>
      </c>
      <c r="S282" s="73">
        <f t="shared" si="54"/>
        <v>41.533333333333331</v>
      </c>
    </row>
    <row r="283" spans="2:19" x14ac:dyDescent="0.25">
      <c r="B283" t="s">
        <v>529</v>
      </c>
      <c r="C283">
        <v>0</v>
      </c>
      <c r="D283">
        <v>0.7</v>
      </c>
      <c r="E283">
        <f>D283</f>
        <v>0.7</v>
      </c>
      <c r="F283" t="s">
        <v>453</v>
      </c>
      <c r="G283">
        <v>0.33400000000000002</v>
      </c>
      <c r="H283">
        <v>0.13</v>
      </c>
      <c r="J283" s="83" t="s">
        <v>110</v>
      </c>
      <c r="K283" t="s">
        <v>110</v>
      </c>
      <c r="L283" t="s">
        <v>110</v>
      </c>
      <c r="M283" t="s">
        <v>110</v>
      </c>
      <c r="Q283" s="73" t="s">
        <v>110</v>
      </c>
      <c r="R283" s="73" t="s">
        <v>110</v>
      </c>
      <c r="S283" s="73" t="s">
        <v>110</v>
      </c>
    </row>
    <row r="284" spans="2:19" x14ac:dyDescent="0.25">
      <c r="B284" t="s">
        <v>508</v>
      </c>
      <c r="C284">
        <v>5</v>
      </c>
      <c r="D284">
        <v>5</v>
      </c>
      <c r="E284">
        <f t="shared" ref="E284:E289" si="55">D284-D283</f>
        <v>4.3</v>
      </c>
      <c r="F284" t="s">
        <v>453</v>
      </c>
      <c r="G284">
        <v>0.34300000000000003</v>
      </c>
      <c r="H284">
        <v>0.12</v>
      </c>
      <c r="J284">
        <f t="shared" ref="J284:J289" si="56">(1+G284-G283)^(1/E284)-1</f>
        <v>2.0858331137321162E-3</v>
      </c>
      <c r="K284">
        <f t="shared" ref="K284:K289" si="57">J284*100</f>
        <v>0.20858331137321162</v>
      </c>
      <c r="L284">
        <v>6.8</v>
      </c>
      <c r="M284">
        <f t="shared" ref="M284:M289" si="58">G284/H284</f>
        <v>2.8583333333333338</v>
      </c>
      <c r="Q284" s="73">
        <f t="shared" ref="Q284:Q289" si="59">K284</f>
        <v>0.20858331137321162</v>
      </c>
      <c r="R284" s="73">
        <f t="shared" ref="R284:R289" si="60">Q284/S284</f>
        <v>7.2973753250103177E-2</v>
      </c>
      <c r="S284" s="73">
        <f t="shared" ref="S284:S289" si="61">M284</f>
        <v>2.8583333333333338</v>
      </c>
    </row>
    <row r="285" spans="2:19" x14ac:dyDescent="0.25">
      <c r="B285" t="s">
        <v>530</v>
      </c>
      <c r="C285">
        <v>8</v>
      </c>
      <c r="D285">
        <v>7.9</v>
      </c>
      <c r="E285">
        <f t="shared" si="55"/>
        <v>2.9000000000000004</v>
      </c>
      <c r="F285" t="s">
        <v>453</v>
      </c>
      <c r="G285">
        <v>0.95799999999999996</v>
      </c>
      <c r="H285">
        <v>0.14000000000000001</v>
      </c>
      <c r="J285">
        <f t="shared" si="56"/>
        <v>0.17973273386022948</v>
      </c>
      <c r="K285">
        <f t="shared" si="57"/>
        <v>17.973273386022946</v>
      </c>
      <c r="L285">
        <v>20.5</v>
      </c>
      <c r="M285">
        <f t="shared" si="58"/>
        <v>6.8428571428571416</v>
      </c>
      <c r="Q285" s="73">
        <f t="shared" si="59"/>
        <v>17.973273386022946</v>
      </c>
      <c r="R285" s="73">
        <f t="shared" si="60"/>
        <v>2.6265743987924979</v>
      </c>
      <c r="S285" s="73">
        <f t="shared" si="61"/>
        <v>6.8428571428571416</v>
      </c>
    </row>
    <row r="286" spans="2:19" x14ac:dyDescent="0.25">
      <c r="B286" t="s">
        <v>531</v>
      </c>
      <c r="C286">
        <v>10</v>
      </c>
      <c r="D286">
        <v>9.8000000000000007</v>
      </c>
      <c r="E286">
        <f t="shared" si="55"/>
        <v>1.9000000000000004</v>
      </c>
      <c r="F286" t="s">
        <v>453</v>
      </c>
      <c r="G286">
        <v>1.504</v>
      </c>
      <c r="H286">
        <v>0.1</v>
      </c>
      <c r="J286">
        <f t="shared" si="56"/>
        <v>0.25771992717677406</v>
      </c>
      <c r="K286">
        <f t="shared" si="57"/>
        <v>25.771992717677406</v>
      </c>
      <c r="L286">
        <v>27.4</v>
      </c>
      <c r="M286">
        <f t="shared" si="58"/>
        <v>15.04</v>
      </c>
      <c r="Q286" s="73">
        <f t="shared" si="59"/>
        <v>25.771992717677406</v>
      </c>
      <c r="R286" s="73">
        <f t="shared" si="60"/>
        <v>1.7135633455902533</v>
      </c>
      <c r="S286" s="73">
        <f t="shared" si="61"/>
        <v>15.04</v>
      </c>
    </row>
    <row r="287" spans="2:19" x14ac:dyDescent="0.25">
      <c r="B287" t="s">
        <v>532</v>
      </c>
      <c r="C287">
        <v>12</v>
      </c>
      <c r="D287">
        <v>11.7</v>
      </c>
      <c r="E287">
        <f t="shared" si="55"/>
        <v>1.8999999999999986</v>
      </c>
      <c r="F287" t="s">
        <v>453</v>
      </c>
      <c r="G287">
        <v>1.8420000000000001</v>
      </c>
      <c r="H287">
        <v>0.15</v>
      </c>
      <c r="J287">
        <f t="shared" si="56"/>
        <v>0.16561693659668308</v>
      </c>
      <c r="K287">
        <f t="shared" si="57"/>
        <v>16.561693659668308</v>
      </c>
      <c r="L287">
        <v>16.899999999999999</v>
      </c>
      <c r="M287">
        <f t="shared" si="58"/>
        <v>12.280000000000001</v>
      </c>
      <c r="Q287" s="73">
        <f t="shared" si="59"/>
        <v>16.561693659668308</v>
      </c>
      <c r="R287" s="73">
        <f t="shared" si="60"/>
        <v>1.3486721221228262</v>
      </c>
      <c r="S287" s="73">
        <f t="shared" si="61"/>
        <v>12.280000000000001</v>
      </c>
    </row>
    <row r="288" spans="2:19" x14ac:dyDescent="0.25">
      <c r="B288" t="s">
        <v>533</v>
      </c>
      <c r="C288">
        <v>14</v>
      </c>
      <c r="D288">
        <v>13.55</v>
      </c>
      <c r="E288">
        <f t="shared" si="55"/>
        <v>1.8500000000000014</v>
      </c>
      <c r="F288" t="s">
        <v>453</v>
      </c>
      <c r="G288">
        <v>2.2930000000000001</v>
      </c>
      <c r="H288">
        <v>0.18</v>
      </c>
      <c r="J288">
        <f t="shared" si="56"/>
        <v>0.22289111751969437</v>
      </c>
      <c r="K288">
        <f t="shared" si="57"/>
        <v>22.289111751969436</v>
      </c>
      <c r="L288">
        <v>22.6</v>
      </c>
      <c r="M288">
        <f t="shared" si="58"/>
        <v>12.738888888888891</v>
      </c>
      <c r="Q288" s="73">
        <f t="shared" si="59"/>
        <v>22.289111751969436</v>
      </c>
      <c r="R288" s="73">
        <f t="shared" si="60"/>
        <v>1.7496904122784553</v>
      </c>
      <c r="S288" s="73">
        <f t="shared" si="61"/>
        <v>12.738888888888891</v>
      </c>
    </row>
    <row r="289" spans="1:19" x14ac:dyDescent="0.25">
      <c r="B289" t="s">
        <v>534</v>
      </c>
      <c r="C289">
        <v>16</v>
      </c>
      <c r="D289">
        <v>15.42</v>
      </c>
      <c r="E289">
        <f t="shared" si="55"/>
        <v>1.8699999999999992</v>
      </c>
      <c r="F289" t="s">
        <v>453</v>
      </c>
      <c r="G289">
        <v>2.9079999999999999</v>
      </c>
      <c r="H289">
        <v>0.28000000000000003</v>
      </c>
      <c r="J289">
        <f t="shared" si="56"/>
        <v>0.2921775956362056</v>
      </c>
      <c r="K289">
        <f t="shared" si="57"/>
        <v>29.217759563620561</v>
      </c>
      <c r="L289">
        <v>30.7</v>
      </c>
      <c r="M289">
        <f t="shared" si="58"/>
        <v>10.385714285714284</v>
      </c>
      <c r="Q289" s="73">
        <f t="shared" si="59"/>
        <v>29.217759563620561</v>
      </c>
      <c r="R289" s="73">
        <f t="shared" si="60"/>
        <v>2.8132643321230253</v>
      </c>
      <c r="S289" s="73">
        <f t="shared" si="61"/>
        <v>10.385714285714284</v>
      </c>
    </row>
    <row r="292" spans="1:19" x14ac:dyDescent="0.25">
      <c r="A292" s="75" t="s">
        <v>536</v>
      </c>
    </row>
    <row r="293" spans="1:19" x14ac:dyDescent="0.25">
      <c r="G293" t="s">
        <v>537</v>
      </c>
    </row>
    <row r="294" spans="1:19" x14ac:dyDescent="0.25">
      <c r="C294" t="s">
        <v>538</v>
      </c>
      <c r="D294" t="s">
        <v>539</v>
      </c>
      <c r="H294" t="s">
        <v>540</v>
      </c>
      <c r="I294" t="s">
        <v>541</v>
      </c>
      <c r="J294" t="s">
        <v>542</v>
      </c>
      <c r="K294" t="s">
        <v>543</v>
      </c>
    </row>
    <row r="295" spans="1:19" x14ac:dyDescent="0.25">
      <c r="C295" t="s">
        <v>544</v>
      </c>
      <c r="D295" t="s">
        <v>540</v>
      </c>
      <c r="E295">
        <v>9065</v>
      </c>
      <c r="G295" t="s">
        <v>471</v>
      </c>
      <c r="H295">
        <v>1</v>
      </c>
      <c r="I295">
        <v>1</v>
      </c>
      <c r="J295">
        <f t="shared" ref="J295:K298" si="62">H295-H296</f>
        <v>0.10999999999999999</v>
      </c>
      <c r="K295">
        <f t="shared" si="62"/>
        <v>0.26</v>
      </c>
    </row>
    <row r="296" spans="1:19" x14ac:dyDescent="0.25">
      <c r="C296" t="s">
        <v>545</v>
      </c>
      <c r="D296" t="s">
        <v>540</v>
      </c>
      <c r="E296">
        <v>55135</v>
      </c>
      <c r="G296" t="s">
        <v>546</v>
      </c>
      <c r="H296">
        <v>0.89</v>
      </c>
      <c r="I296">
        <v>0.74</v>
      </c>
      <c r="J296">
        <f t="shared" si="62"/>
        <v>0.52</v>
      </c>
      <c r="K296">
        <f t="shared" si="62"/>
        <v>0.47</v>
      </c>
    </row>
    <row r="297" spans="1:19" x14ac:dyDescent="0.25">
      <c r="C297" t="s">
        <v>544</v>
      </c>
      <c r="D297" t="s">
        <v>541</v>
      </c>
      <c r="E297">
        <v>3135</v>
      </c>
      <c r="G297" t="s">
        <v>547</v>
      </c>
      <c r="H297">
        <v>0.37</v>
      </c>
      <c r="I297">
        <v>0.27</v>
      </c>
      <c r="J297">
        <f t="shared" si="62"/>
        <v>0.31</v>
      </c>
      <c r="K297">
        <f t="shared" si="62"/>
        <v>0.24700000000000003</v>
      </c>
    </row>
    <row r="298" spans="1:19" x14ac:dyDescent="0.25">
      <c r="C298" t="s">
        <v>545</v>
      </c>
      <c r="D298" t="s">
        <v>541</v>
      </c>
      <c r="E298">
        <v>24826</v>
      </c>
      <c r="G298" t="s">
        <v>474</v>
      </c>
      <c r="H298">
        <v>0.06</v>
      </c>
      <c r="I298">
        <v>2.3E-2</v>
      </c>
      <c r="J298">
        <f t="shared" si="62"/>
        <v>0.06</v>
      </c>
      <c r="K298">
        <f t="shared" si="62"/>
        <v>2.3E-2</v>
      </c>
    </row>
    <row r="299" spans="1:19" x14ac:dyDescent="0.25">
      <c r="J299">
        <f>SUM(J295:J298)</f>
        <v>1</v>
      </c>
      <c r="K299">
        <f>SUM(K295:K298)</f>
        <v>1</v>
      </c>
    </row>
    <row r="301" spans="1:19" x14ac:dyDescent="0.25">
      <c r="A301" s="75" t="s">
        <v>157</v>
      </c>
    </row>
    <row r="304" spans="1:19" x14ac:dyDescent="0.25">
      <c r="C304" s="76" t="s">
        <v>548</v>
      </c>
    </row>
    <row r="306" spans="3:20" x14ac:dyDescent="0.25">
      <c r="D306" t="s">
        <v>488</v>
      </c>
      <c r="E306" t="s">
        <v>55</v>
      </c>
      <c r="F306" t="s">
        <v>439</v>
      </c>
      <c r="G306" t="s">
        <v>441</v>
      </c>
      <c r="H306" s="72" t="s">
        <v>442</v>
      </c>
      <c r="K306" t="s">
        <v>443</v>
      </c>
      <c r="L306" t="s">
        <v>445</v>
      </c>
      <c r="M306" t="s">
        <v>498</v>
      </c>
      <c r="R306" t="s">
        <v>443</v>
      </c>
      <c r="S306" t="s">
        <v>442</v>
      </c>
      <c r="T306" t="s">
        <v>444</v>
      </c>
    </row>
    <row r="307" spans="3:20" x14ac:dyDescent="0.25">
      <c r="C307" t="s">
        <v>508</v>
      </c>
      <c r="D307">
        <v>5</v>
      </c>
      <c r="E307" t="s">
        <v>158</v>
      </c>
      <c r="F307">
        <v>1988</v>
      </c>
      <c r="G307">
        <v>2.7E-2</v>
      </c>
      <c r="H307">
        <v>4.7E-2</v>
      </c>
      <c r="K307" s="83">
        <f>(1+G307)^(1/D307)-1</f>
        <v>5.3426072862545748E-3</v>
      </c>
      <c r="L307">
        <f t="shared" ref="L307:L324" si="63">K307*100</f>
        <v>0.53426072862545748</v>
      </c>
      <c r="M307">
        <f t="shared" ref="M307:M324" si="64">G307/H307</f>
        <v>0.57446808510638292</v>
      </c>
      <c r="R307" s="73">
        <f t="shared" ref="R307:R324" si="65">L307</f>
        <v>0.53426072862545748</v>
      </c>
      <c r="S307" s="73">
        <f t="shared" ref="S307:S324" si="66">R307/T307</f>
        <v>0.93000941649616686</v>
      </c>
      <c r="T307" s="73">
        <f t="shared" ref="T307:T324" si="67">M307</f>
        <v>0.57446808510638292</v>
      </c>
    </row>
    <row r="308" spans="3:20" x14ac:dyDescent="0.25">
      <c r="C308" t="s">
        <v>509</v>
      </c>
      <c r="D308">
        <v>6</v>
      </c>
      <c r="E308" t="s">
        <v>158</v>
      </c>
      <c r="F308">
        <v>1988</v>
      </c>
      <c r="G308">
        <v>0.43</v>
      </c>
      <c r="H308">
        <v>0.10100000000000001</v>
      </c>
      <c r="K308">
        <f>(1+G308-G307)^(1/D308)-1</f>
        <v>5.8058332763509357E-2</v>
      </c>
      <c r="L308">
        <f t="shared" si="63"/>
        <v>5.8058332763509357</v>
      </c>
      <c r="M308">
        <f t="shared" si="64"/>
        <v>4.2574257425742568</v>
      </c>
      <c r="R308" s="73">
        <f t="shared" si="65"/>
        <v>5.8058332763509357</v>
      </c>
      <c r="S308" s="73">
        <f t="shared" si="66"/>
        <v>1.3636957230498712</v>
      </c>
      <c r="T308" s="73">
        <f t="shared" si="67"/>
        <v>4.2574257425742568</v>
      </c>
    </row>
    <row r="309" spans="3:20" x14ac:dyDescent="0.25">
      <c r="C309" t="s">
        <v>510</v>
      </c>
      <c r="D309">
        <v>5</v>
      </c>
      <c r="E309" t="s">
        <v>158</v>
      </c>
      <c r="F309">
        <v>1988</v>
      </c>
      <c r="G309">
        <v>0.63400000000000001</v>
      </c>
      <c r="H309">
        <v>4.2000000000000003E-2</v>
      </c>
      <c r="K309">
        <f>(1+G309-G308)^(1/D309)-1</f>
        <v>3.7827794135901316E-2</v>
      </c>
      <c r="L309">
        <f t="shared" si="63"/>
        <v>3.7827794135901316</v>
      </c>
      <c r="M309">
        <f t="shared" si="64"/>
        <v>15.095238095238095</v>
      </c>
      <c r="R309" s="73">
        <f t="shared" si="65"/>
        <v>3.7827794135901316</v>
      </c>
      <c r="S309" s="73">
        <f t="shared" si="66"/>
        <v>0.25059421982773744</v>
      </c>
      <c r="T309" s="73">
        <f t="shared" si="67"/>
        <v>15.095238095238095</v>
      </c>
    </row>
    <row r="310" spans="3:20" x14ac:dyDescent="0.25">
      <c r="C310" t="s">
        <v>508</v>
      </c>
      <c r="D310">
        <v>5</v>
      </c>
      <c r="E310" t="s">
        <v>158</v>
      </c>
      <c r="F310">
        <v>1998</v>
      </c>
      <c r="G310">
        <v>0.153</v>
      </c>
      <c r="H310">
        <v>0.04</v>
      </c>
      <c r="K310" s="83">
        <f>(1+G310)^(1/D310)-1</f>
        <v>2.8882691843426622E-2</v>
      </c>
      <c r="L310">
        <f t="shared" si="63"/>
        <v>2.8882691843426622</v>
      </c>
      <c r="M310">
        <f t="shared" si="64"/>
        <v>3.8249999999999997</v>
      </c>
      <c r="R310" s="73">
        <f t="shared" si="65"/>
        <v>2.8882691843426622</v>
      </c>
      <c r="S310" s="73">
        <f t="shared" si="66"/>
        <v>0.75510305473010786</v>
      </c>
      <c r="T310" s="73">
        <f t="shared" si="67"/>
        <v>3.8249999999999997</v>
      </c>
    </row>
    <row r="311" spans="3:20" x14ac:dyDescent="0.25">
      <c r="C311" t="s">
        <v>509</v>
      </c>
      <c r="D311">
        <v>6</v>
      </c>
      <c r="E311" t="s">
        <v>158</v>
      </c>
      <c r="F311">
        <v>1998</v>
      </c>
      <c r="G311">
        <v>0.501</v>
      </c>
      <c r="H311">
        <v>9.8000000000000004E-2</v>
      </c>
      <c r="K311">
        <f>(1+G311-G310)^(1/D311)-1</f>
        <v>5.1029684358929073E-2</v>
      </c>
      <c r="L311">
        <f t="shared" si="63"/>
        <v>5.1029684358929073</v>
      </c>
      <c r="M311">
        <f t="shared" si="64"/>
        <v>5.1122448979591839</v>
      </c>
      <c r="R311" s="73">
        <f t="shared" si="65"/>
        <v>5.1029684358929073</v>
      </c>
      <c r="S311" s="73">
        <f t="shared" si="66"/>
        <v>0.99818544254990993</v>
      </c>
      <c r="T311" s="73">
        <f t="shared" si="67"/>
        <v>5.1122448979591839</v>
      </c>
    </row>
    <row r="312" spans="3:20" x14ac:dyDescent="0.25">
      <c r="C312" t="s">
        <v>510</v>
      </c>
      <c r="D312">
        <v>5</v>
      </c>
      <c r="E312" t="s">
        <v>158</v>
      </c>
      <c r="F312">
        <v>1998</v>
      </c>
      <c r="G312">
        <v>0.64</v>
      </c>
      <c r="H312">
        <v>3.9E-2</v>
      </c>
      <c r="K312">
        <f>(1+G312-G311)^(1/D312)-1</f>
        <v>2.6371879666879705E-2</v>
      </c>
      <c r="L312">
        <f t="shared" si="63"/>
        <v>2.6371879666879705</v>
      </c>
      <c r="M312">
        <f t="shared" si="64"/>
        <v>16.410256410256412</v>
      </c>
      <c r="R312" s="73">
        <f t="shared" si="65"/>
        <v>2.6371879666879705</v>
      </c>
      <c r="S312" s="73">
        <f t="shared" si="66"/>
        <v>0.1607036417200482</v>
      </c>
      <c r="T312" s="73">
        <f t="shared" si="67"/>
        <v>16.410256410256412</v>
      </c>
    </row>
    <row r="313" spans="3:20" x14ac:dyDescent="0.25">
      <c r="C313" t="s">
        <v>508</v>
      </c>
      <c r="D313">
        <v>5</v>
      </c>
      <c r="E313" t="s">
        <v>158</v>
      </c>
      <c r="F313">
        <v>2006</v>
      </c>
      <c r="G313">
        <v>7.0000000000000007E-2</v>
      </c>
      <c r="H313">
        <v>4.1000000000000002E-2</v>
      </c>
      <c r="K313" s="83">
        <f>(1+G313)^(1/D313)-1</f>
        <v>1.3623697910505994E-2</v>
      </c>
      <c r="L313">
        <f t="shared" si="63"/>
        <v>1.3623697910505994</v>
      </c>
      <c r="M313">
        <f t="shared" si="64"/>
        <v>1.7073170731707319</v>
      </c>
      <c r="R313" s="73">
        <f t="shared" si="65"/>
        <v>1.3623697910505994</v>
      </c>
      <c r="S313" s="73">
        <f t="shared" si="66"/>
        <v>0.79795944904392246</v>
      </c>
      <c r="T313" s="73">
        <f t="shared" si="67"/>
        <v>1.7073170731707319</v>
      </c>
    </row>
    <row r="314" spans="3:20" x14ac:dyDescent="0.25">
      <c r="C314" t="s">
        <v>509</v>
      </c>
      <c r="D314">
        <v>6</v>
      </c>
      <c r="E314" t="s">
        <v>158</v>
      </c>
      <c r="F314">
        <v>2006</v>
      </c>
      <c r="G314">
        <v>0.38</v>
      </c>
      <c r="H314">
        <v>0.127</v>
      </c>
      <c r="K314">
        <f>(1+G314-G313)^(1/D314)-1</f>
        <v>4.6032590966232689E-2</v>
      </c>
      <c r="L314">
        <f t="shared" si="63"/>
        <v>4.6032590966232689</v>
      </c>
      <c r="M314">
        <f t="shared" si="64"/>
        <v>2.9921259842519685</v>
      </c>
      <c r="R314" s="73">
        <f t="shared" si="65"/>
        <v>4.6032590966232689</v>
      </c>
      <c r="S314" s="73">
        <f t="shared" si="66"/>
        <v>1.5384576454504082</v>
      </c>
      <c r="T314" s="73">
        <f t="shared" si="67"/>
        <v>2.9921259842519685</v>
      </c>
    </row>
    <row r="315" spans="3:20" x14ac:dyDescent="0.25">
      <c r="C315" t="s">
        <v>510</v>
      </c>
      <c r="D315">
        <v>5</v>
      </c>
      <c r="E315" t="s">
        <v>158</v>
      </c>
      <c r="F315">
        <v>2006</v>
      </c>
      <c r="G315">
        <v>0.72299999999999998</v>
      </c>
      <c r="H315">
        <v>3.9E-2</v>
      </c>
      <c r="K315">
        <f>(1+G315-G314)^(1/D315)-1</f>
        <v>6.0755280859349448E-2</v>
      </c>
      <c r="L315">
        <f t="shared" si="63"/>
        <v>6.0755280859349448</v>
      </c>
      <c r="M315">
        <f t="shared" si="64"/>
        <v>18.538461538461537</v>
      </c>
      <c r="R315" s="73">
        <f t="shared" si="65"/>
        <v>6.0755280859349448</v>
      </c>
      <c r="S315" s="73">
        <f t="shared" si="66"/>
        <v>0.32772558139898045</v>
      </c>
      <c r="T315" s="73">
        <f t="shared" si="67"/>
        <v>18.538461538461537</v>
      </c>
    </row>
    <row r="316" spans="3:20" x14ac:dyDescent="0.25">
      <c r="C316" t="s">
        <v>508</v>
      </c>
      <c r="D316">
        <v>5</v>
      </c>
      <c r="E316" t="s">
        <v>159</v>
      </c>
      <c r="F316">
        <v>1987</v>
      </c>
      <c r="G316">
        <v>0.107</v>
      </c>
      <c r="H316">
        <v>6.0999999999999999E-2</v>
      </c>
      <c r="K316" s="83">
        <f>(1+G316)^(1/D316)-1</f>
        <v>2.0538807778703427E-2</v>
      </c>
      <c r="L316">
        <f t="shared" si="63"/>
        <v>2.0538807778703427</v>
      </c>
      <c r="M316">
        <f t="shared" si="64"/>
        <v>1.7540983606557377</v>
      </c>
      <c r="R316" s="73">
        <f t="shared" si="65"/>
        <v>2.0538807778703427</v>
      </c>
      <c r="S316" s="73">
        <f t="shared" si="66"/>
        <v>1.1709039948606628</v>
      </c>
      <c r="T316" s="73">
        <f t="shared" si="67"/>
        <v>1.7540983606557377</v>
      </c>
    </row>
    <row r="317" spans="3:20" x14ac:dyDescent="0.25">
      <c r="C317" t="s">
        <v>509</v>
      </c>
      <c r="D317">
        <v>6</v>
      </c>
      <c r="E317" t="s">
        <v>159</v>
      </c>
      <c r="F317">
        <v>1987</v>
      </c>
      <c r="G317">
        <v>0.68200000000000005</v>
      </c>
      <c r="H317">
        <v>8.2000000000000003E-2</v>
      </c>
      <c r="K317">
        <f>(1+G317-G316)^(1/D317)-1</f>
        <v>7.8648870451029085E-2</v>
      </c>
      <c r="L317">
        <f t="shared" si="63"/>
        <v>7.8648870451029085</v>
      </c>
      <c r="M317">
        <f t="shared" si="64"/>
        <v>8.3170731707317067</v>
      </c>
      <c r="R317" s="73">
        <f t="shared" si="65"/>
        <v>7.8648870451029085</v>
      </c>
      <c r="S317" s="73">
        <f t="shared" si="66"/>
        <v>0.9456315802029891</v>
      </c>
      <c r="T317" s="73">
        <f t="shared" si="67"/>
        <v>8.3170731707317067</v>
      </c>
    </row>
    <row r="318" spans="3:20" x14ac:dyDescent="0.25">
      <c r="C318" t="s">
        <v>510</v>
      </c>
      <c r="D318">
        <v>5</v>
      </c>
      <c r="E318" t="s">
        <v>159</v>
      </c>
      <c r="F318">
        <v>1987</v>
      </c>
      <c r="G318">
        <v>1.274</v>
      </c>
      <c r="H318">
        <v>0.13200000000000001</v>
      </c>
      <c r="K318">
        <f>(1+G318-G317)^(1/D318)-1</f>
        <v>9.7459779027204041E-2</v>
      </c>
      <c r="L318">
        <f t="shared" si="63"/>
        <v>9.745977902720405</v>
      </c>
      <c r="M318">
        <f t="shared" si="64"/>
        <v>9.6515151515151505</v>
      </c>
      <c r="R318" s="73">
        <f t="shared" si="65"/>
        <v>9.745977902720405</v>
      </c>
      <c r="S318" s="73">
        <f t="shared" si="66"/>
        <v>1.0097873494184408</v>
      </c>
      <c r="T318" s="73">
        <f t="shared" si="67"/>
        <v>9.6515151515151505</v>
      </c>
    </row>
    <row r="319" spans="3:20" x14ac:dyDescent="0.25">
      <c r="C319" t="s">
        <v>508</v>
      </c>
      <c r="D319">
        <v>5</v>
      </c>
      <c r="E319" t="s">
        <v>159</v>
      </c>
      <c r="F319">
        <v>2001</v>
      </c>
      <c r="G319">
        <v>0.253</v>
      </c>
      <c r="H319">
        <v>5.8000000000000003E-2</v>
      </c>
      <c r="K319" s="83">
        <f>(1+G319)^(1/D319)-1</f>
        <v>4.6140978438483859E-2</v>
      </c>
      <c r="L319">
        <f t="shared" si="63"/>
        <v>4.6140978438483859</v>
      </c>
      <c r="M319">
        <f t="shared" si="64"/>
        <v>4.3620689655172411</v>
      </c>
      <c r="R319" s="73">
        <f t="shared" si="65"/>
        <v>4.6140978438483859</v>
      </c>
      <c r="S319" s="73">
        <f t="shared" si="66"/>
        <v>1.0577773713170213</v>
      </c>
      <c r="T319" s="73">
        <f t="shared" si="67"/>
        <v>4.3620689655172411</v>
      </c>
    </row>
    <row r="320" spans="3:20" x14ac:dyDescent="0.25">
      <c r="C320" t="s">
        <v>509</v>
      </c>
      <c r="D320">
        <v>6</v>
      </c>
      <c r="E320" t="s">
        <v>159</v>
      </c>
      <c r="F320">
        <v>2001</v>
      </c>
      <c r="G320">
        <v>0.71</v>
      </c>
      <c r="H320">
        <v>6.5000000000000002E-2</v>
      </c>
      <c r="K320">
        <f>(1+G320-G319)^(1/D320)-1</f>
        <v>6.4739236902311426E-2</v>
      </c>
      <c r="L320">
        <f t="shared" si="63"/>
        <v>6.4739236902311426</v>
      </c>
      <c r="M320">
        <f t="shared" si="64"/>
        <v>10.923076923076922</v>
      </c>
      <c r="R320" s="73">
        <f t="shared" si="65"/>
        <v>6.4739236902311426</v>
      </c>
      <c r="S320" s="73">
        <f t="shared" si="66"/>
        <v>0.59268315473947086</v>
      </c>
      <c r="T320" s="73">
        <f t="shared" si="67"/>
        <v>10.923076923076922</v>
      </c>
    </row>
    <row r="321" spans="2:20" x14ac:dyDescent="0.25">
      <c r="C321" t="s">
        <v>510</v>
      </c>
      <c r="D321">
        <v>5</v>
      </c>
      <c r="E321" t="s">
        <v>159</v>
      </c>
      <c r="F321">
        <v>2001</v>
      </c>
      <c r="G321">
        <v>1.2130000000000001</v>
      </c>
      <c r="H321">
        <v>0.13200000000000001</v>
      </c>
      <c r="K321">
        <f>(1+G321-G320)^(1/D321)-1</f>
        <v>8.4905213291065929E-2</v>
      </c>
      <c r="L321">
        <f t="shared" si="63"/>
        <v>8.490521329106592</v>
      </c>
      <c r="M321">
        <f t="shared" si="64"/>
        <v>9.1893939393939394</v>
      </c>
      <c r="R321" s="73">
        <f t="shared" si="65"/>
        <v>8.490521329106592</v>
      </c>
      <c r="S321" s="73">
        <f t="shared" si="66"/>
        <v>0.92394791050459202</v>
      </c>
      <c r="T321" s="73">
        <f t="shared" si="67"/>
        <v>9.1893939393939394</v>
      </c>
    </row>
    <row r="322" spans="2:20" x14ac:dyDescent="0.25">
      <c r="C322" t="s">
        <v>508</v>
      </c>
      <c r="D322">
        <v>5</v>
      </c>
      <c r="E322" t="s">
        <v>159</v>
      </c>
      <c r="F322">
        <v>2006</v>
      </c>
      <c r="G322">
        <v>0.157</v>
      </c>
      <c r="H322">
        <v>2.8000000000000001E-2</v>
      </c>
      <c r="K322" s="83">
        <f>(1+G322)^(1/D322)-1</f>
        <v>2.9595585437330874E-2</v>
      </c>
      <c r="L322">
        <f t="shared" si="63"/>
        <v>2.9595585437330874</v>
      </c>
      <c r="M322">
        <f t="shared" si="64"/>
        <v>5.6071428571428568</v>
      </c>
      <c r="R322" s="73">
        <f t="shared" si="65"/>
        <v>2.9595585437330874</v>
      </c>
      <c r="S322" s="73">
        <f t="shared" si="66"/>
        <v>0.52781935811800285</v>
      </c>
      <c r="T322" s="73">
        <f t="shared" si="67"/>
        <v>5.6071428571428568</v>
      </c>
    </row>
    <row r="323" spans="2:20" x14ac:dyDescent="0.25">
      <c r="C323" t="s">
        <v>509</v>
      </c>
      <c r="D323">
        <v>6</v>
      </c>
      <c r="E323" t="s">
        <v>159</v>
      </c>
      <c r="F323">
        <v>2006</v>
      </c>
      <c r="G323">
        <v>0.57299999999999995</v>
      </c>
      <c r="H323">
        <v>3.2000000000000001E-2</v>
      </c>
      <c r="K323">
        <f>(1+G323-G322)^(1/D323)-1</f>
        <v>5.9686029727814338E-2</v>
      </c>
      <c r="L323">
        <f t="shared" si="63"/>
        <v>5.9686029727814338</v>
      </c>
      <c r="M323">
        <f t="shared" si="64"/>
        <v>17.906249999999996</v>
      </c>
      <c r="R323" s="73">
        <f t="shared" si="65"/>
        <v>5.9686029727814338</v>
      </c>
      <c r="S323" s="73">
        <f t="shared" si="66"/>
        <v>0.3333251223891901</v>
      </c>
      <c r="T323" s="73">
        <f t="shared" si="67"/>
        <v>17.906249999999996</v>
      </c>
    </row>
    <row r="324" spans="2:20" x14ac:dyDescent="0.25">
      <c r="C324" t="s">
        <v>510</v>
      </c>
      <c r="D324">
        <v>5</v>
      </c>
      <c r="E324" t="s">
        <v>159</v>
      </c>
      <c r="F324">
        <v>2006</v>
      </c>
      <c r="G324">
        <v>1.0880000000000001</v>
      </c>
      <c r="H324">
        <v>3.5999999999999997E-2</v>
      </c>
      <c r="K324">
        <f>(1+G324-G323)^(1/D324)-1</f>
        <v>8.6632090658934402E-2</v>
      </c>
      <c r="L324">
        <f t="shared" si="63"/>
        <v>8.6632090658934402</v>
      </c>
      <c r="M324">
        <f t="shared" si="64"/>
        <v>30.222222222222225</v>
      </c>
      <c r="R324" s="73">
        <f t="shared" si="65"/>
        <v>8.6632090658934402</v>
      </c>
      <c r="S324" s="73">
        <f t="shared" si="66"/>
        <v>0.28665029997441527</v>
      </c>
      <c r="T324" s="73">
        <f t="shared" si="67"/>
        <v>30.222222222222225</v>
      </c>
    </row>
    <row r="327" spans="2:20" x14ac:dyDescent="0.25">
      <c r="B327" s="76" t="s">
        <v>549</v>
      </c>
    </row>
    <row r="329" spans="2:20" x14ac:dyDescent="0.25">
      <c r="B329" s="25"/>
      <c r="C329" s="87" t="s">
        <v>268</v>
      </c>
      <c r="D329" t="s">
        <v>158</v>
      </c>
      <c r="E329" t="s">
        <v>158</v>
      </c>
      <c r="F329" t="s">
        <v>158</v>
      </c>
      <c r="G329" t="s">
        <v>159</v>
      </c>
      <c r="H329" t="s">
        <v>159</v>
      </c>
      <c r="I329" t="s">
        <v>159</v>
      </c>
      <c r="J329" t="s">
        <v>141</v>
      </c>
      <c r="K329" t="s">
        <v>141</v>
      </c>
      <c r="L329" t="s">
        <v>141</v>
      </c>
      <c r="N329" t="s">
        <v>550</v>
      </c>
    </row>
    <row r="330" spans="2:20" x14ac:dyDescent="0.25">
      <c r="B330" s="86"/>
      <c r="C330" s="88" t="s">
        <v>551</v>
      </c>
      <c r="D330" s="85">
        <v>1988</v>
      </c>
      <c r="E330" s="85">
        <v>1998</v>
      </c>
      <c r="F330" s="85">
        <v>2006</v>
      </c>
      <c r="G330" s="85">
        <v>1987</v>
      </c>
      <c r="H330" s="85">
        <v>2001</v>
      </c>
      <c r="I330" s="85">
        <v>2006</v>
      </c>
      <c r="J330" s="85">
        <v>1988</v>
      </c>
      <c r="K330" s="85">
        <v>1994</v>
      </c>
      <c r="L330" s="85">
        <v>2002</v>
      </c>
      <c r="N330" t="s">
        <v>552</v>
      </c>
      <c r="O330" t="s">
        <v>508</v>
      </c>
      <c r="P330" t="s">
        <v>509</v>
      </c>
      <c r="Q330" t="s">
        <v>522</v>
      </c>
      <c r="S330" t="s">
        <v>553</v>
      </c>
    </row>
    <row r="331" spans="2:20" x14ac:dyDescent="0.25">
      <c r="B331" s="25" t="s">
        <v>433</v>
      </c>
      <c r="C331" s="87" t="s">
        <v>554</v>
      </c>
      <c r="D331">
        <v>17.559999999999999</v>
      </c>
      <c r="E331">
        <v>10.93</v>
      </c>
      <c r="F331">
        <v>9.0500000000000007</v>
      </c>
      <c r="G331">
        <v>17.29</v>
      </c>
      <c r="H331">
        <v>4.6900000000000004</v>
      </c>
      <c r="I331">
        <v>5.88</v>
      </c>
      <c r="J331">
        <v>4.82</v>
      </c>
      <c r="K331">
        <v>1.97</v>
      </c>
      <c r="L331">
        <v>1.35</v>
      </c>
      <c r="N331" s="73">
        <v>0.3407</v>
      </c>
      <c r="O331" s="73">
        <v>7.7300000000000008E-2</v>
      </c>
      <c r="P331" s="73">
        <v>0.35670000000000002</v>
      </c>
      <c r="Q331" s="73">
        <v>0.2253</v>
      </c>
      <c r="S331" s="73">
        <v>0.63229999999999997</v>
      </c>
    </row>
    <row r="332" spans="2:20" x14ac:dyDescent="0.25">
      <c r="B332" s="25"/>
      <c r="C332" s="87" t="s">
        <v>555</v>
      </c>
      <c r="D332">
        <v>16.510000000000002</v>
      </c>
      <c r="E332">
        <v>8.33</v>
      </c>
      <c r="F332">
        <v>4.92</v>
      </c>
      <c r="G332">
        <v>11.44</v>
      </c>
      <c r="H332">
        <v>6.47</v>
      </c>
      <c r="I332">
        <v>4.28</v>
      </c>
      <c r="J332">
        <v>5.36</v>
      </c>
      <c r="K332">
        <v>2.2999999999999998</v>
      </c>
      <c r="L332">
        <v>2.15</v>
      </c>
      <c r="N332" s="73">
        <v>0.19259999999999999</v>
      </c>
      <c r="O332" s="73">
        <v>0.11459999999999999</v>
      </c>
      <c r="P332" s="73">
        <v>0.44299999999999989</v>
      </c>
      <c r="Q332" s="73">
        <v>0.24990000000000001</v>
      </c>
      <c r="S332" s="73">
        <v>0.55189999999999995</v>
      </c>
    </row>
    <row r="333" spans="2:20" x14ac:dyDescent="0.25">
      <c r="B333" s="25"/>
      <c r="C333" s="87" t="s">
        <v>458</v>
      </c>
      <c r="D333">
        <v>7.73</v>
      </c>
      <c r="E333">
        <v>11.46</v>
      </c>
      <c r="F333">
        <v>9.8699999999999992</v>
      </c>
      <c r="G333">
        <v>25.64</v>
      </c>
      <c r="H333">
        <v>20.399999999999999</v>
      </c>
      <c r="I333">
        <v>22.16</v>
      </c>
      <c r="J333">
        <v>53.22</v>
      </c>
      <c r="K333">
        <v>50.72</v>
      </c>
      <c r="L333">
        <v>44.45</v>
      </c>
      <c r="N333" s="73">
        <v>0.13969999999999999</v>
      </c>
      <c r="O333" s="73">
        <v>9.8699999999999996E-2</v>
      </c>
      <c r="P333" s="73">
        <v>0.48859999999999998</v>
      </c>
      <c r="Q333" s="73">
        <v>0.27300000000000002</v>
      </c>
      <c r="S333" s="73">
        <v>0.43890000000000001</v>
      </c>
    </row>
    <row r="334" spans="2:20" x14ac:dyDescent="0.25">
      <c r="B334" s="25"/>
      <c r="C334" s="87" t="s">
        <v>556</v>
      </c>
      <c r="D334">
        <v>6.32</v>
      </c>
      <c r="E334">
        <v>6.81</v>
      </c>
      <c r="F334">
        <v>5.56</v>
      </c>
      <c r="G334">
        <v>15.17</v>
      </c>
      <c r="H334">
        <v>19.47</v>
      </c>
      <c r="I334">
        <v>19.66</v>
      </c>
      <c r="J334">
        <v>10.25</v>
      </c>
      <c r="K334">
        <v>12.61</v>
      </c>
      <c r="L334">
        <v>13.35</v>
      </c>
      <c r="N334" s="73">
        <v>0.28729999999999989</v>
      </c>
      <c r="O334" s="73">
        <v>0.25640000000000002</v>
      </c>
      <c r="P334" s="73">
        <v>0.43580000000000002</v>
      </c>
      <c r="Q334" s="73">
        <v>2.06E-2</v>
      </c>
      <c r="S334" s="73">
        <v>0.66709999999999992</v>
      </c>
    </row>
    <row r="335" spans="2:20" x14ac:dyDescent="0.25">
      <c r="B335" s="25"/>
      <c r="C335" s="87" t="s">
        <v>557</v>
      </c>
      <c r="D335">
        <v>2.52</v>
      </c>
      <c r="E335">
        <v>1.18</v>
      </c>
      <c r="F335">
        <v>0.92</v>
      </c>
      <c r="G335">
        <v>19.41</v>
      </c>
      <c r="H335">
        <v>18.95</v>
      </c>
      <c r="I335">
        <v>19.059999999999999</v>
      </c>
      <c r="J335">
        <v>9.65</v>
      </c>
      <c r="K335">
        <v>16.87</v>
      </c>
      <c r="L335">
        <v>16.47</v>
      </c>
      <c r="N335" s="73">
        <v>0.1116</v>
      </c>
      <c r="O335" s="73">
        <v>0.20399999999999999</v>
      </c>
      <c r="P335" s="73">
        <v>0.62340000000000007</v>
      </c>
      <c r="Q335" s="73">
        <v>6.0999999999999999E-2</v>
      </c>
      <c r="S335" s="73">
        <v>0.49</v>
      </c>
    </row>
    <row r="336" spans="2:20" x14ac:dyDescent="0.25">
      <c r="B336" s="25"/>
      <c r="C336" s="87" t="s">
        <v>558</v>
      </c>
      <c r="D336">
        <v>20.38</v>
      </c>
      <c r="E336">
        <v>26.9</v>
      </c>
      <c r="F336">
        <v>34.99</v>
      </c>
      <c r="G336">
        <v>7.65</v>
      </c>
      <c r="H336">
        <v>20.12</v>
      </c>
      <c r="I336">
        <v>9.9</v>
      </c>
      <c r="J336">
        <v>6.46</v>
      </c>
      <c r="K336">
        <v>4.0199999999999996</v>
      </c>
      <c r="L336">
        <v>8.07</v>
      </c>
      <c r="N336" s="73">
        <v>0.1016</v>
      </c>
      <c r="O336" s="73">
        <v>0.22159999999999999</v>
      </c>
      <c r="P336" s="73">
        <v>0.54919999999999991</v>
      </c>
      <c r="Q336" s="73">
        <v>0.12759999999999999</v>
      </c>
      <c r="S336" s="73">
        <v>0.35070000000000001</v>
      </c>
    </row>
    <row r="337" spans="2:20" x14ac:dyDescent="0.25">
      <c r="B337" s="25"/>
      <c r="C337" s="87" t="s">
        <v>559</v>
      </c>
      <c r="D337">
        <v>6.45</v>
      </c>
      <c r="E337">
        <v>9.41</v>
      </c>
      <c r="F337">
        <v>7.39</v>
      </c>
      <c r="G337">
        <v>1.35</v>
      </c>
      <c r="H337">
        <v>3.8</v>
      </c>
      <c r="I337">
        <v>6.3</v>
      </c>
      <c r="J337">
        <v>0</v>
      </c>
      <c r="K337">
        <v>0</v>
      </c>
      <c r="L337">
        <v>0</v>
      </c>
      <c r="N337" s="73">
        <v>0.1018</v>
      </c>
      <c r="O337" s="73">
        <v>0.53220000000000001</v>
      </c>
      <c r="P337" s="73">
        <v>0.2636</v>
      </c>
      <c r="Q337" s="73">
        <v>0.1024</v>
      </c>
      <c r="S337" s="73">
        <v>0.22370000000000001</v>
      </c>
    </row>
    <row r="338" spans="2:20" x14ac:dyDescent="0.25">
      <c r="B338" s="86"/>
      <c r="C338" s="88" t="s">
        <v>560</v>
      </c>
      <c r="D338" s="85">
        <v>22.53</v>
      </c>
      <c r="E338" s="85">
        <v>24.99</v>
      </c>
      <c r="F338" s="85">
        <v>27.3</v>
      </c>
      <c r="G338" s="85">
        <v>2.06</v>
      </c>
      <c r="H338" s="85">
        <v>6.1</v>
      </c>
      <c r="I338" s="85">
        <v>12.76</v>
      </c>
      <c r="J338" s="85">
        <v>10.24</v>
      </c>
      <c r="K338" s="85">
        <v>11.52</v>
      </c>
      <c r="L338" s="85">
        <v>14.15</v>
      </c>
      <c r="N338" s="73">
        <v>4.2699999999999988E-2</v>
      </c>
      <c r="O338" s="73">
        <v>0.50719999999999998</v>
      </c>
      <c r="P338" s="73">
        <v>0.33500000000000002</v>
      </c>
      <c r="Q338" s="73">
        <v>0.1152</v>
      </c>
      <c r="S338" s="73">
        <v>0.1943</v>
      </c>
    </row>
    <row r="339" spans="2:20" x14ac:dyDescent="0.25">
      <c r="B339" s="25" t="s">
        <v>561</v>
      </c>
      <c r="C339" s="87" t="s">
        <v>562</v>
      </c>
      <c r="D339">
        <f t="shared" ref="D339:L339" si="68">SUM(D331:D332)/100</f>
        <v>0.3407</v>
      </c>
      <c r="E339">
        <f t="shared" si="68"/>
        <v>0.19259999999999999</v>
      </c>
      <c r="F339">
        <f t="shared" si="68"/>
        <v>0.13970000000000002</v>
      </c>
      <c r="G339">
        <f t="shared" si="68"/>
        <v>0.28729999999999994</v>
      </c>
      <c r="H339">
        <f t="shared" si="68"/>
        <v>0.1116</v>
      </c>
      <c r="I339">
        <f t="shared" si="68"/>
        <v>0.1016</v>
      </c>
      <c r="J339">
        <f t="shared" si="68"/>
        <v>0.1018</v>
      </c>
      <c r="K339">
        <f t="shared" si="68"/>
        <v>4.2699999999999995E-2</v>
      </c>
      <c r="L339">
        <f t="shared" si="68"/>
        <v>3.5000000000000003E-2</v>
      </c>
      <c r="N339" s="73">
        <v>3.5000000000000003E-2</v>
      </c>
      <c r="O339" s="73">
        <v>0.44450000000000001</v>
      </c>
      <c r="P339" s="73">
        <v>0.37890000000000001</v>
      </c>
      <c r="Q339" s="73">
        <v>0.14149999999999999</v>
      </c>
      <c r="S339" s="73">
        <v>0.27929999999999999</v>
      </c>
    </row>
    <row r="340" spans="2:20" x14ac:dyDescent="0.25">
      <c r="B340" s="25"/>
      <c r="C340" s="87" t="s">
        <v>458</v>
      </c>
      <c r="D340">
        <f t="shared" ref="D340:L340" si="69">D333/100</f>
        <v>7.7300000000000008E-2</v>
      </c>
      <c r="E340">
        <f t="shared" si="69"/>
        <v>0.11460000000000001</v>
      </c>
      <c r="F340">
        <f t="shared" si="69"/>
        <v>9.8699999999999996E-2</v>
      </c>
      <c r="G340">
        <f t="shared" si="69"/>
        <v>0.25640000000000002</v>
      </c>
      <c r="H340">
        <f t="shared" si="69"/>
        <v>0.20399999999999999</v>
      </c>
      <c r="I340">
        <f t="shared" si="69"/>
        <v>0.22159999999999999</v>
      </c>
      <c r="J340">
        <f t="shared" si="69"/>
        <v>0.53220000000000001</v>
      </c>
      <c r="K340">
        <f t="shared" si="69"/>
        <v>0.50719999999999998</v>
      </c>
      <c r="L340">
        <f t="shared" si="69"/>
        <v>0.44450000000000001</v>
      </c>
    </row>
    <row r="341" spans="2:20" x14ac:dyDescent="0.25">
      <c r="B341" s="25"/>
      <c r="C341" s="87" t="s">
        <v>547</v>
      </c>
      <c r="D341">
        <f t="shared" ref="D341:L341" si="70">SUM(D334:D337)/100</f>
        <v>0.35670000000000002</v>
      </c>
      <c r="E341">
        <f t="shared" si="70"/>
        <v>0.44299999999999995</v>
      </c>
      <c r="F341">
        <f t="shared" si="70"/>
        <v>0.48859999999999998</v>
      </c>
      <c r="G341">
        <f t="shared" si="70"/>
        <v>0.43579999999999997</v>
      </c>
      <c r="H341">
        <f t="shared" si="70"/>
        <v>0.62340000000000007</v>
      </c>
      <c r="I341">
        <f t="shared" si="70"/>
        <v>0.54919999999999991</v>
      </c>
      <c r="J341">
        <f t="shared" si="70"/>
        <v>0.2636</v>
      </c>
      <c r="K341">
        <f t="shared" si="70"/>
        <v>0.33500000000000002</v>
      </c>
      <c r="L341">
        <f t="shared" si="70"/>
        <v>0.37890000000000001</v>
      </c>
    </row>
    <row r="342" spans="2:20" x14ac:dyDescent="0.25">
      <c r="B342" s="86"/>
      <c r="C342" s="88" t="s">
        <v>474</v>
      </c>
      <c r="D342" s="85">
        <f t="shared" ref="D342:L342" si="71">D338/100</f>
        <v>0.2253</v>
      </c>
      <c r="E342" s="85">
        <f t="shared" si="71"/>
        <v>0.24989999999999998</v>
      </c>
      <c r="F342" s="85">
        <f t="shared" si="71"/>
        <v>0.27300000000000002</v>
      </c>
      <c r="G342" s="85">
        <f t="shared" si="71"/>
        <v>2.06E-2</v>
      </c>
      <c r="H342" s="85">
        <f t="shared" si="71"/>
        <v>6.0999999999999999E-2</v>
      </c>
      <c r="I342" s="85">
        <f t="shared" si="71"/>
        <v>0.12759999999999999</v>
      </c>
      <c r="J342" s="85">
        <f t="shared" si="71"/>
        <v>0.1024</v>
      </c>
      <c r="K342" s="85">
        <f t="shared" si="71"/>
        <v>0.1152</v>
      </c>
      <c r="L342" s="85">
        <f t="shared" si="71"/>
        <v>0.14150000000000001</v>
      </c>
    </row>
    <row r="343" spans="2:20" ht="15.75" customHeight="1" thickBot="1" x14ac:dyDescent="0.3">
      <c r="B343" s="89"/>
      <c r="C343" s="90" t="s">
        <v>523</v>
      </c>
      <c r="D343" s="91">
        <f t="shared" ref="D343:L343" si="72">SUM(D339:D342)</f>
        <v>1</v>
      </c>
      <c r="E343" s="91">
        <f t="shared" si="72"/>
        <v>1.0001</v>
      </c>
      <c r="F343" s="91">
        <f t="shared" si="72"/>
        <v>1</v>
      </c>
      <c r="G343" s="91">
        <f t="shared" si="72"/>
        <v>1.0001</v>
      </c>
      <c r="H343" s="91">
        <f t="shared" si="72"/>
        <v>1</v>
      </c>
      <c r="I343" s="91">
        <f t="shared" si="72"/>
        <v>0.99999999999999978</v>
      </c>
      <c r="J343" s="91">
        <f t="shared" si="72"/>
        <v>1</v>
      </c>
      <c r="K343" s="91">
        <f t="shared" si="72"/>
        <v>1.0001</v>
      </c>
      <c r="L343" s="91">
        <f t="shared" si="72"/>
        <v>0.99990000000000001</v>
      </c>
    </row>
    <row r="344" spans="2:20" x14ac:dyDescent="0.25">
      <c r="B344" s="25" t="s">
        <v>433</v>
      </c>
      <c r="C344" s="87" t="s">
        <v>563</v>
      </c>
      <c r="D344">
        <v>63.23</v>
      </c>
      <c r="E344">
        <v>55.19</v>
      </c>
      <c r="F344">
        <v>43.89</v>
      </c>
      <c r="G344">
        <v>66.709999999999994</v>
      </c>
      <c r="H344">
        <v>49</v>
      </c>
      <c r="I344">
        <v>35.07</v>
      </c>
      <c r="J344">
        <v>22.37</v>
      </c>
      <c r="K344">
        <v>19.43</v>
      </c>
      <c r="L344">
        <v>27.93</v>
      </c>
    </row>
    <row r="345" spans="2:20" x14ac:dyDescent="0.25">
      <c r="B345" s="25"/>
      <c r="C345" s="87" t="s">
        <v>553</v>
      </c>
      <c r="D345">
        <v>0.63229999999999997</v>
      </c>
      <c r="E345">
        <v>0.55189999999999995</v>
      </c>
      <c r="F345">
        <v>0.43890000000000001</v>
      </c>
      <c r="G345">
        <v>0.66709999999999992</v>
      </c>
      <c r="H345">
        <v>0.49</v>
      </c>
      <c r="I345">
        <v>0.35070000000000001</v>
      </c>
      <c r="J345">
        <v>0.22370000000000001</v>
      </c>
      <c r="K345">
        <v>0.1943</v>
      </c>
      <c r="L345">
        <v>0.27929999999999999</v>
      </c>
    </row>
    <row r="346" spans="2:20" x14ac:dyDescent="0.25">
      <c r="B346" s="25"/>
      <c r="C346" s="87"/>
    </row>
    <row r="348" spans="2:20" x14ac:dyDescent="0.25">
      <c r="B348" s="76" t="s">
        <v>564</v>
      </c>
    </row>
    <row r="350" spans="2:20" x14ac:dyDescent="0.25">
      <c r="B350" t="s">
        <v>565</v>
      </c>
      <c r="D350">
        <v>1988</v>
      </c>
      <c r="I350">
        <v>1998</v>
      </c>
      <c r="N350">
        <v>2006</v>
      </c>
    </row>
    <row r="351" spans="2:20" x14ac:dyDescent="0.25">
      <c r="D351" t="s">
        <v>566</v>
      </c>
      <c r="E351" t="s">
        <v>567</v>
      </c>
      <c r="F351" t="s">
        <v>568</v>
      </c>
      <c r="G351" t="s">
        <v>569</v>
      </c>
      <c r="H351" t="s">
        <v>570</v>
      </c>
      <c r="I351" t="s">
        <v>566</v>
      </c>
      <c r="J351" t="s">
        <v>567</v>
      </c>
      <c r="K351" t="s">
        <v>568</v>
      </c>
      <c r="L351" t="s">
        <v>569</v>
      </c>
      <c r="M351" t="s">
        <v>570</v>
      </c>
      <c r="N351" t="s">
        <v>566</v>
      </c>
      <c r="O351" t="s">
        <v>567</v>
      </c>
      <c r="P351" t="s">
        <v>568</v>
      </c>
      <c r="Q351" t="s">
        <v>569</v>
      </c>
      <c r="R351" t="s">
        <v>570</v>
      </c>
    </row>
    <row r="352" spans="2:20" x14ac:dyDescent="0.25">
      <c r="C352" t="s">
        <v>554</v>
      </c>
      <c r="D352">
        <v>31.04</v>
      </c>
      <c r="E352">
        <v>9.85</v>
      </c>
      <c r="F352">
        <f t="shared" ref="F352:F359" si="73">SUM(D352:E352)</f>
        <v>40.89</v>
      </c>
      <c r="G352">
        <f t="shared" ref="G352:G359" si="74">D352/F352</f>
        <v>0.7591098067987283</v>
      </c>
      <c r="H352">
        <f t="shared" ref="H352:H359" si="75">E352/F352</f>
        <v>0.2408901932012717</v>
      </c>
      <c r="I352">
        <v>18.440000000000001</v>
      </c>
      <c r="J352">
        <v>4.9000000000000004</v>
      </c>
      <c r="K352">
        <f t="shared" ref="K352:K359" si="76">SUM(I352:J352)</f>
        <v>23.340000000000003</v>
      </c>
      <c r="L352">
        <f t="shared" ref="L352:L359" si="77">I352/K352</f>
        <v>0.79005998286203938</v>
      </c>
      <c r="M352">
        <f t="shared" ref="M352:M359" si="78">J352/K352</f>
        <v>0.20994001713796057</v>
      </c>
      <c r="N352">
        <v>13.01</v>
      </c>
      <c r="O352">
        <v>4.1100000000000003</v>
      </c>
      <c r="P352">
        <f t="shared" ref="P352:P359" si="79">SUM(N352:O352)</f>
        <v>17.12</v>
      </c>
      <c r="Q352">
        <f t="shared" ref="Q352:Q359" si="80">N352/P352</f>
        <v>0.75992990654205606</v>
      </c>
      <c r="R352">
        <f t="shared" ref="R352:R359" si="81">O352/P352</f>
        <v>0.24007009345794392</v>
      </c>
      <c r="T352" t="s">
        <v>571</v>
      </c>
    </row>
    <row r="353" spans="2:21" x14ac:dyDescent="0.25">
      <c r="C353" t="s">
        <v>572</v>
      </c>
      <c r="D353">
        <v>19.3</v>
      </c>
      <c r="E353">
        <v>14.83</v>
      </c>
      <c r="F353">
        <f t="shared" si="73"/>
        <v>34.130000000000003</v>
      </c>
      <c r="G353">
        <f t="shared" si="74"/>
        <v>0.56548491063580431</v>
      </c>
      <c r="H353">
        <f t="shared" si="75"/>
        <v>0.43451508936419569</v>
      </c>
      <c r="I353">
        <v>10.87</v>
      </c>
      <c r="J353">
        <v>6.33</v>
      </c>
      <c r="K353">
        <f t="shared" si="76"/>
        <v>17.2</v>
      </c>
      <c r="L353">
        <f t="shared" si="77"/>
        <v>0.63197674418604655</v>
      </c>
      <c r="M353">
        <f t="shared" si="78"/>
        <v>0.36802325581395351</v>
      </c>
      <c r="N353">
        <v>6.23</v>
      </c>
      <c r="O353">
        <v>3.42</v>
      </c>
      <c r="P353">
        <f t="shared" si="79"/>
        <v>9.65</v>
      </c>
      <c r="Q353">
        <f t="shared" si="80"/>
        <v>0.64559585492227978</v>
      </c>
      <c r="R353">
        <f t="shared" si="81"/>
        <v>0.35440414507772017</v>
      </c>
      <c r="T353" t="s">
        <v>573</v>
      </c>
      <c r="U353" t="s">
        <v>574</v>
      </c>
    </row>
    <row r="354" spans="2:21" x14ac:dyDescent="0.25">
      <c r="C354" t="s">
        <v>458</v>
      </c>
      <c r="D354">
        <v>9.06</v>
      </c>
      <c r="E354">
        <v>7.02</v>
      </c>
      <c r="F354">
        <f t="shared" si="73"/>
        <v>16.079999999999998</v>
      </c>
      <c r="G354">
        <f t="shared" si="74"/>
        <v>0.56343283582089565</v>
      </c>
      <c r="H354">
        <f t="shared" si="75"/>
        <v>0.43656716417910452</v>
      </c>
      <c r="I354">
        <v>15.81</v>
      </c>
      <c r="J354">
        <v>8.02</v>
      </c>
      <c r="K354">
        <f t="shared" si="76"/>
        <v>23.83</v>
      </c>
      <c r="L354">
        <f t="shared" si="77"/>
        <v>0.66344943348720109</v>
      </c>
      <c r="M354">
        <f t="shared" si="78"/>
        <v>0.33655056651279902</v>
      </c>
      <c r="N354">
        <v>13.32</v>
      </c>
      <c r="O354">
        <v>5.51</v>
      </c>
      <c r="P354">
        <f t="shared" si="79"/>
        <v>18.829999999999998</v>
      </c>
      <c r="Q354">
        <f t="shared" si="80"/>
        <v>0.7073818374933617</v>
      </c>
      <c r="R354">
        <f t="shared" si="81"/>
        <v>0.29261816250663836</v>
      </c>
      <c r="T354">
        <v>0.51586901563501386</v>
      </c>
      <c r="U354">
        <v>0.48413098436498608</v>
      </c>
    </row>
    <row r="355" spans="2:21" x14ac:dyDescent="0.25">
      <c r="C355" t="s">
        <v>575</v>
      </c>
      <c r="D355">
        <v>6.54</v>
      </c>
      <c r="E355">
        <v>6.15</v>
      </c>
      <c r="F355">
        <f t="shared" si="73"/>
        <v>12.690000000000001</v>
      </c>
      <c r="G355">
        <f t="shared" si="74"/>
        <v>0.51536643026004725</v>
      </c>
      <c r="H355">
        <f t="shared" si="75"/>
        <v>0.4846335697399527</v>
      </c>
      <c r="I355">
        <v>8.4499999999999993</v>
      </c>
      <c r="J355">
        <v>5.53</v>
      </c>
      <c r="K355">
        <f t="shared" si="76"/>
        <v>13.98</v>
      </c>
      <c r="L355">
        <f t="shared" si="77"/>
        <v>0.60443490701001423</v>
      </c>
      <c r="M355">
        <f t="shared" si="78"/>
        <v>0.39556509298998571</v>
      </c>
      <c r="N355">
        <v>6.48</v>
      </c>
      <c r="O355">
        <v>4.43</v>
      </c>
      <c r="P355">
        <f t="shared" si="79"/>
        <v>10.91</v>
      </c>
      <c r="Q355">
        <f t="shared" si="80"/>
        <v>0.59395050412465633</v>
      </c>
      <c r="R355">
        <f t="shared" si="81"/>
        <v>0.40604949587534367</v>
      </c>
      <c r="T355">
        <v>0.46650659646909842</v>
      </c>
      <c r="U355">
        <v>0.53349340353090169</v>
      </c>
    </row>
    <row r="356" spans="2:21" x14ac:dyDescent="0.25">
      <c r="C356" t="s">
        <v>576</v>
      </c>
      <c r="D356">
        <v>2.0099999999999998</v>
      </c>
      <c r="E356">
        <v>2.83</v>
      </c>
      <c r="F356">
        <f t="shared" si="73"/>
        <v>4.84</v>
      </c>
      <c r="G356">
        <f t="shared" si="74"/>
        <v>0.41528925619834706</v>
      </c>
      <c r="H356">
        <f t="shared" si="75"/>
        <v>0.58471074380165289</v>
      </c>
      <c r="I356">
        <v>1.21</v>
      </c>
      <c r="J356">
        <v>1.1599999999999999</v>
      </c>
      <c r="K356">
        <f t="shared" si="76"/>
        <v>2.37</v>
      </c>
      <c r="L356">
        <f t="shared" si="77"/>
        <v>0.51054852320675104</v>
      </c>
      <c r="M356">
        <f t="shared" si="78"/>
        <v>0.48945147679324891</v>
      </c>
      <c r="N356">
        <v>1.0900000000000001</v>
      </c>
      <c r="O356">
        <v>0.7</v>
      </c>
      <c r="P356">
        <f t="shared" si="79"/>
        <v>1.79</v>
      </c>
      <c r="Q356">
        <f t="shared" si="80"/>
        <v>0.6089385474860336</v>
      </c>
      <c r="R356">
        <f t="shared" si="81"/>
        <v>0.39106145251396646</v>
      </c>
      <c r="T356">
        <v>0.43550776972755101</v>
      </c>
      <c r="U356">
        <v>0.56449223027244899</v>
      </c>
    </row>
    <row r="357" spans="2:21" x14ac:dyDescent="0.25">
      <c r="C357" t="s">
        <v>577</v>
      </c>
      <c r="D357">
        <v>15.94</v>
      </c>
      <c r="E357">
        <v>22.73</v>
      </c>
      <c r="F357">
        <f t="shared" si="73"/>
        <v>38.67</v>
      </c>
      <c r="G357">
        <f t="shared" si="74"/>
        <v>0.41220584432376517</v>
      </c>
      <c r="H357">
        <f t="shared" si="75"/>
        <v>0.58779415567623483</v>
      </c>
      <c r="I357">
        <v>25.69</v>
      </c>
      <c r="J357">
        <v>27.63</v>
      </c>
      <c r="K357">
        <f t="shared" si="76"/>
        <v>53.32</v>
      </c>
      <c r="L357">
        <f t="shared" si="77"/>
        <v>0.48180795198799703</v>
      </c>
      <c r="M357">
        <f t="shared" si="78"/>
        <v>0.51819204801200303</v>
      </c>
      <c r="N357">
        <v>35.65</v>
      </c>
      <c r="O357">
        <v>33.93</v>
      </c>
      <c r="P357">
        <f t="shared" si="79"/>
        <v>69.58</v>
      </c>
      <c r="Q357">
        <f t="shared" si="80"/>
        <v>0.51235987352687551</v>
      </c>
      <c r="R357">
        <f t="shared" si="81"/>
        <v>0.48764012647312449</v>
      </c>
      <c r="T357">
        <v>0.62153235807182938</v>
      </c>
      <c r="U357">
        <v>0.37846764192817062</v>
      </c>
    </row>
    <row r="358" spans="2:21" x14ac:dyDescent="0.25">
      <c r="C358" t="s">
        <v>578</v>
      </c>
      <c r="D358">
        <v>4.1900000000000004</v>
      </c>
      <c r="E358">
        <v>7.8</v>
      </c>
      <c r="F358">
        <f t="shared" si="73"/>
        <v>11.99</v>
      </c>
      <c r="G358">
        <f t="shared" si="74"/>
        <v>0.34945788156797336</v>
      </c>
      <c r="H358">
        <f t="shared" si="75"/>
        <v>0.65054211843202669</v>
      </c>
      <c r="I358">
        <v>5.16</v>
      </c>
      <c r="J358">
        <v>12.92</v>
      </c>
      <c r="K358">
        <f t="shared" si="76"/>
        <v>18.079999999999998</v>
      </c>
      <c r="L358">
        <f t="shared" si="77"/>
        <v>0.28539823008849563</v>
      </c>
      <c r="M358">
        <f t="shared" si="78"/>
        <v>0.71460176991150448</v>
      </c>
      <c r="N358">
        <v>5.45</v>
      </c>
      <c r="O358">
        <v>9.7799999999999994</v>
      </c>
      <c r="P358">
        <f t="shared" si="79"/>
        <v>15.23</v>
      </c>
      <c r="Q358">
        <f t="shared" si="80"/>
        <v>0.35784635587655944</v>
      </c>
      <c r="R358">
        <f t="shared" si="81"/>
        <v>0.64215364412344056</v>
      </c>
      <c r="T358">
        <v>0.51158818833382491</v>
      </c>
      <c r="U358">
        <v>0.48841181166617509</v>
      </c>
    </row>
    <row r="359" spans="2:21" x14ac:dyDescent="0.25">
      <c r="C359" t="s">
        <v>560</v>
      </c>
      <c r="D359">
        <v>11.91</v>
      </c>
      <c r="E359">
        <v>28.78</v>
      </c>
      <c r="F359">
        <f t="shared" si="73"/>
        <v>40.69</v>
      </c>
      <c r="G359">
        <f t="shared" si="74"/>
        <v>0.29270090931432785</v>
      </c>
      <c r="H359">
        <f t="shared" si="75"/>
        <v>0.7072990906856722</v>
      </c>
      <c r="I359">
        <v>14.38</v>
      </c>
      <c r="J359">
        <v>33.51</v>
      </c>
      <c r="K359">
        <f t="shared" si="76"/>
        <v>47.89</v>
      </c>
      <c r="L359">
        <f t="shared" si="77"/>
        <v>0.30027145541866779</v>
      </c>
      <c r="M359">
        <f t="shared" si="78"/>
        <v>0.69972854458133216</v>
      </c>
      <c r="N359">
        <v>18.77</v>
      </c>
      <c r="O359">
        <v>38.119999999999997</v>
      </c>
      <c r="P359">
        <f t="shared" si="79"/>
        <v>56.89</v>
      </c>
      <c r="Q359">
        <f t="shared" si="80"/>
        <v>0.32993496220776936</v>
      </c>
      <c r="R359">
        <f t="shared" si="81"/>
        <v>0.67006503779223059</v>
      </c>
      <c r="T359">
        <v>0.46264810380035248</v>
      </c>
      <c r="U359">
        <v>0.53735189619964752</v>
      </c>
    </row>
    <row r="360" spans="2:21" x14ac:dyDescent="0.25">
      <c r="G360" s="73">
        <f>AVERAGE(G352:G359)</f>
        <v>0.48413098436498614</v>
      </c>
      <c r="H360" s="73">
        <f>AVERAGE(H352:H359)</f>
        <v>0.51586901563501386</v>
      </c>
      <c r="L360" s="73">
        <f>AVERAGE(L352:L359)</f>
        <v>0.53349340353090169</v>
      </c>
      <c r="M360" s="73">
        <f>AVERAGE(M352:M359)</f>
        <v>0.46650659646909842</v>
      </c>
      <c r="Q360" s="73">
        <f>AVERAGE(Q352:Q359)</f>
        <v>0.56449223027244899</v>
      </c>
      <c r="R360" s="73">
        <f>AVERAGE(R352:R359)</f>
        <v>0.43550776972755101</v>
      </c>
      <c r="T360">
        <v>0.48948427725124299</v>
      </c>
      <c r="U360">
        <v>0.51051572274875689</v>
      </c>
    </row>
    <row r="361" spans="2:21" x14ac:dyDescent="0.25">
      <c r="B361" t="s">
        <v>579</v>
      </c>
      <c r="T361">
        <v>0.43074865236748022</v>
      </c>
      <c r="U361">
        <v>0.56925134763251983</v>
      </c>
    </row>
    <row r="362" spans="2:21" x14ac:dyDescent="0.25">
      <c r="D362">
        <v>1987</v>
      </c>
      <c r="I362">
        <v>2001</v>
      </c>
      <c r="N362">
        <v>2006</v>
      </c>
      <c r="T362">
        <v>0.4185962674287485</v>
      </c>
      <c r="U362">
        <v>0.58140373257125155</v>
      </c>
    </row>
    <row r="363" spans="2:21" x14ac:dyDescent="0.25">
      <c r="D363" t="s">
        <v>566</v>
      </c>
      <c r="E363" t="s">
        <v>567</v>
      </c>
      <c r="F363" t="s">
        <v>568</v>
      </c>
      <c r="G363" t="s">
        <v>569</v>
      </c>
      <c r="H363" t="s">
        <v>570</v>
      </c>
      <c r="I363" t="s">
        <v>566</v>
      </c>
      <c r="J363" t="s">
        <v>567</v>
      </c>
      <c r="K363" t="s">
        <v>568</v>
      </c>
      <c r="L363" t="s">
        <v>569</v>
      </c>
      <c r="M363" t="s">
        <v>570</v>
      </c>
      <c r="N363" t="s">
        <v>566</v>
      </c>
      <c r="O363" t="s">
        <v>567</v>
      </c>
      <c r="P363" t="s">
        <v>568</v>
      </c>
      <c r="Q363" t="s">
        <v>569</v>
      </c>
      <c r="R363" t="s">
        <v>570</v>
      </c>
    </row>
    <row r="364" spans="2:21" x14ac:dyDescent="0.25">
      <c r="C364" t="s">
        <v>554</v>
      </c>
      <c r="D364">
        <v>33.590000000000003</v>
      </c>
      <c r="E364">
        <v>9.15</v>
      </c>
      <c r="F364">
        <f t="shared" ref="F364:F371" si="82">SUM(D364:E364)</f>
        <v>42.74</v>
      </c>
      <c r="G364">
        <f t="shared" ref="G364:G371" si="83">D364/F364</f>
        <v>0.78591483387927008</v>
      </c>
      <c r="H364">
        <f t="shared" ref="H364:H371" si="84">E364/F364</f>
        <v>0.21408516612073</v>
      </c>
      <c r="I364">
        <v>7.18</v>
      </c>
      <c r="J364">
        <v>1.94</v>
      </c>
      <c r="K364">
        <f t="shared" ref="K364:K371" si="85">SUM(I364:J364)</f>
        <v>9.1199999999999992</v>
      </c>
      <c r="L364">
        <f t="shared" ref="L364:L371" si="86">I364/K364</f>
        <v>0.78728070175438603</v>
      </c>
      <c r="M364">
        <f t="shared" ref="M364:M371" si="87">J364/K364</f>
        <v>0.21271929824561406</v>
      </c>
      <c r="N364">
        <v>8.36</v>
      </c>
      <c r="O364">
        <v>1.3</v>
      </c>
      <c r="P364">
        <f t="shared" ref="P364:P371" si="88">SUM(N364:O364)</f>
        <v>9.66</v>
      </c>
      <c r="Q364">
        <f t="shared" ref="Q364:Q371" si="89">N364/P364</f>
        <v>0.86542443064182184</v>
      </c>
      <c r="R364">
        <f t="shared" ref="R364:R371" si="90">O364/P364</f>
        <v>0.13457556935817805</v>
      </c>
    </row>
    <row r="365" spans="2:21" x14ac:dyDescent="0.25">
      <c r="C365" t="s">
        <v>572</v>
      </c>
      <c r="D365">
        <v>14.29</v>
      </c>
      <c r="E365">
        <v>10.02</v>
      </c>
      <c r="F365">
        <f t="shared" si="82"/>
        <v>24.31</v>
      </c>
      <c r="G365">
        <f t="shared" si="83"/>
        <v>0.58782394076511724</v>
      </c>
      <c r="H365">
        <f t="shared" si="84"/>
        <v>0.41217605923488276</v>
      </c>
      <c r="I365">
        <v>9.7899999999999991</v>
      </c>
      <c r="J365">
        <v>3.01</v>
      </c>
      <c r="K365">
        <f t="shared" si="85"/>
        <v>12.799999999999999</v>
      </c>
      <c r="L365">
        <f t="shared" si="86"/>
        <v>0.76484375000000004</v>
      </c>
      <c r="M365">
        <f t="shared" si="87"/>
        <v>0.23515625000000001</v>
      </c>
      <c r="N365">
        <v>6.02</v>
      </c>
      <c r="O365">
        <v>1.07</v>
      </c>
      <c r="P365">
        <f t="shared" si="88"/>
        <v>7.09</v>
      </c>
      <c r="Q365">
        <f t="shared" si="89"/>
        <v>0.84908321579689694</v>
      </c>
      <c r="R365">
        <f t="shared" si="90"/>
        <v>0.15091678420310298</v>
      </c>
    </row>
    <row r="366" spans="2:21" x14ac:dyDescent="0.25">
      <c r="C366" t="s">
        <v>458</v>
      </c>
      <c r="D366">
        <v>25.29</v>
      </c>
      <c r="E366">
        <v>25.82</v>
      </c>
      <c r="F366">
        <f t="shared" si="82"/>
        <v>51.11</v>
      </c>
      <c r="G366">
        <f t="shared" si="83"/>
        <v>0.49481510467618861</v>
      </c>
      <c r="H366">
        <f t="shared" si="84"/>
        <v>0.50518489532381139</v>
      </c>
      <c r="I366">
        <v>28.64</v>
      </c>
      <c r="J366">
        <v>11.46</v>
      </c>
      <c r="K366">
        <f t="shared" si="85"/>
        <v>40.1</v>
      </c>
      <c r="L366">
        <f t="shared" si="86"/>
        <v>0.71421446384039899</v>
      </c>
      <c r="M366">
        <f t="shared" si="87"/>
        <v>0.28578553615960101</v>
      </c>
      <c r="N366">
        <v>27.74</v>
      </c>
      <c r="O366">
        <v>11.82</v>
      </c>
      <c r="P366">
        <f t="shared" si="88"/>
        <v>39.56</v>
      </c>
      <c r="Q366">
        <f t="shared" si="89"/>
        <v>0.7012133468149645</v>
      </c>
      <c r="R366">
        <f t="shared" si="90"/>
        <v>0.29878665318503539</v>
      </c>
    </row>
    <row r="367" spans="2:21" x14ac:dyDescent="0.25">
      <c r="C367" t="s">
        <v>575</v>
      </c>
      <c r="D367">
        <v>9.85</v>
      </c>
      <c r="E367">
        <v>17.82</v>
      </c>
      <c r="F367">
        <f t="shared" si="82"/>
        <v>27.67</v>
      </c>
      <c r="G367">
        <f t="shared" si="83"/>
        <v>0.35598120708348391</v>
      </c>
      <c r="H367">
        <f t="shared" si="84"/>
        <v>0.64401879291651609</v>
      </c>
      <c r="I367">
        <v>22.85</v>
      </c>
      <c r="J367">
        <v>16.41</v>
      </c>
      <c r="K367">
        <f t="shared" si="85"/>
        <v>39.260000000000005</v>
      </c>
      <c r="L367">
        <f t="shared" si="86"/>
        <v>0.58201732042791643</v>
      </c>
      <c r="M367">
        <f t="shared" si="87"/>
        <v>0.41798267957208352</v>
      </c>
      <c r="N367">
        <v>24.01</v>
      </c>
      <c r="O367">
        <v>11.6</v>
      </c>
      <c r="P367">
        <f t="shared" si="88"/>
        <v>35.61</v>
      </c>
      <c r="Q367">
        <f t="shared" si="89"/>
        <v>0.67424880651502395</v>
      </c>
      <c r="R367">
        <f t="shared" si="90"/>
        <v>0.32575119348497611</v>
      </c>
    </row>
    <row r="368" spans="2:21" x14ac:dyDescent="0.25">
      <c r="C368" t="s">
        <v>576</v>
      </c>
      <c r="D368">
        <v>11.78</v>
      </c>
      <c r="E368">
        <v>23.22</v>
      </c>
      <c r="F368">
        <f t="shared" si="82"/>
        <v>35</v>
      </c>
      <c r="G368">
        <f t="shared" si="83"/>
        <v>0.33657142857142858</v>
      </c>
      <c r="H368">
        <f t="shared" si="84"/>
        <v>0.66342857142857137</v>
      </c>
      <c r="I368">
        <v>14.74</v>
      </c>
      <c r="J368">
        <v>22.91</v>
      </c>
      <c r="K368">
        <f t="shared" si="85"/>
        <v>37.65</v>
      </c>
      <c r="L368">
        <f t="shared" si="86"/>
        <v>0.39150066401062417</v>
      </c>
      <c r="M368">
        <f t="shared" si="87"/>
        <v>0.60849933598937589</v>
      </c>
      <c r="N368">
        <v>16.559999999999999</v>
      </c>
      <c r="O368">
        <v>23.69</v>
      </c>
      <c r="P368">
        <f t="shared" si="88"/>
        <v>40.25</v>
      </c>
      <c r="Q368">
        <f t="shared" si="89"/>
        <v>0.41142857142857142</v>
      </c>
      <c r="R368">
        <f t="shared" si="90"/>
        <v>0.58857142857142863</v>
      </c>
    </row>
    <row r="369" spans="2:18" x14ac:dyDescent="0.25">
      <c r="C369" t="s">
        <v>577</v>
      </c>
      <c r="D369">
        <v>4.83</v>
      </c>
      <c r="E369">
        <v>9.06</v>
      </c>
      <c r="F369">
        <f t="shared" si="82"/>
        <v>13.89</v>
      </c>
      <c r="G369">
        <f t="shared" si="83"/>
        <v>0.34773218142548595</v>
      </c>
      <c r="H369">
        <f t="shared" si="84"/>
        <v>0.6522678185745141</v>
      </c>
      <c r="I369">
        <v>13.15</v>
      </c>
      <c r="J369">
        <v>27.57</v>
      </c>
      <c r="K369">
        <f t="shared" si="85"/>
        <v>40.72</v>
      </c>
      <c r="L369">
        <f t="shared" si="86"/>
        <v>0.32293713163064836</v>
      </c>
      <c r="M369">
        <f t="shared" si="87"/>
        <v>0.6770628683693517</v>
      </c>
      <c r="N369">
        <v>9.82</v>
      </c>
      <c r="O369">
        <v>10.06</v>
      </c>
      <c r="P369">
        <f t="shared" si="88"/>
        <v>19.880000000000003</v>
      </c>
      <c r="Q369">
        <f t="shared" si="89"/>
        <v>0.49396378269617702</v>
      </c>
      <c r="R369">
        <f t="shared" si="90"/>
        <v>0.50603621730382287</v>
      </c>
    </row>
    <row r="370" spans="2:18" x14ac:dyDescent="0.25">
      <c r="C370" t="s">
        <v>578</v>
      </c>
      <c r="E370">
        <v>2.02</v>
      </c>
      <c r="F370">
        <f t="shared" si="82"/>
        <v>2.02</v>
      </c>
      <c r="G370">
        <f t="shared" si="83"/>
        <v>0</v>
      </c>
      <c r="H370">
        <f t="shared" si="84"/>
        <v>1</v>
      </c>
      <c r="I370">
        <v>1.1200000000000001</v>
      </c>
      <c r="J370">
        <v>6.7</v>
      </c>
      <c r="K370">
        <f t="shared" si="85"/>
        <v>7.82</v>
      </c>
      <c r="L370">
        <f t="shared" si="86"/>
        <v>0.14322250639386191</v>
      </c>
      <c r="M370">
        <f t="shared" si="87"/>
        <v>0.85677749360613809</v>
      </c>
      <c r="N370">
        <v>2.2200000000000002</v>
      </c>
      <c r="O370">
        <v>13.85</v>
      </c>
      <c r="P370">
        <f t="shared" si="88"/>
        <v>16.07</v>
      </c>
      <c r="Q370">
        <f t="shared" si="89"/>
        <v>0.13814561294337274</v>
      </c>
      <c r="R370">
        <f t="shared" si="90"/>
        <v>0.8618543870566272</v>
      </c>
    </row>
    <row r="371" spans="2:18" x14ac:dyDescent="0.25">
      <c r="C371" t="s">
        <v>560</v>
      </c>
      <c r="D371">
        <v>0.39</v>
      </c>
      <c r="E371">
        <v>2.89</v>
      </c>
      <c r="F371">
        <f t="shared" si="82"/>
        <v>3.2800000000000002</v>
      </c>
      <c r="G371">
        <f t="shared" si="83"/>
        <v>0.11890243902439024</v>
      </c>
      <c r="H371">
        <f t="shared" si="84"/>
        <v>0.88109756097560976</v>
      </c>
      <c r="I371">
        <v>2.52</v>
      </c>
      <c r="J371">
        <v>10</v>
      </c>
      <c r="K371">
        <f t="shared" si="85"/>
        <v>12.52</v>
      </c>
      <c r="L371">
        <f t="shared" si="86"/>
        <v>0.2012779552715655</v>
      </c>
      <c r="M371">
        <f t="shared" si="87"/>
        <v>0.79872204472843455</v>
      </c>
      <c r="N371">
        <v>5.27</v>
      </c>
      <c r="O371">
        <v>26.61</v>
      </c>
      <c r="P371">
        <f t="shared" si="88"/>
        <v>31.88</v>
      </c>
      <c r="Q371">
        <f t="shared" si="89"/>
        <v>0.1653074027603513</v>
      </c>
      <c r="R371">
        <f t="shared" si="90"/>
        <v>0.83469259723964873</v>
      </c>
    </row>
    <row r="372" spans="2:18" x14ac:dyDescent="0.25">
      <c r="G372" s="73">
        <f>AVERAGE(G364:G371)</f>
        <v>0.37846764192817062</v>
      </c>
      <c r="H372" s="73">
        <f>AVERAGE(H364:H371)</f>
        <v>0.62153235807182938</v>
      </c>
      <c r="L372" s="73">
        <f>AVERAGE(L364:L371)</f>
        <v>0.48841181166617514</v>
      </c>
      <c r="M372" s="73">
        <f>AVERAGE(M364:M371)</f>
        <v>0.51158818833382491</v>
      </c>
      <c r="Q372" s="73">
        <f>AVERAGE(Q364:Q371)</f>
        <v>0.53735189619964752</v>
      </c>
      <c r="R372" s="73">
        <f>AVERAGE(R364:R371)</f>
        <v>0.46264810380035254</v>
      </c>
    </row>
    <row r="374" spans="2:18" x14ac:dyDescent="0.25">
      <c r="B374" t="s">
        <v>580</v>
      </c>
      <c r="D374">
        <v>1988</v>
      </c>
      <c r="I374">
        <v>1994</v>
      </c>
      <c r="N374">
        <v>2002</v>
      </c>
    </row>
    <row r="375" spans="2:18" x14ac:dyDescent="0.25">
      <c r="D375" t="s">
        <v>566</v>
      </c>
      <c r="E375" t="s">
        <v>567</v>
      </c>
      <c r="F375" t="s">
        <v>568</v>
      </c>
      <c r="G375" t="s">
        <v>569</v>
      </c>
      <c r="H375" t="s">
        <v>570</v>
      </c>
      <c r="I375" t="s">
        <v>566</v>
      </c>
      <c r="J375" t="s">
        <v>567</v>
      </c>
      <c r="K375" t="s">
        <v>568</v>
      </c>
      <c r="L375" t="s">
        <v>569</v>
      </c>
      <c r="M375" t="s">
        <v>570</v>
      </c>
      <c r="N375" t="s">
        <v>566</v>
      </c>
      <c r="O375" t="s">
        <v>567</v>
      </c>
      <c r="P375" t="s">
        <v>568</v>
      </c>
      <c r="Q375" t="s">
        <v>569</v>
      </c>
      <c r="R375" t="s">
        <v>570</v>
      </c>
    </row>
    <row r="376" spans="2:18" x14ac:dyDescent="0.25">
      <c r="C376" t="s">
        <v>554</v>
      </c>
      <c r="D376">
        <v>5.97</v>
      </c>
      <c r="E376">
        <v>0.84</v>
      </c>
      <c r="F376">
        <f t="shared" ref="F376:F382" si="91">SUM(D376:E376)</f>
        <v>6.81</v>
      </c>
      <c r="G376">
        <f t="shared" ref="G376:G382" si="92">D376/F376</f>
        <v>0.87665198237885467</v>
      </c>
      <c r="H376">
        <f t="shared" ref="H376:H382" si="93">E376/F376</f>
        <v>0.12334801762114538</v>
      </c>
      <c r="I376">
        <v>2.37</v>
      </c>
      <c r="J376">
        <v>0.28000000000000003</v>
      </c>
      <c r="K376">
        <f t="shared" ref="K376:K382" si="94">SUM(I376:J376)</f>
        <v>2.6500000000000004</v>
      </c>
      <c r="L376">
        <f t="shared" ref="L376:L382" si="95">I376/K376</f>
        <v>0.89433962264150935</v>
      </c>
      <c r="M376">
        <f t="shared" ref="M376:M382" si="96">J376/K376</f>
        <v>0.10566037735849056</v>
      </c>
      <c r="N376">
        <v>1.8</v>
      </c>
      <c r="O376">
        <v>0.2</v>
      </c>
      <c r="P376">
        <f t="shared" ref="P376:P382" si="97">SUM(N376:O376)</f>
        <v>2</v>
      </c>
      <c r="Q376">
        <f t="shared" ref="Q376:Q382" si="98">N376/P376</f>
        <v>0.9</v>
      </c>
      <c r="R376">
        <f t="shared" ref="R376:R382" si="99">O376/P376</f>
        <v>0.1</v>
      </c>
    </row>
    <row r="377" spans="2:18" x14ac:dyDescent="0.25">
      <c r="C377" t="s">
        <v>572</v>
      </c>
      <c r="D377">
        <v>6.52</v>
      </c>
      <c r="E377">
        <v>1.31</v>
      </c>
      <c r="F377">
        <f t="shared" si="91"/>
        <v>7.83</v>
      </c>
      <c r="G377">
        <f t="shared" si="92"/>
        <v>0.83269476372924645</v>
      </c>
      <c r="H377">
        <f t="shared" si="93"/>
        <v>0.16730523627075353</v>
      </c>
      <c r="I377">
        <v>2.82</v>
      </c>
      <c r="J377">
        <v>0.11</v>
      </c>
      <c r="K377">
        <f t="shared" si="94"/>
        <v>2.9299999999999997</v>
      </c>
      <c r="L377">
        <f t="shared" si="95"/>
        <v>0.96245733788395904</v>
      </c>
      <c r="M377">
        <f t="shared" si="96"/>
        <v>3.7542662116040959E-2</v>
      </c>
      <c r="N377">
        <v>2.91</v>
      </c>
      <c r="O377">
        <v>0.2</v>
      </c>
      <c r="P377">
        <f t="shared" si="97"/>
        <v>3.1100000000000003</v>
      </c>
      <c r="Q377">
        <f t="shared" si="98"/>
        <v>0.93569131832797425</v>
      </c>
      <c r="R377">
        <f t="shared" si="99"/>
        <v>6.4308681672025719E-2</v>
      </c>
    </row>
    <row r="378" spans="2:18" x14ac:dyDescent="0.25">
      <c r="C378" t="s">
        <v>458</v>
      </c>
      <c r="D378">
        <v>60.83</v>
      </c>
      <c r="E378">
        <v>26.84</v>
      </c>
      <c r="F378">
        <f t="shared" si="91"/>
        <v>87.67</v>
      </c>
      <c r="G378">
        <f t="shared" si="92"/>
        <v>0.69385194479297363</v>
      </c>
      <c r="H378">
        <f t="shared" si="93"/>
        <v>0.30614805520702632</v>
      </c>
      <c r="I378">
        <v>60.32</v>
      </c>
      <c r="J378">
        <v>10.87</v>
      </c>
      <c r="K378">
        <f t="shared" si="94"/>
        <v>71.19</v>
      </c>
      <c r="L378">
        <f t="shared" si="95"/>
        <v>0.84731001545160844</v>
      </c>
      <c r="M378">
        <f t="shared" si="96"/>
        <v>0.15268998454839161</v>
      </c>
      <c r="N378">
        <v>52.8</v>
      </c>
      <c r="O378">
        <v>22.91</v>
      </c>
      <c r="P378">
        <f t="shared" si="97"/>
        <v>75.709999999999994</v>
      </c>
      <c r="Q378">
        <f t="shared" si="98"/>
        <v>0.69739796592259939</v>
      </c>
      <c r="R378">
        <f t="shared" si="99"/>
        <v>0.30260203407740066</v>
      </c>
    </row>
    <row r="379" spans="2:18" x14ac:dyDescent="0.25">
      <c r="C379" t="s">
        <v>575</v>
      </c>
      <c r="D379">
        <v>9.41</v>
      </c>
      <c r="E379">
        <v>13.16</v>
      </c>
      <c r="F379">
        <f t="shared" si="91"/>
        <v>22.57</v>
      </c>
      <c r="G379">
        <f t="shared" si="92"/>
        <v>0.41692512184315461</v>
      </c>
      <c r="H379">
        <f t="shared" si="93"/>
        <v>0.58307487815684533</v>
      </c>
      <c r="I379">
        <v>12.11</v>
      </c>
      <c r="J379">
        <v>14.7</v>
      </c>
      <c r="K379">
        <f t="shared" si="94"/>
        <v>26.81</v>
      </c>
      <c r="L379">
        <f t="shared" si="95"/>
        <v>0.4516971279373368</v>
      </c>
      <c r="M379">
        <f t="shared" si="96"/>
        <v>0.54830287206266315</v>
      </c>
      <c r="N379">
        <v>12.83</v>
      </c>
      <c r="O379">
        <v>14.72</v>
      </c>
      <c r="P379">
        <f t="shared" si="97"/>
        <v>27.55</v>
      </c>
      <c r="Q379">
        <f t="shared" si="98"/>
        <v>0.46569872958257713</v>
      </c>
      <c r="R379">
        <f t="shared" si="99"/>
        <v>0.53430127041742292</v>
      </c>
    </row>
    <row r="380" spans="2:18" x14ac:dyDescent="0.25">
      <c r="C380" t="s">
        <v>576</v>
      </c>
      <c r="D380">
        <v>7.92</v>
      </c>
      <c r="E380">
        <v>15.66</v>
      </c>
      <c r="F380">
        <f t="shared" si="91"/>
        <v>23.58</v>
      </c>
      <c r="G380">
        <f t="shared" si="92"/>
        <v>0.33587786259541985</v>
      </c>
      <c r="H380">
        <f t="shared" si="93"/>
        <v>0.66412213740458026</v>
      </c>
      <c r="I380">
        <v>13.32</v>
      </c>
      <c r="J380">
        <v>31.58</v>
      </c>
      <c r="K380">
        <f t="shared" si="94"/>
        <v>44.9</v>
      </c>
      <c r="L380">
        <f t="shared" si="95"/>
        <v>0.29665924276169264</v>
      </c>
      <c r="M380">
        <f t="shared" si="96"/>
        <v>0.70334075723830736</v>
      </c>
      <c r="N380">
        <v>14.67</v>
      </c>
      <c r="O380">
        <v>21.11</v>
      </c>
      <c r="P380">
        <f t="shared" si="97"/>
        <v>35.78</v>
      </c>
      <c r="Q380">
        <f t="shared" si="98"/>
        <v>0.41000558971492451</v>
      </c>
      <c r="R380">
        <f t="shared" si="99"/>
        <v>0.58999441028507538</v>
      </c>
    </row>
    <row r="381" spans="2:18" x14ac:dyDescent="0.25">
      <c r="C381" t="s">
        <v>577</v>
      </c>
      <c r="D381">
        <v>4.8600000000000003</v>
      </c>
      <c r="E381">
        <v>11.99</v>
      </c>
      <c r="F381">
        <f t="shared" si="91"/>
        <v>16.850000000000001</v>
      </c>
      <c r="G381">
        <f t="shared" si="92"/>
        <v>0.28842729970326408</v>
      </c>
      <c r="H381">
        <f t="shared" si="93"/>
        <v>0.71157270029673581</v>
      </c>
      <c r="I381">
        <v>3.69</v>
      </c>
      <c r="J381">
        <v>5.4</v>
      </c>
      <c r="K381">
        <f t="shared" si="94"/>
        <v>9.09</v>
      </c>
      <c r="L381">
        <f t="shared" si="95"/>
        <v>0.40594059405940597</v>
      </c>
      <c r="M381">
        <f t="shared" si="96"/>
        <v>0.59405940594059414</v>
      </c>
      <c r="N381">
        <v>7.89</v>
      </c>
      <c r="O381">
        <v>8.52</v>
      </c>
      <c r="P381">
        <f t="shared" si="97"/>
        <v>16.41</v>
      </c>
      <c r="Q381">
        <f t="shared" si="98"/>
        <v>0.48080438756855576</v>
      </c>
      <c r="R381">
        <f t="shared" si="99"/>
        <v>0.51919561243144419</v>
      </c>
    </row>
    <row r="382" spans="2:18" x14ac:dyDescent="0.25">
      <c r="C382" t="s">
        <v>560</v>
      </c>
      <c r="D382">
        <v>4.4800000000000004</v>
      </c>
      <c r="E382">
        <v>30.2</v>
      </c>
      <c r="F382">
        <f t="shared" si="91"/>
        <v>34.68</v>
      </c>
      <c r="G382">
        <f t="shared" si="92"/>
        <v>0.12918108419838525</v>
      </c>
      <c r="H382">
        <f t="shared" si="93"/>
        <v>0.87081891580161475</v>
      </c>
      <c r="I382">
        <v>5.36</v>
      </c>
      <c r="J382">
        <v>37.06</v>
      </c>
      <c r="K382">
        <f t="shared" si="94"/>
        <v>42.42</v>
      </c>
      <c r="L382">
        <f t="shared" si="95"/>
        <v>0.12635549269212637</v>
      </c>
      <c r="M382">
        <f t="shared" si="96"/>
        <v>0.87364450730787369</v>
      </c>
      <c r="N382">
        <v>7.11</v>
      </c>
      <c r="O382">
        <v>32.340000000000003</v>
      </c>
      <c r="P382">
        <f t="shared" si="97"/>
        <v>39.450000000000003</v>
      </c>
      <c r="Q382">
        <f t="shared" si="98"/>
        <v>0.18022813688212927</v>
      </c>
      <c r="R382">
        <f t="shared" si="99"/>
        <v>0.81977186311787076</v>
      </c>
    </row>
    <row r="383" spans="2:18" x14ac:dyDescent="0.25">
      <c r="G383" s="73">
        <f>AVERAGE(G376:G382)</f>
        <v>0.51051572274875689</v>
      </c>
      <c r="H383" s="73">
        <f>AVERAGE(H376:H382)</f>
        <v>0.48948427725124305</v>
      </c>
      <c r="L383" s="73">
        <f>AVERAGE(L376:L382)</f>
        <v>0.56925134763251983</v>
      </c>
      <c r="M383" s="73">
        <f>AVERAGE(M376:M382)</f>
        <v>0.43074865236748022</v>
      </c>
      <c r="Q383" s="73">
        <f>AVERAGE(Q376:Q382)</f>
        <v>0.58140373257125155</v>
      </c>
      <c r="R383" s="73">
        <f>AVERAGE(R376:R382)</f>
        <v>0.4185962674287485</v>
      </c>
    </row>
    <row r="386" spans="1:17" x14ac:dyDescent="0.25">
      <c r="A386" s="75" t="s">
        <v>167</v>
      </c>
    </row>
    <row r="387" spans="1:17" x14ac:dyDescent="0.25">
      <c r="D387" t="s">
        <v>488</v>
      </c>
      <c r="E387" t="s">
        <v>581</v>
      </c>
      <c r="F387" t="s">
        <v>441</v>
      </c>
      <c r="G387" s="72" t="s">
        <v>442</v>
      </c>
      <c r="I387" t="s">
        <v>443</v>
      </c>
      <c r="J387" t="s">
        <v>445</v>
      </c>
      <c r="K387" t="s">
        <v>498</v>
      </c>
      <c r="O387" t="s">
        <v>443</v>
      </c>
      <c r="P387" t="s">
        <v>442</v>
      </c>
      <c r="Q387" t="s">
        <v>444</v>
      </c>
    </row>
    <row r="388" spans="1:17" x14ac:dyDescent="0.25">
      <c r="C388" t="s">
        <v>533</v>
      </c>
      <c r="D388">
        <v>4</v>
      </c>
      <c r="E388" t="s">
        <v>582</v>
      </c>
      <c r="F388">
        <v>0.36</v>
      </c>
      <c r="G388">
        <v>8.9999999999999993E-3</v>
      </c>
      <c r="I388" s="83">
        <f>(EXP(F388)-1)/D388</f>
        <v>0.10833235364008503</v>
      </c>
      <c r="J388">
        <f t="shared" ref="J388:J403" si="100">I388*100</f>
        <v>10.833235364008504</v>
      </c>
      <c r="K388">
        <f t="shared" ref="K388:K403" si="101">F388/G388</f>
        <v>40</v>
      </c>
      <c r="O388" s="73">
        <f t="shared" ref="O388:O403" si="102">J388</f>
        <v>10.833235364008504</v>
      </c>
      <c r="P388" s="73">
        <f t="shared" ref="P388:P403" si="103">O388/Q388</f>
        <v>0.27083088410021261</v>
      </c>
      <c r="Q388" s="73">
        <f t="shared" ref="Q388:Q403" si="104">K388</f>
        <v>40</v>
      </c>
    </row>
    <row r="389" spans="1:17" x14ac:dyDescent="0.25">
      <c r="C389" t="s">
        <v>583</v>
      </c>
      <c r="D389">
        <v>2</v>
      </c>
      <c r="E389" t="s">
        <v>582</v>
      </c>
      <c r="F389">
        <v>0.68</v>
      </c>
      <c r="G389">
        <v>1.2999999999999999E-2</v>
      </c>
      <c r="I389">
        <f>(1+F389-F388)^(1/D389)-1</f>
        <v>0.1489125293076059</v>
      </c>
      <c r="J389">
        <f t="shared" si="100"/>
        <v>14.89125293076059</v>
      </c>
      <c r="K389">
        <f t="shared" si="101"/>
        <v>52.307692307692314</v>
      </c>
      <c r="O389" s="73">
        <f t="shared" si="102"/>
        <v>14.89125293076059</v>
      </c>
      <c r="P389" s="73">
        <f t="shared" si="103"/>
        <v>0.28468571779395241</v>
      </c>
      <c r="Q389" s="73">
        <f t="shared" si="104"/>
        <v>52.307692307692314</v>
      </c>
    </row>
    <row r="390" spans="1:17" x14ac:dyDescent="0.25">
      <c r="C390" t="s">
        <v>533</v>
      </c>
      <c r="D390" s="92">
        <v>4</v>
      </c>
      <c r="E390" s="92" t="s">
        <v>582</v>
      </c>
      <c r="F390">
        <v>0.37</v>
      </c>
      <c r="G390">
        <v>6.0000000000000001E-3</v>
      </c>
      <c r="I390" s="83">
        <f>(EXP(F390)-1)/D390</f>
        <v>0.11193365366583113</v>
      </c>
      <c r="J390">
        <f t="shared" si="100"/>
        <v>11.193365366583114</v>
      </c>
      <c r="K390">
        <f t="shared" si="101"/>
        <v>61.666666666666664</v>
      </c>
      <c r="O390" s="73">
        <f t="shared" si="102"/>
        <v>11.193365366583114</v>
      </c>
      <c r="P390" s="73">
        <f t="shared" si="103"/>
        <v>0.18151403297161808</v>
      </c>
      <c r="Q390" s="73">
        <f t="shared" si="104"/>
        <v>61.666666666666664</v>
      </c>
    </row>
    <row r="391" spans="1:17" x14ac:dyDescent="0.25">
      <c r="C391" t="s">
        <v>583</v>
      </c>
      <c r="D391" s="92">
        <v>2</v>
      </c>
      <c r="E391" s="92" t="s">
        <v>582</v>
      </c>
      <c r="F391">
        <v>0.69</v>
      </c>
      <c r="G391">
        <v>8.9999999999999993E-3</v>
      </c>
      <c r="I391">
        <f>(1+F391-F390)^(1/D391)-1</f>
        <v>0.14891252930760568</v>
      </c>
      <c r="J391">
        <f t="shared" si="100"/>
        <v>14.891252930760569</v>
      </c>
      <c r="K391">
        <f t="shared" si="101"/>
        <v>76.666666666666671</v>
      </c>
      <c r="O391" s="73">
        <f t="shared" si="102"/>
        <v>14.891252930760569</v>
      </c>
      <c r="P391" s="73">
        <f t="shared" si="103"/>
        <v>0.19423373387948567</v>
      </c>
      <c r="Q391" s="73">
        <f t="shared" si="104"/>
        <v>76.666666666666671</v>
      </c>
    </row>
    <row r="392" spans="1:17" x14ac:dyDescent="0.25">
      <c r="C392" t="s">
        <v>533</v>
      </c>
      <c r="D392">
        <v>4</v>
      </c>
      <c r="E392" t="s">
        <v>582</v>
      </c>
      <c r="F392">
        <v>0.36</v>
      </c>
      <c r="G392">
        <v>6.0000000000000001E-3</v>
      </c>
      <c r="I392" s="83">
        <f>(EXP(F392)-1)/D392</f>
        <v>0.10833235364008503</v>
      </c>
      <c r="J392">
        <f t="shared" si="100"/>
        <v>10.833235364008504</v>
      </c>
      <c r="K392">
        <f t="shared" si="101"/>
        <v>60</v>
      </c>
      <c r="O392" s="73">
        <f t="shared" si="102"/>
        <v>10.833235364008504</v>
      </c>
      <c r="P392" s="73">
        <f t="shared" si="103"/>
        <v>0.18055392273347506</v>
      </c>
      <c r="Q392" s="73">
        <f t="shared" si="104"/>
        <v>60</v>
      </c>
    </row>
    <row r="393" spans="1:17" x14ac:dyDescent="0.25">
      <c r="C393" t="s">
        <v>583</v>
      </c>
      <c r="D393">
        <v>2</v>
      </c>
      <c r="E393" t="s">
        <v>582</v>
      </c>
      <c r="F393">
        <v>0.68</v>
      </c>
      <c r="G393">
        <v>8.9999999999999993E-3</v>
      </c>
      <c r="I393">
        <f>(1+F393-F392)^(1/D393)-1</f>
        <v>0.1489125293076059</v>
      </c>
      <c r="J393">
        <f t="shared" si="100"/>
        <v>14.89125293076059</v>
      </c>
      <c r="K393">
        <f t="shared" si="101"/>
        <v>75.555555555555571</v>
      </c>
      <c r="O393" s="73">
        <f t="shared" si="102"/>
        <v>14.89125293076059</v>
      </c>
      <c r="P393" s="73">
        <f t="shared" si="103"/>
        <v>0.19709011231889012</v>
      </c>
      <c r="Q393" s="73">
        <f t="shared" si="104"/>
        <v>75.555555555555571</v>
      </c>
    </row>
    <row r="394" spans="1:17" x14ac:dyDescent="0.25">
      <c r="C394" t="s">
        <v>533</v>
      </c>
      <c r="D394" s="92">
        <v>4</v>
      </c>
      <c r="E394" s="92" t="s">
        <v>582</v>
      </c>
      <c r="F394">
        <v>0.36</v>
      </c>
      <c r="G394">
        <v>6.0000000000000001E-3</v>
      </c>
      <c r="I394" s="83">
        <f>(EXP(F394)-1)/D394</f>
        <v>0.10833235364008503</v>
      </c>
      <c r="J394">
        <f t="shared" si="100"/>
        <v>10.833235364008504</v>
      </c>
      <c r="K394">
        <f t="shared" si="101"/>
        <v>60</v>
      </c>
      <c r="O394" s="73">
        <f t="shared" si="102"/>
        <v>10.833235364008504</v>
      </c>
      <c r="P394" s="73">
        <f t="shared" si="103"/>
        <v>0.18055392273347506</v>
      </c>
      <c r="Q394" s="73">
        <f t="shared" si="104"/>
        <v>60</v>
      </c>
    </row>
    <row r="395" spans="1:17" x14ac:dyDescent="0.25">
      <c r="C395" t="s">
        <v>583</v>
      </c>
      <c r="D395" s="92">
        <v>2</v>
      </c>
      <c r="E395" s="92" t="s">
        <v>582</v>
      </c>
      <c r="F395">
        <v>0.67</v>
      </c>
      <c r="G395">
        <v>8.9999999999999993E-3</v>
      </c>
      <c r="I395">
        <f>(1+F395-F394)^(1/D395)-1</f>
        <v>0.14455231422595971</v>
      </c>
      <c r="J395">
        <f t="shared" si="100"/>
        <v>14.455231422595972</v>
      </c>
      <c r="K395">
        <f t="shared" si="101"/>
        <v>74.444444444444457</v>
      </c>
      <c r="O395" s="73">
        <f t="shared" si="102"/>
        <v>14.455231422595972</v>
      </c>
      <c r="P395" s="73">
        <f t="shared" si="103"/>
        <v>0.19417475045278168</v>
      </c>
      <c r="Q395" s="73">
        <f t="shared" si="104"/>
        <v>74.444444444444457</v>
      </c>
    </row>
    <row r="396" spans="1:17" x14ac:dyDescent="0.25">
      <c r="C396" t="s">
        <v>533</v>
      </c>
      <c r="D396">
        <v>4</v>
      </c>
      <c r="E396" s="92" t="s">
        <v>584</v>
      </c>
      <c r="F396">
        <v>0.39</v>
      </c>
      <c r="G396">
        <v>1.4E-2</v>
      </c>
      <c r="I396" s="83">
        <f>(EXP(F396)-1)/D396</f>
        <v>0.11924519847066067</v>
      </c>
      <c r="J396">
        <f t="shared" si="100"/>
        <v>11.924519847066067</v>
      </c>
      <c r="K396">
        <f t="shared" si="101"/>
        <v>27.857142857142858</v>
      </c>
      <c r="O396" s="73">
        <f t="shared" si="102"/>
        <v>11.924519847066067</v>
      </c>
      <c r="P396" s="73">
        <f t="shared" si="103"/>
        <v>0.42805968681775625</v>
      </c>
      <c r="Q396" s="73">
        <f t="shared" si="104"/>
        <v>27.857142857142858</v>
      </c>
    </row>
    <row r="397" spans="1:17" x14ac:dyDescent="0.25">
      <c r="C397" t="s">
        <v>583</v>
      </c>
      <c r="D397">
        <v>2</v>
      </c>
      <c r="E397" s="92" t="s">
        <v>584</v>
      </c>
      <c r="F397">
        <v>0.7</v>
      </c>
      <c r="G397">
        <v>1.7000000000000001E-2</v>
      </c>
      <c r="I397">
        <f>(1+F397-F396)^(1/D397)-1</f>
        <v>0.14455231422595971</v>
      </c>
      <c r="J397">
        <f t="shared" si="100"/>
        <v>14.455231422595972</v>
      </c>
      <c r="K397">
        <f t="shared" si="101"/>
        <v>41.17647058823529</v>
      </c>
      <c r="O397" s="73">
        <f t="shared" si="102"/>
        <v>14.455231422595972</v>
      </c>
      <c r="P397" s="73">
        <f t="shared" si="103"/>
        <v>0.35105562026304504</v>
      </c>
      <c r="Q397" s="73">
        <f t="shared" si="104"/>
        <v>41.17647058823529</v>
      </c>
    </row>
    <row r="398" spans="1:17" x14ac:dyDescent="0.25">
      <c r="C398" t="s">
        <v>533</v>
      </c>
      <c r="D398" s="92">
        <v>4</v>
      </c>
      <c r="E398" s="92" t="s">
        <v>584</v>
      </c>
      <c r="F398">
        <v>0.34</v>
      </c>
      <c r="G398">
        <v>5.1999999999999998E-2</v>
      </c>
      <c r="I398" s="83">
        <f>(EXP(F398)-1)/D398</f>
        <v>0.10123689764089844</v>
      </c>
      <c r="J398">
        <f t="shared" si="100"/>
        <v>10.123689764089844</v>
      </c>
      <c r="K398">
        <f t="shared" si="101"/>
        <v>6.5384615384615392</v>
      </c>
      <c r="O398" s="73">
        <f t="shared" si="102"/>
        <v>10.123689764089844</v>
      </c>
      <c r="P398" s="73">
        <f t="shared" si="103"/>
        <v>1.5483290227431525</v>
      </c>
      <c r="Q398" s="73">
        <f t="shared" si="104"/>
        <v>6.5384615384615392</v>
      </c>
    </row>
    <row r="399" spans="1:17" x14ac:dyDescent="0.25">
      <c r="C399" t="s">
        <v>583</v>
      </c>
      <c r="D399" s="92">
        <v>2</v>
      </c>
      <c r="E399" s="92" t="s">
        <v>584</v>
      </c>
      <c r="F399">
        <v>0.68</v>
      </c>
      <c r="G399">
        <v>3.7999999999999999E-2</v>
      </c>
      <c r="I399">
        <f>(1+F399-F398)^(1/D399)-1</f>
        <v>0.15758369027902264</v>
      </c>
      <c r="J399">
        <f t="shared" si="100"/>
        <v>15.758369027902264</v>
      </c>
      <c r="K399">
        <f t="shared" si="101"/>
        <v>17.894736842105264</v>
      </c>
      <c r="O399" s="73">
        <f t="shared" si="102"/>
        <v>15.758369027902264</v>
      </c>
      <c r="P399" s="73">
        <f t="shared" si="103"/>
        <v>0.88061473979453819</v>
      </c>
      <c r="Q399" s="73">
        <f t="shared" si="104"/>
        <v>17.894736842105264</v>
      </c>
    </row>
    <row r="400" spans="1:17" x14ac:dyDescent="0.25">
      <c r="C400" t="s">
        <v>533</v>
      </c>
      <c r="D400">
        <v>4</v>
      </c>
      <c r="E400" s="92" t="s">
        <v>585</v>
      </c>
      <c r="F400">
        <v>0.36</v>
      </c>
      <c r="G400">
        <v>8.9999999999999993E-3</v>
      </c>
      <c r="I400" s="83">
        <f>(EXP(F400)-1)/D400</f>
        <v>0.10833235364008503</v>
      </c>
      <c r="J400">
        <f t="shared" si="100"/>
        <v>10.833235364008504</v>
      </c>
      <c r="K400">
        <f t="shared" si="101"/>
        <v>40</v>
      </c>
      <c r="O400" s="73">
        <f t="shared" si="102"/>
        <v>10.833235364008504</v>
      </c>
      <c r="P400" s="73">
        <f t="shared" si="103"/>
        <v>0.27083088410021261</v>
      </c>
      <c r="Q400" s="73">
        <f t="shared" si="104"/>
        <v>40</v>
      </c>
    </row>
    <row r="401" spans="1:20" x14ac:dyDescent="0.25">
      <c r="C401" t="s">
        <v>583</v>
      </c>
      <c r="D401">
        <v>2</v>
      </c>
      <c r="E401" s="92" t="s">
        <v>585</v>
      </c>
      <c r="F401">
        <v>0.68</v>
      </c>
      <c r="G401">
        <v>1.2999999999999999E-2</v>
      </c>
      <c r="I401">
        <f>(1+F401-F400)^(1/D401)-1</f>
        <v>0.1489125293076059</v>
      </c>
      <c r="J401">
        <f t="shared" si="100"/>
        <v>14.89125293076059</v>
      </c>
      <c r="K401">
        <f t="shared" si="101"/>
        <v>52.307692307692314</v>
      </c>
      <c r="O401" s="73">
        <f t="shared" si="102"/>
        <v>14.89125293076059</v>
      </c>
      <c r="P401" s="73">
        <f t="shared" si="103"/>
        <v>0.28468571779395241</v>
      </c>
      <c r="Q401" s="73">
        <f t="shared" si="104"/>
        <v>52.307692307692314</v>
      </c>
    </row>
    <row r="402" spans="1:20" x14ac:dyDescent="0.25">
      <c r="C402" t="s">
        <v>533</v>
      </c>
      <c r="D402" s="92">
        <v>4</v>
      </c>
      <c r="E402" s="92" t="s">
        <v>586</v>
      </c>
      <c r="F402">
        <v>0.37</v>
      </c>
      <c r="G402">
        <v>8.0000000000000002E-3</v>
      </c>
      <c r="I402" s="83">
        <f>(EXP(F402)-1)/D402</f>
        <v>0.11193365366583113</v>
      </c>
      <c r="J402">
        <f t="shared" si="100"/>
        <v>11.193365366583114</v>
      </c>
      <c r="K402">
        <f t="shared" si="101"/>
        <v>46.25</v>
      </c>
      <c r="O402" s="73">
        <f t="shared" si="102"/>
        <v>11.193365366583114</v>
      </c>
      <c r="P402" s="73">
        <f t="shared" si="103"/>
        <v>0.2420187106288241</v>
      </c>
      <c r="Q402" s="73">
        <f t="shared" si="104"/>
        <v>46.25</v>
      </c>
    </row>
    <row r="403" spans="1:20" x14ac:dyDescent="0.25">
      <c r="C403" t="s">
        <v>583</v>
      </c>
      <c r="D403" s="92">
        <v>2</v>
      </c>
      <c r="E403" s="92" t="s">
        <v>586</v>
      </c>
      <c r="F403">
        <v>0.69</v>
      </c>
      <c r="G403">
        <v>1.2E-2</v>
      </c>
      <c r="I403">
        <f>(1+F403-F402)^(1/D403)-1</f>
        <v>0.14891252930760568</v>
      </c>
      <c r="J403">
        <f t="shared" si="100"/>
        <v>14.891252930760569</v>
      </c>
      <c r="K403">
        <f t="shared" si="101"/>
        <v>57.499999999999993</v>
      </c>
      <c r="O403" s="73">
        <f t="shared" si="102"/>
        <v>14.891252930760569</v>
      </c>
      <c r="P403" s="73">
        <f t="shared" si="103"/>
        <v>0.25897831183931425</v>
      </c>
      <c r="Q403" s="73">
        <f t="shared" si="104"/>
        <v>57.499999999999993</v>
      </c>
    </row>
    <row r="406" spans="1:20" x14ac:dyDescent="0.25">
      <c r="A406" s="75" t="s">
        <v>177</v>
      </c>
    </row>
    <row r="407" spans="1:20" x14ac:dyDescent="0.25">
      <c r="A407" s="76"/>
      <c r="C407" s="76" t="s">
        <v>587</v>
      </c>
    </row>
    <row r="408" spans="1:20" x14ac:dyDescent="0.25">
      <c r="D408" t="s">
        <v>488</v>
      </c>
      <c r="E408" t="s">
        <v>588</v>
      </c>
    </row>
    <row r="409" spans="1:20" x14ac:dyDescent="0.25">
      <c r="C409" t="s">
        <v>589</v>
      </c>
      <c r="D409">
        <v>0</v>
      </c>
      <c r="E409">
        <v>0</v>
      </c>
    </row>
    <row r="410" spans="1:20" x14ac:dyDescent="0.25">
      <c r="C410" s="92" t="s">
        <v>458</v>
      </c>
      <c r="D410">
        <v>6</v>
      </c>
      <c r="E410">
        <v>6</v>
      </c>
    </row>
    <row r="411" spans="1:20" x14ac:dyDescent="0.25">
      <c r="C411" t="s">
        <v>590</v>
      </c>
      <c r="D411">
        <v>3</v>
      </c>
      <c r="E411">
        <v>9</v>
      </c>
      <c r="R411" s="70"/>
      <c r="S411" s="70"/>
      <c r="T411" s="70"/>
    </row>
    <row r="412" spans="1:20" x14ac:dyDescent="0.25">
      <c r="C412" t="s">
        <v>591</v>
      </c>
      <c r="D412">
        <v>3</v>
      </c>
      <c r="E412">
        <v>12</v>
      </c>
      <c r="R412" s="70"/>
      <c r="S412" s="70"/>
      <c r="T412" s="70"/>
    </row>
    <row r="413" spans="1:20" x14ac:dyDescent="0.25">
      <c r="C413" t="s">
        <v>592</v>
      </c>
      <c r="D413">
        <v>3</v>
      </c>
      <c r="E413">
        <v>12</v>
      </c>
      <c r="R413" s="70"/>
      <c r="S413" s="70"/>
      <c r="T413" s="70"/>
    </row>
    <row r="414" spans="1:20" x14ac:dyDescent="0.25">
      <c r="C414" t="s">
        <v>593</v>
      </c>
      <c r="D414">
        <v>2</v>
      </c>
      <c r="E414">
        <v>14</v>
      </c>
      <c r="R414" s="70"/>
      <c r="S414" s="70"/>
      <c r="T414" s="70"/>
    </row>
    <row r="415" spans="1:20" x14ac:dyDescent="0.25">
      <c r="C415" t="s">
        <v>594</v>
      </c>
      <c r="D415">
        <v>4</v>
      </c>
      <c r="E415">
        <v>16</v>
      </c>
      <c r="R415" s="70"/>
      <c r="S415" s="70"/>
      <c r="T415" s="70"/>
    </row>
    <row r="416" spans="1:20" x14ac:dyDescent="0.25">
      <c r="C416" t="s">
        <v>595</v>
      </c>
      <c r="D416">
        <v>4</v>
      </c>
      <c r="E416">
        <v>16</v>
      </c>
      <c r="R416" s="70"/>
      <c r="S416" s="70"/>
      <c r="T416" s="70"/>
    </row>
    <row r="417" spans="1:20" x14ac:dyDescent="0.25">
      <c r="R417" s="70"/>
      <c r="S417" s="70"/>
      <c r="T417" s="70"/>
    </row>
    <row r="418" spans="1:20" x14ac:dyDescent="0.25">
      <c r="D418" t="s">
        <v>488</v>
      </c>
      <c r="E418" t="s">
        <v>588</v>
      </c>
      <c r="F418" t="s">
        <v>596</v>
      </c>
      <c r="G418" t="s">
        <v>441</v>
      </c>
      <c r="H418" t="s">
        <v>442</v>
      </c>
      <c r="J418" t="s">
        <v>443</v>
      </c>
      <c r="K418" t="s">
        <v>445</v>
      </c>
      <c r="L418" t="s">
        <v>498</v>
      </c>
      <c r="P418" t="s">
        <v>443</v>
      </c>
      <c r="Q418" t="s">
        <v>442</v>
      </c>
      <c r="R418" t="s">
        <v>444</v>
      </c>
    </row>
    <row r="419" spans="1:20" x14ac:dyDescent="0.25">
      <c r="C419" s="83" t="s">
        <v>508</v>
      </c>
      <c r="D419">
        <v>6</v>
      </c>
      <c r="E419">
        <v>6</v>
      </c>
      <c r="F419" s="70" t="s">
        <v>472</v>
      </c>
      <c r="G419" s="70">
        <v>3.5000000000000003E-2</v>
      </c>
      <c r="H419" s="70">
        <v>2.7E-2</v>
      </c>
      <c r="I419" s="70"/>
      <c r="J419" s="83">
        <f>(EXP(G419)-1)/D419</f>
        <v>5.9366181332705477E-3</v>
      </c>
      <c r="K419">
        <f t="shared" ref="K419:K428" si="105">J419*100</f>
        <v>0.59366181332705481</v>
      </c>
      <c r="L419">
        <f t="shared" ref="L419:L428" si="106">G419/H419</f>
        <v>1.2962962962962965</v>
      </c>
      <c r="P419" s="73">
        <f t="shared" ref="P419:P428" si="107">K419</f>
        <v>0.59366181332705481</v>
      </c>
      <c r="Q419" s="73">
        <f t="shared" ref="Q419:Q428" si="108">P419/R419</f>
        <v>0.45796768456658504</v>
      </c>
      <c r="R419" s="73">
        <f t="shared" ref="R419:R428" si="109">L419</f>
        <v>1.2962962962962965</v>
      </c>
    </row>
    <row r="420" spans="1:20" x14ac:dyDescent="0.25">
      <c r="C420" s="83" t="s">
        <v>597</v>
      </c>
      <c r="D420">
        <v>3</v>
      </c>
      <c r="E420">
        <v>9</v>
      </c>
      <c r="F420" s="70" t="s">
        <v>472</v>
      </c>
      <c r="G420">
        <v>7.1999999999999995E-2</v>
      </c>
      <c r="H420">
        <v>0.03</v>
      </c>
      <c r="J420">
        <f>(1+G420-G419)^(1/D420)-1</f>
        <v>1.2184273858862005E-2</v>
      </c>
      <c r="K420">
        <f t="shared" si="105"/>
        <v>1.2184273858862005</v>
      </c>
      <c r="L420">
        <f t="shared" si="106"/>
        <v>2.4</v>
      </c>
      <c r="P420" s="73">
        <f t="shared" si="107"/>
        <v>1.2184273858862005</v>
      </c>
      <c r="Q420" s="73">
        <f t="shared" si="108"/>
        <v>0.50767807745258353</v>
      </c>
      <c r="R420" s="73">
        <f t="shared" si="109"/>
        <v>2.4</v>
      </c>
    </row>
    <row r="421" spans="1:20" x14ac:dyDescent="0.25">
      <c r="B421" s="76"/>
      <c r="C421" s="83" t="s">
        <v>598</v>
      </c>
      <c r="D421">
        <v>3</v>
      </c>
      <c r="E421">
        <v>12</v>
      </c>
      <c r="F421" s="70" t="s">
        <v>472</v>
      </c>
      <c r="G421">
        <v>0.217</v>
      </c>
      <c r="H421">
        <v>2.1000000000000001E-2</v>
      </c>
      <c r="J421">
        <f>(1+G421-G420)^(1/D421)-1</f>
        <v>4.6168956617874235E-2</v>
      </c>
      <c r="K421">
        <f t="shared" si="105"/>
        <v>4.6168956617874235</v>
      </c>
      <c r="L421">
        <f t="shared" si="106"/>
        <v>10.333333333333332</v>
      </c>
      <c r="P421" s="73">
        <f t="shared" si="107"/>
        <v>4.6168956617874235</v>
      </c>
      <c r="Q421" s="73">
        <f t="shared" si="108"/>
        <v>0.44679635436652493</v>
      </c>
      <c r="R421" s="73">
        <f t="shared" si="109"/>
        <v>10.333333333333332</v>
      </c>
    </row>
    <row r="422" spans="1:20" x14ac:dyDescent="0.25">
      <c r="C422" s="83" t="s">
        <v>599</v>
      </c>
      <c r="D422">
        <v>3</v>
      </c>
      <c r="E422">
        <v>12</v>
      </c>
      <c r="F422" s="70" t="s">
        <v>472</v>
      </c>
      <c r="G422">
        <v>0.23599999999999999</v>
      </c>
      <c r="H422">
        <v>4.4999999999999998E-2</v>
      </c>
      <c r="J422">
        <f>(1+G422-G420)^(1/D422)-1</f>
        <v>5.1923910316379995E-2</v>
      </c>
      <c r="K422">
        <f t="shared" si="105"/>
        <v>5.1923910316379995</v>
      </c>
      <c r="L422">
        <f t="shared" si="106"/>
        <v>5.2444444444444445</v>
      </c>
      <c r="N422" s="70"/>
      <c r="P422" s="73">
        <f t="shared" si="107"/>
        <v>5.1923910316379995</v>
      </c>
      <c r="Q422" s="73">
        <f t="shared" si="108"/>
        <v>0.99007456111741521</v>
      </c>
      <c r="R422" s="73">
        <f t="shared" si="109"/>
        <v>5.2444444444444445</v>
      </c>
    </row>
    <row r="423" spans="1:20" x14ac:dyDescent="0.25">
      <c r="C423" s="83" t="s">
        <v>522</v>
      </c>
      <c r="D423">
        <v>4</v>
      </c>
      <c r="E423">
        <v>16</v>
      </c>
      <c r="F423" s="70" t="s">
        <v>472</v>
      </c>
      <c r="G423">
        <v>0.56499999999999995</v>
      </c>
      <c r="H423">
        <v>2.4E-2</v>
      </c>
      <c r="J423">
        <f>(1+G423-G422)^(1/D423)-1</f>
        <v>7.36957776560212E-2</v>
      </c>
      <c r="K423">
        <f t="shared" si="105"/>
        <v>7.36957776560212</v>
      </c>
      <c r="L423">
        <f t="shared" si="106"/>
        <v>23.541666666666664</v>
      </c>
      <c r="N423" s="70"/>
      <c r="P423" s="73">
        <f t="shared" si="107"/>
        <v>7.36957776560212</v>
      </c>
      <c r="Q423" s="73">
        <f t="shared" si="108"/>
        <v>0.31304401128221399</v>
      </c>
      <c r="R423" s="73">
        <f t="shared" si="109"/>
        <v>23.541666666666664</v>
      </c>
    </row>
    <row r="424" spans="1:20" x14ac:dyDescent="0.25">
      <c r="C424" s="83" t="s">
        <v>508</v>
      </c>
      <c r="D424">
        <v>6</v>
      </c>
      <c r="E424">
        <v>6</v>
      </c>
      <c r="F424" s="70" t="s">
        <v>600</v>
      </c>
      <c r="G424">
        <v>5.3999999999999999E-2</v>
      </c>
      <c r="H424">
        <v>5.7000000000000002E-2</v>
      </c>
      <c r="J424" s="83">
        <f>(EXP(G424)-1)/D424</f>
        <v>9.2474336925133516E-3</v>
      </c>
      <c r="K424">
        <f t="shared" si="105"/>
        <v>0.92474336925133516</v>
      </c>
      <c r="L424">
        <f t="shared" si="106"/>
        <v>0.94736842105263153</v>
      </c>
      <c r="N424" s="70"/>
      <c r="P424" s="73">
        <f t="shared" si="107"/>
        <v>0.92474336925133516</v>
      </c>
      <c r="Q424" s="73">
        <f t="shared" si="108"/>
        <v>0.97611800087640943</v>
      </c>
      <c r="R424" s="73">
        <f t="shared" si="109"/>
        <v>0.94736842105263153</v>
      </c>
    </row>
    <row r="425" spans="1:20" x14ac:dyDescent="0.25">
      <c r="C425" s="83" t="s">
        <v>597</v>
      </c>
      <c r="D425">
        <v>3</v>
      </c>
      <c r="E425">
        <v>9</v>
      </c>
      <c r="F425" s="70" t="s">
        <v>600</v>
      </c>
      <c r="G425">
        <v>2.9000000000000001E-2</v>
      </c>
      <c r="H425">
        <v>6.9000000000000006E-2</v>
      </c>
      <c r="J425">
        <f>(1+G425-G424)^(1/D425)-1</f>
        <v>-8.4037586596127367E-3</v>
      </c>
      <c r="K425">
        <f t="shared" si="105"/>
        <v>-0.84037586596127367</v>
      </c>
      <c r="L425">
        <f t="shared" si="106"/>
        <v>0.42028985507246375</v>
      </c>
      <c r="N425" s="70"/>
      <c r="P425" s="73">
        <f t="shared" si="107"/>
        <v>-0.84037586596127367</v>
      </c>
      <c r="Q425" s="73">
        <f t="shared" si="108"/>
        <v>-1.9995149914250996</v>
      </c>
      <c r="R425" s="73">
        <f t="shared" si="109"/>
        <v>0.42028985507246375</v>
      </c>
    </row>
    <row r="426" spans="1:20" x14ac:dyDescent="0.25">
      <c r="C426" s="83" t="s">
        <v>598</v>
      </c>
      <c r="D426">
        <v>3</v>
      </c>
      <c r="E426">
        <v>12</v>
      </c>
      <c r="F426" s="70" t="s">
        <v>600</v>
      </c>
      <c r="G426">
        <v>0.10199999999999999</v>
      </c>
      <c r="H426">
        <v>5.5E-2</v>
      </c>
      <c r="J426">
        <f>(1+G426-G425)^(1/D426)-1</f>
        <v>2.3764126172991284E-2</v>
      </c>
      <c r="K426">
        <f t="shared" si="105"/>
        <v>2.3764126172991284</v>
      </c>
      <c r="L426">
        <f t="shared" si="106"/>
        <v>1.8545454545454545</v>
      </c>
      <c r="N426" s="70"/>
      <c r="P426" s="73">
        <f t="shared" si="107"/>
        <v>2.3764126172991284</v>
      </c>
      <c r="Q426" s="73">
        <f t="shared" si="108"/>
        <v>1.2813989603083535</v>
      </c>
      <c r="R426" s="73">
        <f t="shared" si="109"/>
        <v>1.8545454545454545</v>
      </c>
    </row>
    <row r="427" spans="1:20" x14ac:dyDescent="0.25">
      <c r="C427" s="83" t="s">
        <v>599</v>
      </c>
      <c r="D427">
        <v>3</v>
      </c>
      <c r="E427">
        <v>12</v>
      </c>
      <c r="F427" s="70" t="s">
        <v>600</v>
      </c>
      <c r="G427">
        <v>0.1</v>
      </c>
      <c r="H427">
        <v>0.113</v>
      </c>
      <c r="J427">
        <f>(1+G427-G425)^(1/D427)-1</f>
        <v>2.3127654683995136E-2</v>
      </c>
      <c r="K427">
        <f t="shared" si="105"/>
        <v>2.3127654683995136</v>
      </c>
      <c r="L427">
        <f t="shared" si="106"/>
        <v>0.88495575221238942</v>
      </c>
      <c r="N427" s="70"/>
      <c r="P427" s="73">
        <f t="shared" si="107"/>
        <v>2.3127654683995136</v>
      </c>
      <c r="Q427" s="73">
        <f t="shared" si="108"/>
        <v>2.6134249792914503</v>
      </c>
      <c r="R427" s="73">
        <f t="shared" si="109"/>
        <v>0.88495575221238942</v>
      </c>
    </row>
    <row r="428" spans="1:20" x14ac:dyDescent="0.25">
      <c r="C428" s="83" t="s">
        <v>522</v>
      </c>
      <c r="D428">
        <v>4</v>
      </c>
      <c r="E428">
        <v>16</v>
      </c>
      <c r="F428" s="70" t="s">
        <v>600</v>
      </c>
      <c r="G428">
        <v>0.26700000000000002</v>
      </c>
      <c r="H428">
        <v>7.3999999999999996E-2</v>
      </c>
      <c r="J428">
        <f>(1+G428-G427)^(1/D428)-1</f>
        <v>3.9364104664247002E-2</v>
      </c>
      <c r="K428">
        <f t="shared" si="105"/>
        <v>3.9364104664247002</v>
      </c>
      <c r="L428">
        <f t="shared" si="106"/>
        <v>3.6081081081081083</v>
      </c>
      <c r="N428" s="70"/>
      <c r="P428" s="73">
        <f t="shared" si="107"/>
        <v>3.9364104664247002</v>
      </c>
      <c r="Q428" s="73">
        <f t="shared" si="108"/>
        <v>1.0909901667244486</v>
      </c>
      <c r="R428" s="73">
        <f t="shared" si="109"/>
        <v>3.6081081081081083</v>
      </c>
    </row>
    <row r="429" spans="1:20" x14ac:dyDescent="0.25">
      <c r="S429" s="70"/>
      <c r="T429" s="70"/>
    </row>
    <row r="431" spans="1:20" x14ac:dyDescent="0.25">
      <c r="A431" s="75" t="s">
        <v>178</v>
      </c>
    </row>
    <row r="432" spans="1:20" x14ac:dyDescent="0.25">
      <c r="C432" s="70" t="s">
        <v>497</v>
      </c>
    </row>
    <row r="433" spans="3:18" x14ac:dyDescent="0.25">
      <c r="C433" s="70"/>
      <c r="F433" t="s">
        <v>539</v>
      </c>
      <c r="G433" t="s">
        <v>441</v>
      </c>
      <c r="H433" t="s">
        <v>442</v>
      </c>
      <c r="J433" t="s">
        <v>443</v>
      </c>
      <c r="K433" t="s">
        <v>445</v>
      </c>
      <c r="L433" t="s">
        <v>498</v>
      </c>
      <c r="P433" t="s">
        <v>443</v>
      </c>
      <c r="Q433" t="s">
        <v>442</v>
      </c>
      <c r="R433" t="s">
        <v>444</v>
      </c>
    </row>
    <row r="434" spans="3:18" x14ac:dyDescent="0.25">
      <c r="C434" s="70" t="s">
        <v>601</v>
      </c>
      <c r="D434">
        <v>3</v>
      </c>
      <c r="E434">
        <v>3</v>
      </c>
      <c r="F434" t="s">
        <v>540</v>
      </c>
      <c r="G434" s="70">
        <v>0.21</v>
      </c>
      <c r="H434" s="70">
        <v>0.02</v>
      </c>
      <c r="I434" s="70"/>
      <c r="J434" s="83">
        <f t="shared" ref="J434:J457" si="110">(EXP(G434)-1)/D434</f>
        <v>7.7892686652247731E-2</v>
      </c>
      <c r="K434">
        <f t="shared" ref="K434:K457" si="111">J434*100</f>
        <v>7.7892686652247729</v>
      </c>
      <c r="L434">
        <f t="shared" ref="L434:L457" si="112">G434/H434</f>
        <v>10.5</v>
      </c>
      <c r="P434" s="73">
        <f t="shared" ref="P434:P457" si="113">K434</f>
        <v>7.7892686652247729</v>
      </c>
      <c r="Q434" s="73">
        <f t="shared" ref="Q434:Q457" si="114">P434/R434</f>
        <v>0.74183511097378785</v>
      </c>
      <c r="R434" s="73">
        <f t="shared" ref="R434:R457" si="115">L434</f>
        <v>10.5</v>
      </c>
    </row>
    <row r="435" spans="3:18" x14ac:dyDescent="0.25">
      <c r="C435" s="70" t="s">
        <v>601</v>
      </c>
      <c r="D435">
        <v>3</v>
      </c>
      <c r="E435">
        <v>3</v>
      </c>
      <c r="F435" t="s">
        <v>541</v>
      </c>
      <c r="G435">
        <v>0.36</v>
      </c>
      <c r="H435" s="70">
        <v>0.02</v>
      </c>
      <c r="J435" s="83">
        <f t="shared" si="110"/>
        <v>0.14444313818678003</v>
      </c>
      <c r="K435">
        <f t="shared" si="111"/>
        <v>14.444313818678003</v>
      </c>
      <c r="L435">
        <f t="shared" si="112"/>
        <v>18</v>
      </c>
      <c r="P435" s="73">
        <f t="shared" si="113"/>
        <v>14.444313818678003</v>
      </c>
      <c r="Q435" s="73">
        <f t="shared" si="114"/>
        <v>0.80246187881544462</v>
      </c>
      <c r="R435" s="73">
        <f t="shared" si="115"/>
        <v>18</v>
      </c>
    </row>
    <row r="436" spans="3:18" x14ac:dyDescent="0.25">
      <c r="C436" s="70" t="s">
        <v>601</v>
      </c>
      <c r="D436">
        <v>3</v>
      </c>
      <c r="E436">
        <v>3</v>
      </c>
      <c r="F436" t="s">
        <v>540</v>
      </c>
      <c r="G436">
        <v>0.27</v>
      </c>
      <c r="H436" s="70">
        <v>0.02</v>
      </c>
      <c r="J436" s="83">
        <f t="shared" si="110"/>
        <v>0.1033214835777491</v>
      </c>
      <c r="K436">
        <f t="shared" si="111"/>
        <v>10.33214835777491</v>
      </c>
      <c r="L436">
        <f t="shared" si="112"/>
        <v>13.5</v>
      </c>
      <c r="P436" s="73">
        <f t="shared" si="113"/>
        <v>10.33214835777491</v>
      </c>
      <c r="Q436" s="73">
        <f t="shared" si="114"/>
        <v>0.76534432279814146</v>
      </c>
      <c r="R436" s="73">
        <f t="shared" si="115"/>
        <v>13.5</v>
      </c>
    </row>
    <row r="437" spans="3:18" x14ac:dyDescent="0.25">
      <c r="C437" s="70" t="s">
        <v>601</v>
      </c>
      <c r="D437">
        <v>3</v>
      </c>
      <c r="E437">
        <v>3</v>
      </c>
      <c r="F437" t="s">
        <v>541</v>
      </c>
      <c r="G437">
        <v>0.36</v>
      </c>
      <c r="H437" s="70">
        <v>0.03</v>
      </c>
      <c r="J437" s="83">
        <f t="shared" si="110"/>
        <v>0.14444313818678003</v>
      </c>
      <c r="K437">
        <f t="shared" si="111"/>
        <v>14.444313818678003</v>
      </c>
      <c r="L437">
        <f t="shared" si="112"/>
        <v>12</v>
      </c>
      <c r="P437" s="73">
        <f t="shared" si="113"/>
        <v>14.444313818678003</v>
      </c>
      <c r="Q437" s="73">
        <f t="shared" si="114"/>
        <v>1.203692818223167</v>
      </c>
      <c r="R437" s="73">
        <f t="shared" si="115"/>
        <v>12</v>
      </c>
    </row>
    <row r="438" spans="3:18" x14ac:dyDescent="0.25">
      <c r="C438" s="70" t="s">
        <v>601</v>
      </c>
      <c r="D438">
        <v>3</v>
      </c>
      <c r="E438">
        <v>3</v>
      </c>
      <c r="F438" t="s">
        <v>540</v>
      </c>
      <c r="G438">
        <v>0.28000000000000003</v>
      </c>
      <c r="H438" s="70">
        <v>0.04</v>
      </c>
      <c r="J438" s="83">
        <f t="shared" si="110"/>
        <v>0.1077099374458123</v>
      </c>
      <c r="K438">
        <f t="shared" si="111"/>
        <v>10.770993744581229</v>
      </c>
      <c r="L438">
        <f t="shared" si="112"/>
        <v>7.0000000000000009</v>
      </c>
      <c r="P438" s="73">
        <f t="shared" si="113"/>
        <v>10.770993744581229</v>
      </c>
      <c r="Q438" s="73">
        <f t="shared" si="114"/>
        <v>1.5387133920830325</v>
      </c>
      <c r="R438" s="73">
        <f t="shared" si="115"/>
        <v>7.0000000000000009</v>
      </c>
    </row>
    <row r="439" spans="3:18" x14ac:dyDescent="0.25">
      <c r="C439" s="70" t="s">
        <v>601</v>
      </c>
      <c r="D439">
        <v>3</v>
      </c>
      <c r="E439">
        <v>3</v>
      </c>
      <c r="F439" t="s">
        <v>541</v>
      </c>
      <c r="G439">
        <v>0.36</v>
      </c>
      <c r="H439" s="70">
        <v>0.03</v>
      </c>
      <c r="J439" s="83">
        <f t="shared" si="110"/>
        <v>0.14444313818678003</v>
      </c>
      <c r="K439">
        <f t="shared" si="111"/>
        <v>14.444313818678003</v>
      </c>
      <c r="L439">
        <f t="shared" si="112"/>
        <v>12</v>
      </c>
      <c r="P439" s="73">
        <f t="shared" si="113"/>
        <v>14.444313818678003</v>
      </c>
      <c r="Q439" s="73">
        <f t="shared" si="114"/>
        <v>1.203692818223167</v>
      </c>
      <c r="R439" s="73">
        <f t="shared" si="115"/>
        <v>12</v>
      </c>
    </row>
    <row r="440" spans="3:18" x14ac:dyDescent="0.25">
      <c r="C440" s="70" t="s">
        <v>601</v>
      </c>
      <c r="D440">
        <v>3</v>
      </c>
      <c r="E440">
        <v>3</v>
      </c>
      <c r="F440" t="s">
        <v>540</v>
      </c>
      <c r="G440">
        <v>0.27</v>
      </c>
      <c r="H440" s="70">
        <v>0.04</v>
      </c>
      <c r="J440" s="83">
        <f t="shared" si="110"/>
        <v>0.1033214835777491</v>
      </c>
      <c r="K440">
        <f t="shared" si="111"/>
        <v>10.33214835777491</v>
      </c>
      <c r="L440">
        <f t="shared" si="112"/>
        <v>6.75</v>
      </c>
      <c r="P440" s="73">
        <f t="shared" si="113"/>
        <v>10.33214835777491</v>
      </c>
      <c r="Q440" s="73">
        <f t="shared" si="114"/>
        <v>1.5306886455962829</v>
      </c>
      <c r="R440" s="73">
        <f t="shared" si="115"/>
        <v>6.75</v>
      </c>
    </row>
    <row r="441" spans="3:18" x14ac:dyDescent="0.25">
      <c r="C441" s="70" t="s">
        <v>601</v>
      </c>
      <c r="D441">
        <v>3</v>
      </c>
      <c r="E441">
        <v>3</v>
      </c>
      <c r="F441" t="s">
        <v>541</v>
      </c>
      <c r="G441">
        <v>0.34</v>
      </c>
      <c r="H441" s="70">
        <v>0.03</v>
      </c>
      <c r="J441" s="83">
        <f t="shared" si="110"/>
        <v>0.13498253018786457</v>
      </c>
      <c r="K441">
        <f t="shared" si="111"/>
        <v>13.498253018786457</v>
      </c>
      <c r="L441">
        <f t="shared" si="112"/>
        <v>11.333333333333334</v>
      </c>
      <c r="P441" s="73">
        <f t="shared" si="113"/>
        <v>13.498253018786457</v>
      </c>
      <c r="Q441" s="73">
        <f t="shared" si="114"/>
        <v>1.1910223251870402</v>
      </c>
      <c r="R441" s="73">
        <f t="shared" si="115"/>
        <v>11.333333333333334</v>
      </c>
    </row>
    <row r="442" spans="3:18" x14ac:dyDescent="0.25">
      <c r="C442" s="70" t="s">
        <v>601</v>
      </c>
      <c r="D442">
        <v>3</v>
      </c>
      <c r="E442">
        <v>3</v>
      </c>
      <c r="F442" t="s">
        <v>540</v>
      </c>
      <c r="G442">
        <v>0.24</v>
      </c>
      <c r="H442" s="70">
        <v>0.03</v>
      </c>
      <c r="J442" s="83">
        <f t="shared" si="110"/>
        <v>9.0416383440468248E-2</v>
      </c>
      <c r="K442">
        <f t="shared" si="111"/>
        <v>9.0416383440468255</v>
      </c>
      <c r="L442">
        <f t="shared" si="112"/>
        <v>8</v>
      </c>
      <c r="P442" s="73">
        <f t="shared" si="113"/>
        <v>9.0416383440468255</v>
      </c>
      <c r="Q442" s="73">
        <f t="shared" si="114"/>
        <v>1.1302047930058532</v>
      </c>
      <c r="R442" s="73">
        <f t="shared" si="115"/>
        <v>8</v>
      </c>
    </row>
    <row r="443" spans="3:18" x14ac:dyDescent="0.25">
      <c r="C443" s="70" t="s">
        <v>601</v>
      </c>
      <c r="D443">
        <v>3</v>
      </c>
      <c r="E443">
        <v>3</v>
      </c>
      <c r="F443" t="s">
        <v>541</v>
      </c>
      <c r="G443">
        <v>0.36</v>
      </c>
      <c r="H443" s="70">
        <v>0.03</v>
      </c>
      <c r="J443" s="83">
        <f t="shared" si="110"/>
        <v>0.14444313818678003</v>
      </c>
      <c r="K443">
        <f t="shared" si="111"/>
        <v>14.444313818678003</v>
      </c>
      <c r="L443">
        <f t="shared" si="112"/>
        <v>12</v>
      </c>
      <c r="P443" s="73">
        <f t="shared" si="113"/>
        <v>14.444313818678003</v>
      </c>
      <c r="Q443" s="73">
        <f t="shared" si="114"/>
        <v>1.203692818223167</v>
      </c>
      <c r="R443" s="73">
        <f t="shared" si="115"/>
        <v>12</v>
      </c>
    </row>
    <row r="444" spans="3:18" x14ac:dyDescent="0.25">
      <c r="C444" s="70" t="s">
        <v>601</v>
      </c>
      <c r="D444">
        <v>3</v>
      </c>
      <c r="E444">
        <v>3</v>
      </c>
      <c r="F444" t="s">
        <v>540</v>
      </c>
      <c r="G444">
        <v>0.25</v>
      </c>
      <c r="H444" s="70">
        <v>0.03</v>
      </c>
      <c r="J444" s="83">
        <f t="shared" si="110"/>
        <v>9.4675138895913794E-2</v>
      </c>
      <c r="K444">
        <f t="shared" si="111"/>
        <v>9.4675138895913786</v>
      </c>
      <c r="L444">
        <f t="shared" si="112"/>
        <v>8.3333333333333339</v>
      </c>
      <c r="P444" s="73">
        <f t="shared" si="113"/>
        <v>9.4675138895913786</v>
      </c>
      <c r="Q444" s="73">
        <f t="shared" si="114"/>
        <v>1.1361016667509654</v>
      </c>
      <c r="R444" s="73">
        <f t="shared" si="115"/>
        <v>8.3333333333333339</v>
      </c>
    </row>
    <row r="445" spans="3:18" x14ac:dyDescent="0.25">
      <c r="C445" s="70" t="s">
        <v>601</v>
      </c>
      <c r="D445">
        <v>3</v>
      </c>
      <c r="E445">
        <v>3</v>
      </c>
      <c r="F445" t="s">
        <v>541</v>
      </c>
      <c r="G445">
        <v>0.42</v>
      </c>
      <c r="H445" s="70">
        <v>0.03</v>
      </c>
      <c r="J445" s="83">
        <f t="shared" si="110"/>
        <v>0.17398718520621123</v>
      </c>
      <c r="K445">
        <f t="shared" si="111"/>
        <v>17.398718520621124</v>
      </c>
      <c r="L445">
        <f t="shared" si="112"/>
        <v>14</v>
      </c>
      <c r="P445" s="73">
        <f t="shared" si="113"/>
        <v>17.398718520621124</v>
      </c>
      <c r="Q445" s="73">
        <f t="shared" si="114"/>
        <v>1.2427656086157945</v>
      </c>
      <c r="R445" s="73">
        <f t="shared" si="115"/>
        <v>14</v>
      </c>
    </row>
    <row r="446" spans="3:18" x14ac:dyDescent="0.25">
      <c r="C446" s="70" t="s">
        <v>601</v>
      </c>
      <c r="D446">
        <v>3</v>
      </c>
      <c r="E446">
        <v>3</v>
      </c>
      <c r="F446" t="s">
        <v>540</v>
      </c>
      <c r="G446">
        <v>0.23</v>
      </c>
      <c r="H446" s="70">
        <v>0.03</v>
      </c>
      <c r="J446" s="83">
        <f t="shared" si="110"/>
        <v>8.6200003309825954E-2</v>
      </c>
      <c r="K446">
        <f t="shared" si="111"/>
        <v>8.6200003309825952</v>
      </c>
      <c r="L446">
        <f t="shared" si="112"/>
        <v>7.666666666666667</v>
      </c>
      <c r="P446" s="73">
        <f t="shared" si="113"/>
        <v>8.6200003309825952</v>
      </c>
      <c r="Q446" s="73">
        <f t="shared" si="114"/>
        <v>1.1243478692585993</v>
      </c>
      <c r="R446" s="73">
        <f t="shared" si="115"/>
        <v>7.666666666666667</v>
      </c>
    </row>
    <row r="447" spans="3:18" x14ac:dyDescent="0.25">
      <c r="C447" s="70" t="s">
        <v>601</v>
      </c>
      <c r="D447">
        <v>3</v>
      </c>
      <c r="E447">
        <v>3</v>
      </c>
      <c r="F447" t="s">
        <v>541</v>
      </c>
      <c r="G447">
        <v>0.41</v>
      </c>
      <c r="H447" s="70">
        <v>0.03</v>
      </c>
      <c r="J447" s="83">
        <f t="shared" si="110"/>
        <v>0.1689392617042845</v>
      </c>
      <c r="K447">
        <f t="shared" si="111"/>
        <v>16.89392617042845</v>
      </c>
      <c r="L447">
        <f t="shared" si="112"/>
        <v>13.666666666666666</v>
      </c>
      <c r="P447" s="73">
        <f t="shared" si="113"/>
        <v>16.89392617042845</v>
      </c>
      <c r="Q447" s="73">
        <f t="shared" si="114"/>
        <v>1.2361409392996427</v>
      </c>
      <c r="R447" s="73">
        <f t="shared" si="115"/>
        <v>13.666666666666666</v>
      </c>
    </row>
    <row r="448" spans="3:18" x14ac:dyDescent="0.25">
      <c r="C448" s="70" t="s">
        <v>601</v>
      </c>
      <c r="D448">
        <v>3</v>
      </c>
      <c r="E448">
        <v>3</v>
      </c>
      <c r="F448" t="s">
        <v>540</v>
      </c>
      <c r="G448">
        <v>0.21</v>
      </c>
      <c r="H448" s="70">
        <v>0.03</v>
      </c>
      <c r="J448" s="83">
        <f t="shared" si="110"/>
        <v>7.7892686652247731E-2</v>
      </c>
      <c r="K448">
        <f t="shared" si="111"/>
        <v>7.7892686652247729</v>
      </c>
      <c r="L448">
        <f t="shared" si="112"/>
        <v>7</v>
      </c>
      <c r="P448" s="73">
        <f t="shared" si="113"/>
        <v>7.7892686652247729</v>
      </c>
      <c r="Q448" s="73">
        <f t="shared" si="114"/>
        <v>1.1127526664606819</v>
      </c>
      <c r="R448" s="73">
        <f t="shared" si="115"/>
        <v>7</v>
      </c>
    </row>
    <row r="449" spans="1:19" x14ac:dyDescent="0.25">
      <c r="C449" s="70" t="s">
        <v>601</v>
      </c>
      <c r="D449">
        <v>3</v>
      </c>
      <c r="E449">
        <v>3</v>
      </c>
      <c r="F449" t="s">
        <v>541</v>
      </c>
      <c r="G449">
        <v>0.37</v>
      </c>
      <c r="H449" s="70">
        <v>0.03</v>
      </c>
      <c r="J449" s="83">
        <f t="shared" si="110"/>
        <v>0.14924487155444152</v>
      </c>
      <c r="K449">
        <f t="shared" si="111"/>
        <v>14.924487155444153</v>
      </c>
      <c r="L449">
        <f t="shared" si="112"/>
        <v>12.333333333333334</v>
      </c>
      <c r="P449" s="73">
        <f t="shared" si="113"/>
        <v>14.924487155444153</v>
      </c>
      <c r="Q449" s="73">
        <f t="shared" si="114"/>
        <v>1.2100935531441204</v>
      </c>
      <c r="R449" s="73">
        <f t="shared" si="115"/>
        <v>12.333333333333334</v>
      </c>
    </row>
    <row r="450" spans="1:19" x14ac:dyDescent="0.25">
      <c r="C450" s="70" t="s">
        <v>601</v>
      </c>
      <c r="D450">
        <v>3</v>
      </c>
      <c r="E450">
        <v>3</v>
      </c>
      <c r="F450" t="s">
        <v>540</v>
      </c>
      <c r="G450">
        <v>0.25</v>
      </c>
      <c r="H450" s="70">
        <v>0.03</v>
      </c>
      <c r="J450" s="83">
        <f t="shared" si="110"/>
        <v>9.4675138895913794E-2</v>
      </c>
      <c r="K450">
        <f t="shared" si="111"/>
        <v>9.4675138895913786</v>
      </c>
      <c r="L450">
        <f t="shared" si="112"/>
        <v>8.3333333333333339</v>
      </c>
      <c r="P450" s="73">
        <f t="shared" si="113"/>
        <v>9.4675138895913786</v>
      </c>
      <c r="Q450" s="73">
        <f t="shared" si="114"/>
        <v>1.1361016667509654</v>
      </c>
      <c r="R450" s="73">
        <f t="shared" si="115"/>
        <v>8.3333333333333339</v>
      </c>
    </row>
    <row r="451" spans="1:19" x14ac:dyDescent="0.25">
      <c r="C451" s="70" t="s">
        <v>601</v>
      </c>
      <c r="D451">
        <v>3</v>
      </c>
      <c r="E451">
        <v>3</v>
      </c>
      <c r="F451" t="s">
        <v>541</v>
      </c>
      <c r="G451">
        <v>0.32</v>
      </c>
      <c r="H451" s="70">
        <v>0.03</v>
      </c>
      <c r="J451" s="83">
        <f t="shared" si="110"/>
        <v>0.12570925477865239</v>
      </c>
      <c r="K451">
        <f t="shared" si="111"/>
        <v>12.570925477865238</v>
      </c>
      <c r="L451">
        <f t="shared" si="112"/>
        <v>10.666666666666668</v>
      </c>
      <c r="P451" s="73">
        <f t="shared" si="113"/>
        <v>12.570925477865238</v>
      </c>
      <c r="Q451" s="73">
        <f t="shared" si="114"/>
        <v>1.1785242635498658</v>
      </c>
      <c r="R451" s="73">
        <f t="shared" si="115"/>
        <v>10.666666666666668</v>
      </c>
    </row>
    <row r="452" spans="1:19" x14ac:dyDescent="0.25">
      <c r="C452" s="70" t="s">
        <v>601</v>
      </c>
      <c r="D452">
        <v>3</v>
      </c>
      <c r="E452">
        <v>3</v>
      </c>
      <c r="F452" t="s">
        <v>540</v>
      </c>
      <c r="G452">
        <v>0.21</v>
      </c>
      <c r="H452" s="70">
        <v>0.03</v>
      </c>
      <c r="J452" s="83">
        <f t="shared" si="110"/>
        <v>7.7892686652247731E-2</v>
      </c>
      <c r="K452">
        <f t="shared" si="111"/>
        <v>7.7892686652247729</v>
      </c>
      <c r="L452">
        <f t="shared" si="112"/>
        <v>7</v>
      </c>
      <c r="P452" s="73">
        <f t="shared" si="113"/>
        <v>7.7892686652247729</v>
      </c>
      <c r="Q452" s="73">
        <f t="shared" si="114"/>
        <v>1.1127526664606819</v>
      </c>
      <c r="R452" s="73">
        <f t="shared" si="115"/>
        <v>7</v>
      </c>
    </row>
    <row r="453" spans="1:19" x14ac:dyDescent="0.25">
      <c r="C453" s="70" t="s">
        <v>601</v>
      </c>
      <c r="D453">
        <v>3</v>
      </c>
      <c r="E453">
        <v>3</v>
      </c>
      <c r="F453" t="s">
        <v>541</v>
      </c>
      <c r="G453">
        <v>0.33</v>
      </c>
      <c r="H453" s="70">
        <v>0.03</v>
      </c>
      <c r="J453" s="83">
        <f t="shared" si="110"/>
        <v>0.13032270948792676</v>
      </c>
      <c r="K453">
        <f t="shared" si="111"/>
        <v>13.032270948792677</v>
      </c>
      <c r="L453">
        <f t="shared" si="112"/>
        <v>11.000000000000002</v>
      </c>
      <c r="P453" s="73">
        <f t="shared" si="113"/>
        <v>13.032270948792677</v>
      </c>
      <c r="Q453" s="73">
        <f t="shared" si="114"/>
        <v>1.1847519044356978</v>
      </c>
      <c r="R453" s="73">
        <f t="shared" si="115"/>
        <v>11.000000000000002</v>
      </c>
    </row>
    <row r="454" spans="1:19" x14ac:dyDescent="0.25">
      <c r="C454" s="70" t="s">
        <v>601</v>
      </c>
      <c r="D454">
        <v>3</v>
      </c>
      <c r="E454">
        <v>3</v>
      </c>
      <c r="F454" t="s">
        <v>540</v>
      </c>
      <c r="G454">
        <v>0.21</v>
      </c>
      <c r="H454" s="70">
        <v>0.04</v>
      </c>
      <c r="J454" s="83">
        <f t="shared" si="110"/>
        <v>7.7892686652247731E-2</v>
      </c>
      <c r="K454">
        <f t="shared" si="111"/>
        <v>7.7892686652247729</v>
      </c>
      <c r="L454">
        <f t="shared" si="112"/>
        <v>5.25</v>
      </c>
      <c r="P454" s="73">
        <f t="shared" si="113"/>
        <v>7.7892686652247729</v>
      </c>
      <c r="Q454" s="73">
        <f t="shared" si="114"/>
        <v>1.4836702219475757</v>
      </c>
      <c r="R454" s="73">
        <f t="shared" si="115"/>
        <v>5.25</v>
      </c>
    </row>
    <row r="455" spans="1:19" x14ac:dyDescent="0.25">
      <c r="C455" s="70" t="s">
        <v>601</v>
      </c>
      <c r="D455">
        <v>3</v>
      </c>
      <c r="E455">
        <v>3</v>
      </c>
      <c r="F455" t="s">
        <v>541</v>
      </c>
      <c r="G455">
        <v>0.25</v>
      </c>
      <c r="H455" s="70">
        <v>0.03</v>
      </c>
      <c r="J455" s="83">
        <f t="shared" si="110"/>
        <v>9.4675138895913794E-2</v>
      </c>
      <c r="K455">
        <f t="shared" si="111"/>
        <v>9.4675138895913786</v>
      </c>
      <c r="L455">
        <f t="shared" si="112"/>
        <v>8.3333333333333339</v>
      </c>
      <c r="P455" s="73">
        <f t="shared" si="113"/>
        <v>9.4675138895913786</v>
      </c>
      <c r="Q455" s="73">
        <f t="shared" si="114"/>
        <v>1.1361016667509654</v>
      </c>
      <c r="R455" s="73">
        <f t="shared" si="115"/>
        <v>8.3333333333333339</v>
      </c>
    </row>
    <row r="456" spans="1:19" x14ac:dyDescent="0.25">
      <c r="C456" s="70" t="s">
        <v>601</v>
      </c>
      <c r="D456">
        <v>3</v>
      </c>
      <c r="E456">
        <v>3</v>
      </c>
      <c r="F456" t="s">
        <v>540</v>
      </c>
      <c r="G456">
        <v>0.15</v>
      </c>
      <c r="H456" s="70">
        <v>0.04</v>
      </c>
      <c r="J456" s="83">
        <f t="shared" si="110"/>
        <v>5.3944747576094354E-2</v>
      </c>
      <c r="K456">
        <f t="shared" si="111"/>
        <v>5.3944747576094354</v>
      </c>
      <c r="L456">
        <f t="shared" si="112"/>
        <v>3.75</v>
      </c>
      <c r="P456" s="73">
        <f t="shared" si="113"/>
        <v>5.3944747576094354</v>
      </c>
      <c r="Q456" s="73">
        <f t="shared" si="114"/>
        <v>1.4385266020291827</v>
      </c>
      <c r="R456" s="73">
        <f t="shared" si="115"/>
        <v>3.75</v>
      </c>
    </row>
    <row r="457" spans="1:19" x14ac:dyDescent="0.25">
      <c r="C457" s="70" t="s">
        <v>601</v>
      </c>
      <c r="D457">
        <v>3</v>
      </c>
      <c r="E457">
        <v>3</v>
      </c>
      <c r="F457" t="s">
        <v>541</v>
      </c>
      <c r="G457">
        <v>0.21</v>
      </c>
      <c r="H457" s="70">
        <v>0.03</v>
      </c>
      <c r="J457" s="83">
        <f t="shared" si="110"/>
        <v>7.7892686652247731E-2</v>
      </c>
      <c r="K457">
        <f t="shared" si="111"/>
        <v>7.7892686652247729</v>
      </c>
      <c r="L457">
        <f t="shared" si="112"/>
        <v>7</v>
      </c>
      <c r="P457" s="73">
        <f t="shared" si="113"/>
        <v>7.7892686652247729</v>
      </c>
      <c r="Q457" s="73">
        <f t="shared" si="114"/>
        <v>1.1127526664606819</v>
      </c>
      <c r="R457" s="73">
        <f t="shared" si="115"/>
        <v>7</v>
      </c>
    </row>
    <row r="460" spans="1:19" x14ac:dyDescent="0.25">
      <c r="A460" s="75" t="s">
        <v>179</v>
      </c>
      <c r="C460" s="70"/>
    </row>
    <row r="461" spans="1:19" x14ac:dyDescent="0.25">
      <c r="C461" s="70"/>
      <c r="D461" t="s">
        <v>488</v>
      </c>
      <c r="E461" t="s">
        <v>602</v>
      </c>
      <c r="F461" t="s">
        <v>603</v>
      </c>
      <c r="G461" t="s">
        <v>539</v>
      </c>
      <c r="H461" t="s">
        <v>441</v>
      </c>
      <c r="I461" t="s">
        <v>498</v>
      </c>
      <c r="K461" t="s">
        <v>443</v>
      </c>
      <c r="L461" t="s">
        <v>445</v>
      </c>
      <c r="M461" t="s">
        <v>442</v>
      </c>
      <c r="Q461" t="s">
        <v>443</v>
      </c>
      <c r="R461" t="s">
        <v>442</v>
      </c>
      <c r="S461" t="s">
        <v>498</v>
      </c>
    </row>
    <row r="462" spans="1:19" x14ac:dyDescent="0.25">
      <c r="C462" s="70" t="s">
        <v>604</v>
      </c>
      <c r="D462">
        <v>7</v>
      </c>
      <c r="E462">
        <v>7</v>
      </c>
      <c r="F462" t="s">
        <v>605</v>
      </c>
      <c r="G462" t="s">
        <v>540</v>
      </c>
      <c r="H462" s="70">
        <v>0.35</v>
      </c>
      <c r="I462" s="70">
        <v>2.67</v>
      </c>
      <c r="J462" s="70"/>
      <c r="K462" s="83">
        <f>(EXP(H462)-1)/D462</f>
        <v>5.9866792656179592E-2</v>
      </c>
      <c r="L462">
        <f t="shared" ref="L462:L479" si="116">K462*100</f>
        <v>5.9866792656179593</v>
      </c>
      <c r="M462">
        <f t="shared" ref="M462:M479" si="117">H462/I462</f>
        <v>0.13108614232209737</v>
      </c>
      <c r="Q462" s="73">
        <f t="shared" ref="Q462:Q479" si="118">L462</f>
        <v>5.9866792656179593</v>
      </c>
      <c r="R462" s="73">
        <f t="shared" ref="R462:R479" si="119">Q462/S462</f>
        <v>2.242201972141558</v>
      </c>
      <c r="S462" s="73">
        <f t="shared" ref="S462:S479" si="120">I462</f>
        <v>2.67</v>
      </c>
    </row>
    <row r="463" spans="1:19" x14ac:dyDescent="0.25">
      <c r="C463" s="70" t="s">
        <v>606</v>
      </c>
      <c r="D463">
        <v>4</v>
      </c>
      <c r="E463">
        <v>11</v>
      </c>
      <c r="F463" t="s">
        <v>605</v>
      </c>
      <c r="G463" t="s">
        <v>540</v>
      </c>
      <c r="H463">
        <v>0.69</v>
      </c>
      <c r="I463" s="70">
        <v>5.8</v>
      </c>
      <c r="K463" s="83">
        <f>(1+H463-H462)^(1/D463)-1</f>
        <v>7.59106330355801E-2</v>
      </c>
      <c r="L463">
        <f t="shared" si="116"/>
        <v>7.59106330355801</v>
      </c>
      <c r="M463">
        <f t="shared" si="117"/>
        <v>0.1189655172413793</v>
      </c>
      <c r="Q463" s="73">
        <f t="shared" si="118"/>
        <v>7.59106330355801</v>
      </c>
      <c r="R463" s="73">
        <f t="shared" si="119"/>
        <v>1.3088040178548292</v>
      </c>
      <c r="S463" s="73">
        <f t="shared" si="120"/>
        <v>5.8</v>
      </c>
    </row>
    <row r="464" spans="1:19" x14ac:dyDescent="0.25">
      <c r="C464" s="70" t="s">
        <v>607</v>
      </c>
      <c r="D464">
        <v>3</v>
      </c>
      <c r="E464">
        <v>14</v>
      </c>
      <c r="F464" t="s">
        <v>605</v>
      </c>
      <c r="G464" t="s">
        <v>540</v>
      </c>
      <c r="H464">
        <v>1.39</v>
      </c>
      <c r="I464" s="70">
        <v>10.3</v>
      </c>
      <c r="K464" s="83">
        <f>(1+H464-H463)^(1/D464)-1</f>
        <v>0.19348319192733698</v>
      </c>
      <c r="L464">
        <f t="shared" si="116"/>
        <v>19.348319192733697</v>
      </c>
      <c r="M464">
        <f t="shared" si="117"/>
        <v>0.13495145631067959</v>
      </c>
      <c r="Q464" s="73">
        <f t="shared" si="118"/>
        <v>19.348319192733697</v>
      </c>
      <c r="R464" s="73">
        <f t="shared" si="119"/>
        <v>1.8784775915275433</v>
      </c>
      <c r="S464" s="73">
        <f t="shared" si="120"/>
        <v>10.3</v>
      </c>
    </row>
    <row r="465" spans="3:19" x14ac:dyDescent="0.25">
      <c r="C465" s="70" t="s">
        <v>604</v>
      </c>
      <c r="D465">
        <v>7</v>
      </c>
      <c r="E465">
        <v>7</v>
      </c>
      <c r="F465" t="s">
        <v>608</v>
      </c>
      <c r="G465" t="s">
        <v>540</v>
      </c>
      <c r="H465">
        <v>0.37</v>
      </c>
      <c r="I465" s="70">
        <v>4.28</v>
      </c>
      <c r="K465" s="83">
        <f>(EXP(H465)-1)/D465</f>
        <v>6.3962087809046358E-2</v>
      </c>
      <c r="L465">
        <f t="shared" si="116"/>
        <v>6.3962087809046357</v>
      </c>
      <c r="M465">
        <f t="shared" si="117"/>
        <v>8.6448598130841117E-2</v>
      </c>
      <c r="Q465" s="73">
        <f t="shared" si="118"/>
        <v>6.3962087809046357</v>
      </c>
      <c r="R465" s="73">
        <f t="shared" si="119"/>
        <v>1.4944413039496811</v>
      </c>
      <c r="S465" s="73">
        <f t="shared" si="120"/>
        <v>4.28</v>
      </c>
    </row>
    <row r="466" spans="3:19" x14ac:dyDescent="0.25">
      <c r="C466" s="70" t="s">
        <v>606</v>
      </c>
      <c r="D466">
        <v>4</v>
      </c>
      <c r="E466">
        <v>11</v>
      </c>
      <c r="F466" t="s">
        <v>608</v>
      </c>
      <c r="G466" t="s">
        <v>540</v>
      </c>
      <c r="H466">
        <v>0.75</v>
      </c>
      <c r="I466" s="70">
        <v>8.25</v>
      </c>
      <c r="K466" s="83">
        <f>(1+H466-H465)^(1/D466)-1</f>
        <v>8.3851471580434378E-2</v>
      </c>
      <c r="L466">
        <f t="shared" si="116"/>
        <v>8.3851471580434378</v>
      </c>
      <c r="M466">
        <f t="shared" si="117"/>
        <v>9.0909090909090912E-2</v>
      </c>
      <c r="Q466" s="73">
        <f t="shared" si="118"/>
        <v>8.3851471580434378</v>
      </c>
      <c r="R466" s="73">
        <f t="shared" si="119"/>
        <v>1.016381473702235</v>
      </c>
      <c r="S466" s="73">
        <f t="shared" si="120"/>
        <v>8.25</v>
      </c>
    </row>
    <row r="467" spans="3:19" x14ac:dyDescent="0.25">
      <c r="C467" s="70" t="s">
        <v>607</v>
      </c>
      <c r="D467">
        <v>3</v>
      </c>
      <c r="E467">
        <v>14</v>
      </c>
      <c r="F467" t="s">
        <v>608</v>
      </c>
      <c r="G467" t="s">
        <v>540</v>
      </c>
      <c r="H467">
        <v>1.72</v>
      </c>
      <c r="I467" s="70">
        <v>5.86</v>
      </c>
      <c r="K467" s="83">
        <f>(1+H467-H466)^(1/D467)-1</f>
        <v>0.2535896814815497</v>
      </c>
      <c r="L467">
        <f t="shared" si="116"/>
        <v>25.358968148154972</v>
      </c>
      <c r="M467">
        <f t="shared" si="117"/>
        <v>0.29351535836177473</v>
      </c>
      <c r="Q467" s="73">
        <f t="shared" si="118"/>
        <v>25.358968148154972</v>
      </c>
      <c r="R467" s="73">
        <f t="shared" si="119"/>
        <v>4.3274689672619404</v>
      </c>
      <c r="S467" s="73">
        <f t="shared" si="120"/>
        <v>5.86</v>
      </c>
    </row>
    <row r="468" spans="3:19" x14ac:dyDescent="0.25">
      <c r="C468" s="70" t="s">
        <v>604</v>
      </c>
      <c r="D468">
        <v>7</v>
      </c>
      <c r="E468">
        <v>7</v>
      </c>
      <c r="F468" t="s">
        <v>609</v>
      </c>
      <c r="G468" t="s">
        <v>540</v>
      </c>
      <c r="H468">
        <v>0.42</v>
      </c>
      <c r="I468" s="70">
        <v>2.2999999999999998</v>
      </c>
      <c r="K468" s="83">
        <f>(EXP(H468)-1)/D468</f>
        <v>7.4565936516947665E-2</v>
      </c>
      <c r="L468">
        <f t="shared" si="116"/>
        <v>7.4565936516947664</v>
      </c>
      <c r="M468">
        <f t="shared" si="117"/>
        <v>0.18260869565217391</v>
      </c>
      <c r="Q468" s="73">
        <f t="shared" si="118"/>
        <v>7.4565936516947664</v>
      </c>
      <c r="R468" s="73">
        <f t="shared" si="119"/>
        <v>3.24199723986729</v>
      </c>
      <c r="S468" s="73">
        <f t="shared" si="120"/>
        <v>2.2999999999999998</v>
      </c>
    </row>
    <row r="469" spans="3:19" x14ac:dyDescent="0.25">
      <c r="C469" s="70" t="s">
        <v>606</v>
      </c>
      <c r="D469">
        <v>4</v>
      </c>
      <c r="E469">
        <v>11</v>
      </c>
      <c r="F469" t="s">
        <v>609</v>
      </c>
      <c r="G469" t="s">
        <v>540</v>
      </c>
      <c r="H469">
        <v>0.6</v>
      </c>
      <c r="I469" s="70">
        <v>3.1</v>
      </c>
      <c r="K469" s="83">
        <f>(1+H469-H468)^(1/D469)-1</f>
        <v>4.2246635456321124E-2</v>
      </c>
      <c r="L469">
        <f t="shared" si="116"/>
        <v>4.2246635456321124</v>
      </c>
      <c r="M469">
        <f t="shared" si="117"/>
        <v>0.19354838709677419</v>
      </c>
      <c r="Q469" s="73">
        <f t="shared" si="118"/>
        <v>4.2246635456321124</v>
      </c>
      <c r="R469" s="73">
        <f t="shared" si="119"/>
        <v>1.362794692139391</v>
      </c>
      <c r="S469" s="73">
        <f t="shared" si="120"/>
        <v>3.1</v>
      </c>
    </row>
    <row r="470" spans="3:19" x14ac:dyDescent="0.25">
      <c r="C470" s="70" t="s">
        <v>607</v>
      </c>
      <c r="D470">
        <v>3</v>
      </c>
      <c r="E470">
        <v>14</v>
      </c>
      <c r="F470" t="s">
        <v>609</v>
      </c>
      <c r="G470" t="s">
        <v>540</v>
      </c>
      <c r="H470">
        <v>2.27</v>
      </c>
      <c r="I470" s="70">
        <v>4.1900000000000004</v>
      </c>
      <c r="K470" s="83">
        <f>(1+H470-H469)^(1/D470)-1</f>
        <v>0.38730010917983426</v>
      </c>
      <c r="L470">
        <f t="shared" si="116"/>
        <v>38.730010917983428</v>
      </c>
      <c r="M470">
        <f t="shared" si="117"/>
        <v>0.54176610978520279</v>
      </c>
      <c r="Q470" s="73">
        <f t="shared" si="118"/>
        <v>38.730010917983428</v>
      </c>
      <c r="R470" s="73">
        <f t="shared" si="119"/>
        <v>9.2434393599005791</v>
      </c>
      <c r="S470" s="73">
        <f t="shared" si="120"/>
        <v>4.1900000000000004</v>
      </c>
    </row>
    <row r="471" spans="3:19" x14ac:dyDescent="0.25">
      <c r="C471" s="70" t="s">
        <v>604</v>
      </c>
      <c r="D471">
        <v>7</v>
      </c>
      <c r="E471">
        <v>7</v>
      </c>
      <c r="F471" t="s">
        <v>605</v>
      </c>
      <c r="G471" t="s">
        <v>541</v>
      </c>
      <c r="H471">
        <v>0.61</v>
      </c>
      <c r="I471">
        <v>1.96</v>
      </c>
      <c r="K471" s="83">
        <f>(EXP(H471)-1)/D471</f>
        <v>0.12006162839737677</v>
      </c>
      <c r="L471">
        <f t="shared" si="116"/>
        <v>12.006162839737677</v>
      </c>
      <c r="M471">
        <f t="shared" si="117"/>
        <v>0.31122448979591838</v>
      </c>
      <c r="Q471" s="73">
        <f t="shared" si="118"/>
        <v>12.006162839737677</v>
      </c>
      <c r="R471" s="73">
        <f t="shared" si="119"/>
        <v>6.1255932855804476</v>
      </c>
      <c r="S471" s="73">
        <f t="shared" si="120"/>
        <v>1.96</v>
      </c>
    </row>
    <row r="472" spans="3:19" x14ac:dyDescent="0.25">
      <c r="C472" s="70" t="s">
        <v>606</v>
      </c>
      <c r="D472">
        <v>4</v>
      </c>
      <c r="E472">
        <v>11</v>
      </c>
      <c r="F472" t="s">
        <v>605</v>
      </c>
      <c r="G472" t="s">
        <v>541</v>
      </c>
      <c r="H472">
        <v>1.02</v>
      </c>
      <c r="I472">
        <v>3.73</v>
      </c>
      <c r="K472" s="83">
        <f>(1+H472-H471)^(1/D472)-1</f>
        <v>8.9694548350037318E-2</v>
      </c>
      <c r="L472">
        <f t="shared" si="116"/>
        <v>8.9694548350037309</v>
      </c>
      <c r="M472">
        <f t="shared" si="117"/>
        <v>0.27345844504021449</v>
      </c>
      <c r="Q472" s="73">
        <f t="shared" si="118"/>
        <v>8.9694548350037309</v>
      </c>
      <c r="R472" s="73">
        <f t="shared" si="119"/>
        <v>2.4046795804299546</v>
      </c>
      <c r="S472" s="73">
        <f t="shared" si="120"/>
        <v>3.73</v>
      </c>
    </row>
    <row r="473" spans="3:19" x14ac:dyDescent="0.25">
      <c r="C473" s="70" t="s">
        <v>607</v>
      </c>
      <c r="D473">
        <v>3</v>
      </c>
      <c r="E473">
        <v>14</v>
      </c>
      <c r="F473" t="s">
        <v>605</v>
      </c>
      <c r="G473" t="s">
        <v>541</v>
      </c>
      <c r="H473">
        <v>1.85</v>
      </c>
      <c r="I473">
        <v>6.21</v>
      </c>
      <c r="K473" s="83">
        <f>(1+H473-H472)^(1/D473)-1</f>
        <v>0.2231612006930872</v>
      </c>
      <c r="L473">
        <f t="shared" si="116"/>
        <v>22.31612006930872</v>
      </c>
      <c r="M473">
        <f t="shared" si="117"/>
        <v>0.29790660225442833</v>
      </c>
      <c r="Q473" s="73">
        <f t="shared" si="118"/>
        <v>22.31612006930872</v>
      </c>
      <c r="R473" s="73">
        <f t="shared" si="119"/>
        <v>3.5935781109997937</v>
      </c>
      <c r="S473" s="73">
        <f t="shared" si="120"/>
        <v>6.21</v>
      </c>
    </row>
    <row r="474" spans="3:19" x14ac:dyDescent="0.25">
      <c r="C474" s="70" t="s">
        <v>604</v>
      </c>
      <c r="D474">
        <v>7</v>
      </c>
      <c r="E474">
        <v>7</v>
      </c>
      <c r="F474" t="s">
        <v>608</v>
      </c>
      <c r="G474" t="s">
        <v>541</v>
      </c>
      <c r="H474">
        <v>0.36</v>
      </c>
      <c r="I474">
        <v>2.66</v>
      </c>
      <c r="K474" s="83">
        <f>(EXP(H474)-1)/D474</f>
        <v>6.1904202080048591E-2</v>
      </c>
      <c r="L474">
        <f t="shared" si="116"/>
        <v>6.1904202080048591</v>
      </c>
      <c r="M474">
        <f t="shared" si="117"/>
        <v>0.13533834586466165</v>
      </c>
      <c r="Q474" s="73">
        <f t="shared" si="118"/>
        <v>6.1904202080048591</v>
      </c>
      <c r="R474" s="73">
        <f t="shared" si="119"/>
        <v>2.3272256421070896</v>
      </c>
      <c r="S474" s="73">
        <f t="shared" si="120"/>
        <v>2.66</v>
      </c>
    </row>
    <row r="475" spans="3:19" x14ac:dyDescent="0.25">
      <c r="C475" s="70" t="s">
        <v>606</v>
      </c>
      <c r="D475">
        <v>4</v>
      </c>
      <c r="E475">
        <v>11</v>
      </c>
      <c r="F475" t="s">
        <v>608</v>
      </c>
      <c r="G475" t="s">
        <v>541</v>
      </c>
      <c r="H475">
        <v>0.84</v>
      </c>
      <c r="I475">
        <v>6.23</v>
      </c>
      <c r="K475" s="83">
        <f>(1+H475-H474)^(1/D475)-1</f>
        <v>0.10297439048222867</v>
      </c>
      <c r="L475">
        <f t="shared" si="116"/>
        <v>10.297439048222866</v>
      </c>
      <c r="M475">
        <f t="shared" si="117"/>
        <v>0.1348314606741573</v>
      </c>
      <c r="Q475" s="73">
        <f t="shared" si="118"/>
        <v>10.297439048222866</v>
      </c>
      <c r="R475" s="73">
        <f t="shared" si="119"/>
        <v>1.6528794619940395</v>
      </c>
      <c r="S475" s="73">
        <f t="shared" si="120"/>
        <v>6.23</v>
      </c>
    </row>
    <row r="476" spans="3:19" x14ac:dyDescent="0.25">
      <c r="C476" s="70" t="s">
        <v>607</v>
      </c>
      <c r="D476">
        <v>3</v>
      </c>
      <c r="E476">
        <v>14</v>
      </c>
      <c r="F476" t="s">
        <v>608</v>
      </c>
      <c r="G476" t="s">
        <v>541</v>
      </c>
      <c r="H476">
        <v>2.29</v>
      </c>
      <c r="I476">
        <v>6.01</v>
      </c>
      <c r="K476" s="83">
        <f>(1+H476-H475)^(1/D476)-1</f>
        <v>0.34809974988792525</v>
      </c>
      <c r="L476">
        <f t="shared" si="116"/>
        <v>34.809974988792526</v>
      </c>
      <c r="M476">
        <f t="shared" si="117"/>
        <v>0.38103161397670549</v>
      </c>
      <c r="Q476" s="73">
        <f t="shared" si="118"/>
        <v>34.809974988792526</v>
      </c>
      <c r="R476" s="73">
        <f t="shared" si="119"/>
        <v>5.7920091495495054</v>
      </c>
      <c r="S476" s="73">
        <f t="shared" si="120"/>
        <v>6.01</v>
      </c>
    </row>
    <row r="477" spans="3:19" x14ac:dyDescent="0.25">
      <c r="C477" s="70" t="s">
        <v>604</v>
      </c>
      <c r="D477">
        <v>7</v>
      </c>
      <c r="E477">
        <v>7</v>
      </c>
      <c r="F477" t="s">
        <v>609</v>
      </c>
      <c r="G477" t="s">
        <v>541</v>
      </c>
      <c r="H477">
        <v>0.68</v>
      </c>
      <c r="I477">
        <v>4.5</v>
      </c>
      <c r="K477" s="83">
        <f>(EXP(H477)-1)/D477</f>
        <v>0.13912539031863538</v>
      </c>
      <c r="L477">
        <f t="shared" si="116"/>
        <v>13.912539031863538</v>
      </c>
      <c r="M477">
        <f t="shared" si="117"/>
        <v>0.15111111111111111</v>
      </c>
      <c r="Q477" s="73">
        <f t="shared" si="118"/>
        <v>13.912539031863538</v>
      </c>
      <c r="R477" s="73">
        <f t="shared" si="119"/>
        <v>3.0916753404141195</v>
      </c>
      <c r="S477" s="73">
        <f t="shared" si="120"/>
        <v>4.5</v>
      </c>
    </row>
    <row r="478" spans="3:19" x14ac:dyDescent="0.25">
      <c r="C478" s="70" t="s">
        <v>606</v>
      </c>
      <c r="D478">
        <v>4</v>
      </c>
      <c r="E478">
        <v>11</v>
      </c>
      <c r="F478" t="s">
        <v>609</v>
      </c>
      <c r="G478" t="s">
        <v>541</v>
      </c>
      <c r="H478">
        <v>0.83</v>
      </c>
      <c r="I478">
        <v>4.54</v>
      </c>
      <c r="K478" s="83">
        <f>(1+H478-H477)^(1/D478)-1</f>
        <v>3.5558076341622114E-2</v>
      </c>
      <c r="L478">
        <f t="shared" si="116"/>
        <v>3.5558076341622114</v>
      </c>
      <c r="M478">
        <f t="shared" si="117"/>
        <v>0.18281938325991187</v>
      </c>
      <c r="Q478" s="73">
        <f t="shared" si="118"/>
        <v>3.5558076341622114</v>
      </c>
      <c r="R478" s="73">
        <f t="shared" si="119"/>
        <v>0.78321754056436377</v>
      </c>
      <c r="S478" s="73">
        <f t="shared" si="120"/>
        <v>4.54</v>
      </c>
    </row>
    <row r="479" spans="3:19" x14ac:dyDescent="0.25">
      <c r="C479" s="70" t="s">
        <v>607</v>
      </c>
      <c r="D479">
        <v>3</v>
      </c>
      <c r="E479">
        <v>14</v>
      </c>
      <c r="F479" t="s">
        <v>609</v>
      </c>
      <c r="G479" t="s">
        <v>541</v>
      </c>
      <c r="H479">
        <v>2.06</v>
      </c>
      <c r="I479">
        <v>6.37</v>
      </c>
      <c r="K479" s="83">
        <f>(1+H479-H478)^(1/D479)-1</f>
        <v>0.30647655617245873</v>
      </c>
      <c r="L479">
        <f t="shared" si="116"/>
        <v>30.647655617245874</v>
      </c>
      <c r="M479">
        <f t="shared" si="117"/>
        <v>0.32339089481946626</v>
      </c>
      <c r="Q479" s="73">
        <f t="shared" si="118"/>
        <v>30.647655617245874</v>
      </c>
      <c r="R479" s="73">
        <f t="shared" si="119"/>
        <v>4.8112489195048465</v>
      </c>
      <c r="S479" s="73">
        <f t="shared" si="120"/>
        <v>6.37</v>
      </c>
    </row>
    <row r="482" spans="1:16" x14ac:dyDescent="0.25">
      <c r="A482" s="75" t="s">
        <v>181</v>
      </c>
      <c r="C482" t="s">
        <v>610</v>
      </c>
      <c r="D482" t="s">
        <v>611</v>
      </c>
      <c r="E482" t="s">
        <v>612</v>
      </c>
      <c r="F482" t="s">
        <v>613</v>
      </c>
      <c r="G482" t="s">
        <v>498</v>
      </c>
      <c r="H482" t="s">
        <v>441</v>
      </c>
      <c r="I482" t="s">
        <v>442</v>
      </c>
      <c r="K482" t="s">
        <v>443</v>
      </c>
      <c r="L482" t="s">
        <v>442</v>
      </c>
      <c r="M482" t="s">
        <v>498</v>
      </c>
    </row>
    <row r="483" spans="1:16" x14ac:dyDescent="0.25">
      <c r="C483">
        <v>6.4000000000000001E-2</v>
      </c>
      <c r="D483">
        <v>3.0000000000000001E-3</v>
      </c>
      <c r="E483">
        <v>8.7999999999999995E-2</v>
      </c>
      <c r="F483">
        <v>2.4E-2</v>
      </c>
      <c r="G483">
        <f t="shared" ref="G483:G488" si="121">AVERAGE(C483/D483,E483/F483)</f>
        <v>12.5</v>
      </c>
      <c r="H483">
        <v>7.9000000000000001E-2</v>
      </c>
      <c r="I483">
        <f t="shared" ref="I483:I488" si="122">H483/G483</f>
        <v>6.3200000000000001E-3</v>
      </c>
      <c r="K483" s="73">
        <f t="shared" ref="K483:K488" si="123">H483*100</f>
        <v>7.9</v>
      </c>
      <c r="L483" s="73">
        <f t="shared" ref="L483:L488" si="124">K483/M483</f>
        <v>0.63200000000000001</v>
      </c>
      <c r="M483" s="73">
        <f t="shared" ref="M483:M488" si="125">G483</f>
        <v>12.5</v>
      </c>
    </row>
    <row r="484" spans="1:16" x14ac:dyDescent="0.25">
      <c r="C484">
        <v>6.0999999999999999E-2</v>
      </c>
      <c r="D484">
        <v>3.0000000000000001E-3</v>
      </c>
      <c r="E484">
        <v>5.8000000000000003E-2</v>
      </c>
      <c r="F484">
        <v>2.9000000000000001E-2</v>
      </c>
      <c r="G484">
        <f t="shared" si="121"/>
        <v>11.166666666666666</v>
      </c>
      <c r="H484">
        <v>7.4999999999999997E-2</v>
      </c>
      <c r="I484">
        <f t="shared" si="122"/>
        <v>6.7164179104477612E-3</v>
      </c>
      <c r="K484" s="73">
        <f t="shared" si="123"/>
        <v>7.5</v>
      </c>
      <c r="L484" s="73">
        <f t="shared" si="124"/>
        <v>0.67164179104477617</v>
      </c>
      <c r="M484" s="73">
        <f t="shared" si="125"/>
        <v>11.166666666666666</v>
      </c>
    </row>
    <row r="485" spans="1:16" x14ac:dyDescent="0.25">
      <c r="C485">
        <v>6.6000000000000003E-2</v>
      </c>
      <c r="D485">
        <v>2E-3</v>
      </c>
      <c r="E485">
        <v>8.8999999999999996E-2</v>
      </c>
      <c r="F485">
        <v>1.9E-2</v>
      </c>
      <c r="G485">
        <f t="shared" si="121"/>
        <v>18.842105263157894</v>
      </c>
      <c r="H485">
        <v>7.5999999999999998E-2</v>
      </c>
      <c r="I485">
        <f t="shared" si="122"/>
        <v>4.0335195530726261E-3</v>
      </c>
      <c r="K485" s="73">
        <f t="shared" si="123"/>
        <v>7.6</v>
      </c>
      <c r="L485" s="73">
        <f t="shared" si="124"/>
        <v>0.40335195530726259</v>
      </c>
      <c r="M485" s="73">
        <f t="shared" si="125"/>
        <v>18.842105263157894</v>
      </c>
    </row>
    <row r="486" spans="1:16" x14ac:dyDescent="0.25">
      <c r="C486">
        <v>0.06</v>
      </c>
      <c r="D486">
        <v>4.0000000000000001E-3</v>
      </c>
      <c r="E486">
        <v>0.06</v>
      </c>
      <c r="F486">
        <v>5.0000000000000001E-3</v>
      </c>
      <c r="G486">
        <f t="shared" si="121"/>
        <v>13.5</v>
      </c>
      <c r="H486">
        <v>7.4999999999999997E-2</v>
      </c>
      <c r="I486">
        <f t="shared" si="122"/>
        <v>5.5555555555555558E-3</v>
      </c>
      <c r="K486" s="73">
        <f t="shared" si="123"/>
        <v>7.5</v>
      </c>
      <c r="L486" s="73">
        <f t="shared" si="124"/>
        <v>0.55555555555555558</v>
      </c>
      <c r="M486" s="73">
        <f t="shared" si="125"/>
        <v>13.5</v>
      </c>
    </row>
    <row r="487" spans="1:16" x14ac:dyDescent="0.25">
      <c r="C487">
        <v>6.7000000000000004E-2</v>
      </c>
      <c r="D487">
        <v>7.0000000000000001E-3</v>
      </c>
      <c r="E487">
        <v>6.7000000000000004E-2</v>
      </c>
      <c r="F487">
        <v>7.0000000000000001E-3</v>
      </c>
      <c r="G487">
        <f t="shared" si="121"/>
        <v>9.5714285714285712</v>
      </c>
      <c r="H487">
        <v>7.1999999999999995E-2</v>
      </c>
      <c r="I487">
        <f t="shared" si="122"/>
        <v>7.5223880597014925E-3</v>
      </c>
      <c r="K487" s="73">
        <f t="shared" si="123"/>
        <v>7.1999999999999993</v>
      </c>
      <c r="L487" s="73">
        <f t="shared" si="124"/>
        <v>0.75223880597014925</v>
      </c>
      <c r="M487" s="73">
        <f t="shared" si="125"/>
        <v>9.5714285714285712</v>
      </c>
    </row>
    <row r="488" spans="1:16" x14ac:dyDescent="0.25">
      <c r="C488">
        <v>6.2E-2</v>
      </c>
      <c r="D488">
        <v>7.0000000000000001E-3</v>
      </c>
      <c r="E488">
        <v>6.2E-2</v>
      </c>
      <c r="F488">
        <v>7.0000000000000001E-3</v>
      </c>
      <c r="G488">
        <f t="shared" si="121"/>
        <v>8.8571428571428577</v>
      </c>
      <c r="H488">
        <v>6.7000000000000004E-2</v>
      </c>
      <c r="I488">
        <f t="shared" si="122"/>
        <v>7.5645161290322583E-3</v>
      </c>
      <c r="K488" s="73">
        <f t="shared" si="123"/>
        <v>6.7</v>
      </c>
      <c r="L488" s="73">
        <f t="shared" si="124"/>
        <v>0.75645161290322582</v>
      </c>
      <c r="M488" s="73">
        <f t="shared" si="125"/>
        <v>8.8571428571428577</v>
      </c>
    </row>
    <row r="492" spans="1:16" x14ac:dyDescent="0.25">
      <c r="A492" s="75" t="s">
        <v>194</v>
      </c>
    </row>
    <row r="494" spans="1:16" x14ac:dyDescent="0.25">
      <c r="C494" t="s">
        <v>488</v>
      </c>
      <c r="D494" t="s">
        <v>596</v>
      </c>
      <c r="E494" t="s">
        <v>441</v>
      </c>
      <c r="F494" t="s">
        <v>442</v>
      </c>
      <c r="H494" t="s">
        <v>443</v>
      </c>
      <c r="I494" t="s">
        <v>445</v>
      </c>
      <c r="J494" t="s">
        <v>498</v>
      </c>
      <c r="N494" t="s">
        <v>443</v>
      </c>
      <c r="O494" t="s">
        <v>442</v>
      </c>
      <c r="P494" t="s">
        <v>444</v>
      </c>
    </row>
    <row r="495" spans="1:16" x14ac:dyDescent="0.25">
      <c r="B495" s="83" t="s">
        <v>614</v>
      </c>
      <c r="C495">
        <v>12</v>
      </c>
      <c r="D495" s="70" t="s">
        <v>472</v>
      </c>
      <c r="E495" s="70">
        <v>0.20699999999999999</v>
      </c>
      <c r="F495" s="70">
        <v>1.7999999999999999E-2</v>
      </c>
      <c r="G495" s="70"/>
      <c r="H495" s="83">
        <f t="shared" ref="H495:H509" si="126">(EXP(E495)-1)/C495</f>
        <v>1.9165214315062722E-2</v>
      </c>
      <c r="I495">
        <f t="shared" ref="I495:I509" si="127">H495*100</f>
        <v>1.9165214315062722</v>
      </c>
      <c r="J495">
        <f t="shared" ref="J495:J509" si="128">E495/F495</f>
        <v>11.5</v>
      </c>
      <c r="N495" s="73">
        <f t="shared" ref="N495:N509" si="129">I495</f>
        <v>1.9165214315062722</v>
      </c>
      <c r="O495" s="73">
        <f t="shared" ref="O495:O509" si="130">N495/P495</f>
        <v>0.16665403752228453</v>
      </c>
      <c r="P495" s="73">
        <f t="shared" ref="P495:P509" si="131">J495</f>
        <v>11.5</v>
      </c>
    </row>
    <row r="496" spans="1:16" x14ac:dyDescent="0.25">
      <c r="B496" s="83" t="s">
        <v>615</v>
      </c>
      <c r="C496">
        <v>14</v>
      </c>
      <c r="D496" s="70" t="s">
        <v>472</v>
      </c>
      <c r="E496">
        <v>9.4E-2</v>
      </c>
      <c r="F496">
        <v>1.6E-2</v>
      </c>
      <c r="H496" s="83">
        <f t="shared" si="126"/>
        <v>7.0399818512266888E-3</v>
      </c>
      <c r="I496">
        <f t="shared" si="127"/>
        <v>0.70399818512266887</v>
      </c>
      <c r="J496">
        <f t="shared" si="128"/>
        <v>5.875</v>
      </c>
      <c r="N496" s="73">
        <f t="shared" si="129"/>
        <v>0.70399818512266887</v>
      </c>
      <c r="O496" s="73">
        <f t="shared" si="130"/>
        <v>0.11982947831875215</v>
      </c>
      <c r="P496" s="73">
        <f t="shared" si="131"/>
        <v>5.875</v>
      </c>
    </row>
    <row r="497" spans="1:16" x14ac:dyDescent="0.25">
      <c r="B497" s="83" t="s">
        <v>522</v>
      </c>
      <c r="C497">
        <v>16</v>
      </c>
      <c r="D497" s="70" t="s">
        <v>472</v>
      </c>
      <c r="E497">
        <v>0.29799999999999999</v>
      </c>
      <c r="F497">
        <v>1.6E-2</v>
      </c>
      <c r="H497" s="83">
        <f t="shared" si="126"/>
        <v>2.1697611742472131E-2</v>
      </c>
      <c r="I497">
        <f t="shared" si="127"/>
        <v>2.1697611742472129</v>
      </c>
      <c r="J497">
        <f t="shared" si="128"/>
        <v>18.625</v>
      </c>
      <c r="N497" s="73">
        <f t="shared" si="129"/>
        <v>2.1697611742472129</v>
      </c>
      <c r="O497" s="73">
        <f t="shared" si="130"/>
        <v>0.11649724425488392</v>
      </c>
      <c r="P497" s="73">
        <f t="shared" si="131"/>
        <v>18.625</v>
      </c>
    </row>
    <row r="498" spans="1:16" x14ac:dyDescent="0.25">
      <c r="B498" s="83" t="s">
        <v>614</v>
      </c>
      <c r="C498">
        <v>12</v>
      </c>
      <c r="D498" s="70" t="s">
        <v>616</v>
      </c>
      <c r="E498">
        <v>0.16600000000000001</v>
      </c>
      <c r="F498">
        <v>1.7999999999999999E-2</v>
      </c>
      <c r="H498" s="83">
        <f t="shared" si="126"/>
        <v>1.5047758476939677E-2</v>
      </c>
      <c r="I498">
        <f t="shared" si="127"/>
        <v>1.5047758476939677</v>
      </c>
      <c r="J498">
        <f t="shared" si="128"/>
        <v>9.2222222222222232</v>
      </c>
      <c r="N498" s="73">
        <f t="shared" si="129"/>
        <v>1.5047758476939677</v>
      </c>
      <c r="O498" s="73">
        <f t="shared" si="130"/>
        <v>0.16316846541259888</v>
      </c>
      <c r="P498" s="73">
        <f t="shared" si="131"/>
        <v>9.2222222222222232</v>
      </c>
    </row>
    <row r="499" spans="1:16" x14ac:dyDescent="0.25">
      <c r="B499" s="83" t="s">
        <v>615</v>
      </c>
      <c r="C499">
        <v>14</v>
      </c>
      <c r="D499" s="70" t="s">
        <v>616</v>
      </c>
      <c r="E499">
        <v>7.6999999999999999E-2</v>
      </c>
      <c r="F499">
        <v>1.6E-2</v>
      </c>
      <c r="H499" s="83">
        <f t="shared" si="126"/>
        <v>5.7172911709000296E-3</v>
      </c>
      <c r="I499">
        <f t="shared" si="127"/>
        <v>0.57172911709000296</v>
      </c>
      <c r="J499">
        <f t="shared" si="128"/>
        <v>4.8125</v>
      </c>
      <c r="N499" s="73">
        <f t="shared" si="129"/>
        <v>0.57172911709000296</v>
      </c>
      <c r="O499" s="73">
        <f t="shared" si="130"/>
        <v>0.1188008554992214</v>
      </c>
      <c r="P499" s="73">
        <f t="shared" si="131"/>
        <v>4.8125</v>
      </c>
    </row>
    <row r="500" spans="1:16" x14ac:dyDescent="0.25">
      <c r="B500" s="83" t="s">
        <v>522</v>
      </c>
      <c r="C500">
        <v>16</v>
      </c>
      <c r="D500" s="70" t="s">
        <v>616</v>
      </c>
      <c r="E500">
        <v>0.249</v>
      </c>
      <c r="F500">
        <v>1.6E-2</v>
      </c>
      <c r="H500" s="83">
        <f t="shared" si="126"/>
        <v>1.7671377066863211E-2</v>
      </c>
      <c r="I500">
        <f t="shared" si="127"/>
        <v>1.7671377066863212</v>
      </c>
      <c r="J500">
        <f t="shared" si="128"/>
        <v>15.5625</v>
      </c>
      <c r="N500" s="73">
        <f t="shared" si="129"/>
        <v>1.7671377066863212</v>
      </c>
      <c r="O500" s="73">
        <f t="shared" si="130"/>
        <v>0.113551017297113</v>
      </c>
      <c r="P500" s="73">
        <f t="shared" si="131"/>
        <v>15.5625</v>
      </c>
    </row>
    <row r="501" spans="1:16" x14ac:dyDescent="0.25">
      <c r="B501" s="83" t="s">
        <v>614</v>
      </c>
      <c r="C501">
        <v>12</v>
      </c>
      <c r="D501" s="70" t="s">
        <v>617</v>
      </c>
      <c r="E501">
        <v>0.315</v>
      </c>
      <c r="F501">
        <v>5.2999999999999999E-2</v>
      </c>
      <c r="H501" s="83">
        <f t="shared" si="126"/>
        <v>3.0854942579749727E-2</v>
      </c>
      <c r="I501">
        <f t="shared" si="127"/>
        <v>3.0854942579749727</v>
      </c>
      <c r="J501">
        <f t="shared" si="128"/>
        <v>5.9433962264150946</v>
      </c>
      <c r="N501" s="73">
        <f t="shared" si="129"/>
        <v>3.0854942579749727</v>
      </c>
      <c r="O501" s="73">
        <f t="shared" si="130"/>
        <v>0.51914665292912232</v>
      </c>
      <c r="P501" s="73">
        <f t="shared" si="131"/>
        <v>5.9433962264150946</v>
      </c>
    </row>
    <row r="502" spans="1:16" x14ac:dyDescent="0.25">
      <c r="B502" s="83" t="s">
        <v>615</v>
      </c>
      <c r="C502">
        <v>14</v>
      </c>
      <c r="D502" s="70" t="s">
        <v>617</v>
      </c>
      <c r="E502">
        <v>0.17</v>
      </c>
      <c r="F502">
        <v>3.5000000000000003E-2</v>
      </c>
      <c r="H502" s="83">
        <f t="shared" si="126"/>
        <v>1.3236060808597532E-2</v>
      </c>
      <c r="I502">
        <f t="shared" si="127"/>
        <v>1.3236060808597532</v>
      </c>
      <c r="J502">
        <f t="shared" si="128"/>
        <v>4.8571428571428568</v>
      </c>
      <c r="N502" s="73">
        <f t="shared" si="129"/>
        <v>1.3236060808597532</v>
      </c>
      <c r="O502" s="73">
        <f t="shared" si="130"/>
        <v>0.27250713429465506</v>
      </c>
      <c r="P502" s="73">
        <f t="shared" si="131"/>
        <v>4.8571428571428568</v>
      </c>
    </row>
    <row r="503" spans="1:16" x14ac:dyDescent="0.25">
      <c r="B503" s="83" t="s">
        <v>522</v>
      </c>
      <c r="C503">
        <v>16</v>
      </c>
      <c r="D503" s="70" t="s">
        <v>617</v>
      </c>
      <c r="E503">
        <v>0.39300000000000002</v>
      </c>
      <c r="F503">
        <v>2.9000000000000001E-2</v>
      </c>
      <c r="H503" s="83">
        <f t="shared" si="126"/>
        <v>3.0088649333079018E-2</v>
      </c>
      <c r="I503">
        <f t="shared" si="127"/>
        <v>3.0088649333079016</v>
      </c>
      <c r="J503">
        <f t="shared" si="128"/>
        <v>13.551724137931034</v>
      </c>
      <c r="N503" s="73">
        <f t="shared" si="129"/>
        <v>3.0088649333079016</v>
      </c>
      <c r="O503" s="73">
        <f t="shared" si="130"/>
        <v>0.22202820118557035</v>
      </c>
      <c r="P503" s="73">
        <f t="shared" si="131"/>
        <v>13.551724137931034</v>
      </c>
    </row>
    <row r="504" spans="1:16" x14ac:dyDescent="0.25">
      <c r="B504" s="83" t="s">
        <v>614</v>
      </c>
      <c r="C504">
        <v>12</v>
      </c>
      <c r="D504" s="70" t="s">
        <v>618</v>
      </c>
      <c r="E504">
        <v>0.28899999999999998</v>
      </c>
      <c r="F504">
        <v>0.01</v>
      </c>
      <c r="H504" s="83">
        <f t="shared" si="126"/>
        <v>2.7924310710709038E-2</v>
      </c>
      <c r="I504">
        <f t="shared" si="127"/>
        <v>2.7924310710709039</v>
      </c>
      <c r="J504">
        <f t="shared" si="128"/>
        <v>28.9</v>
      </c>
      <c r="N504" s="73">
        <f t="shared" si="129"/>
        <v>2.7924310710709039</v>
      </c>
      <c r="O504" s="73">
        <f t="shared" si="130"/>
        <v>9.6623912493802908E-2</v>
      </c>
      <c r="P504" s="73">
        <f t="shared" si="131"/>
        <v>28.9</v>
      </c>
    </row>
    <row r="505" spans="1:16" x14ac:dyDescent="0.25">
      <c r="B505" s="83" t="s">
        <v>615</v>
      </c>
      <c r="C505">
        <v>14</v>
      </c>
      <c r="D505" s="70" t="s">
        <v>618</v>
      </c>
      <c r="E505">
        <v>0.16600000000000001</v>
      </c>
      <c r="F505">
        <v>6.8000000000000005E-2</v>
      </c>
      <c r="H505" s="83">
        <f t="shared" si="126"/>
        <v>1.2898078694519723E-2</v>
      </c>
      <c r="I505">
        <f t="shared" si="127"/>
        <v>1.2898078694519723</v>
      </c>
      <c r="J505">
        <f t="shared" si="128"/>
        <v>2.4411764705882351</v>
      </c>
      <c r="N505" s="73">
        <f t="shared" si="129"/>
        <v>1.2898078694519723</v>
      </c>
      <c r="O505" s="73">
        <f t="shared" si="130"/>
        <v>0.52835503085984414</v>
      </c>
      <c r="P505" s="73">
        <f t="shared" si="131"/>
        <v>2.4411764705882351</v>
      </c>
    </row>
    <row r="506" spans="1:16" x14ac:dyDescent="0.25">
      <c r="B506" s="83" t="s">
        <v>522</v>
      </c>
      <c r="C506">
        <v>16</v>
      </c>
      <c r="D506" s="70" t="s">
        <v>618</v>
      </c>
      <c r="E506">
        <v>0.373</v>
      </c>
      <c r="F506">
        <v>6.3E-2</v>
      </c>
      <c r="H506" s="83">
        <f t="shared" si="126"/>
        <v>2.8255271239548449E-2</v>
      </c>
      <c r="I506">
        <f t="shared" si="127"/>
        <v>2.8255271239548447</v>
      </c>
      <c r="J506">
        <f t="shared" si="128"/>
        <v>5.9206349206349209</v>
      </c>
      <c r="N506" s="73">
        <f t="shared" si="129"/>
        <v>2.8255271239548447</v>
      </c>
      <c r="O506" s="73">
        <f t="shared" si="130"/>
        <v>0.47723380377789598</v>
      </c>
      <c r="P506" s="73">
        <f t="shared" si="131"/>
        <v>5.9206349206349209</v>
      </c>
    </row>
    <row r="507" spans="1:16" x14ac:dyDescent="0.25">
      <c r="B507" s="83" t="s">
        <v>614</v>
      </c>
      <c r="C507">
        <v>12</v>
      </c>
      <c r="D507" s="70" t="s">
        <v>619</v>
      </c>
      <c r="E507">
        <v>0.221</v>
      </c>
      <c r="F507">
        <v>0.01</v>
      </c>
      <c r="H507" s="83">
        <f t="shared" si="126"/>
        <v>2.0610285880338735E-2</v>
      </c>
      <c r="I507">
        <f t="shared" si="127"/>
        <v>2.0610285880338735</v>
      </c>
      <c r="J507">
        <f t="shared" si="128"/>
        <v>22.1</v>
      </c>
      <c r="N507" s="73">
        <f t="shared" si="129"/>
        <v>2.0610285880338735</v>
      </c>
      <c r="O507" s="73">
        <f t="shared" si="130"/>
        <v>9.325921212822956E-2</v>
      </c>
      <c r="P507" s="73">
        <f t="shared" si="131"/>
        <v>22.1</v>
      </c>
    </row>
    <row r="508" spans="1:16" x14ac:dyDescent="0.25">
      <c r="B508" s="83" t="s">
        <v>615</v>
      </c>
      <c r="C508">
        <v>14</v>
      </c>
      <c r="D508" s="70" t="s">
        <v>619</v>
      </c>
      <c r="E508">
        <v>0.155</v>
      </c>
      <c r="F508">
        <v>0.13700000000000001</v>
      </c>
      <c r="H508" s="83">
        <f t="shared" si="126"/>
        <v>1.1975568650366071E-2</v>
      </c>
      <c r="I508">
        <f t="shared" si="127"/>
        <v>1.1975568650366071</v>
      </c>
      <c r="J508">
        <f t="shared" si="128"/>
        <v>1.1313868613138685</v>
      </c>
      <c r="N508" s="73">
        <f t="shared" si="129"/>
        <v>1.1975568650366071</v>
      </c>
      <c r="O508" s="73">
        <f t="shared" si="130"/>
        <v>1.0584857452259044</v>
      </c>
      <c r="P508" s="73">
        <f t="shared" si="131"/>
        <v>1.1313868613138685</v>
      </c>
    </row>
    <row r="509" spans="1:16" x14ac:dyDescent="0.25">
      <c r="B509" s="83" t="s">
        <v>522</v>
      </c>
      <c r="C509">
        <v>16</v>
      </c>
      <c r="D509" s="70" t="s">
        <v>619</v>
      </c>
      <c r="E509">
        <v>0.33100000000000002</v>
      </c>
      <c r="F509">
        <v>0.153</v>
      </c>
      <c r="H509" s="83">
        <f t="shared" si="126"/>
        <v>2.4522487019262143E-2</v>
      </c>
      <c r="I509">
        <f t="shared" si="127"/>
        <v>2.4522487019262145</v>
      </c>
      <c r="J509">
        <f t="shared" si="128"/>
        <v>2.1633986928104578</v>
      </c>
      <c r="N509" s="73">
        <f t="shared" si="129"/>
        <v>2.4522487019262145</v>
      </c>
      <c r="O509" s="73">
        <f t="shared" si="130"/>
        <v>1.1335167715852288</v>
      </c>
      <c r="P509" s="73">
        <f t="shared" si="131"/>
        <v>2.1633986928104578</v>
      </c>
    </row>
    <row r="512" spans="1:16" x14ac:dyDescent="0.25">
      <c r="A512" s="75" t="s">
        <v>195</v>
      </c>
      <c r="C512" t="s">
        <v>620</v>
      </c>
    </row>
    <row r="514" spans="1:17" x14ac:dyDescent="0.25">
      <c r="A514" t="s">
        <v>621</v>
      </c>
      <c r="B514" t="s">
        <v>488</v>
      </c>
      <c r="C514" t="s">
        <v>588</v>
      </c>
    </row>
    <row r="515" spans="1:17" x14ac:dyDescent="0.25">
      <c r="A515" t="s">
        <v>622</v>
      </c>
      <c r="B515">
        <v>4</v>
      </c>
      <c r="C515">
        <v>4</v>
      </c>
    </row>
    <row r="516" spans="1:17" x14ac:dyDescent="0.25">
      <c r="A516" t="s">
        <v>623</v>
      </c>
      <c r="B516">
        <v>6</v>
      </c>
      <c r="C516">
        <v>10</v>
      </c>
    </row>
    <row r="517" spans="1:17" x14ac:dyDescent="0.25">
      <c r="A517" t="s">
        <v>624</v>
      </c>
      <c r="B517">
        <v>2</v>
      </c>
      <c r="C517">
        <v>12</v>
      </c>
    </row>
    <row r="518" spans="1:17" x14ac:dyDescent="0.25">
      <c r="A518" t="s">
        <v>625</v>
      </c>
      <c r="B518">
        <v>2</v>
      </c>
      <c r="C518">
        <v>14</v>
      </c>
    </row>
    <row r="519" spans="1:17" x14ac:dyDescent="0.25">
      <c r="A519" t="s">
        <v>533</v>
      </c>
      <c r="B519">
        <v>4</v>
      </c>
      <c r="C519">
        <v>16</v>
      </c>
    </row>
    <row r="520" spans="1:17" x14ac:dyDescent="0.25">
      <c r="A520" t="s">
        <v>626</v>
      </c>
      <c r="B520">
        <v>2</v>
      </c>
      <c r="C520">
        <v>18</v>
      </c>
    </row>
    <row r="521" spans="1:17" x14ac:dyDescent="0.25">
      <c r="A521" t="s">
        <v>627</v>
      </c>
      <c r="B521">
        <v>2</v>
      </c>
      <c r="C521">
        <v>18</v>
      </c>
    </row>
    <row r="522" spans="1:17" x14ac:dyDescent="0.25">
      <c r="A522" t="s">
        <v>628</v>
      </c>
      <c r="B522">
        <v>4</v>
      </c>
      <c r="C522">
        <v>22</v>
      </c>
    </row>
    <row r="525" spans="1:17" x14ac:dyDescent="0.25">
      <c r="D525" t="s">
        <v>629</v>
      </c>
    </row>
    <row r="527" spans="1:17" x14ac:dyDescent="0.25">
      <c r="B527" t="s">
        <v>630</v>
      </c>
      <c r="C527" t="s">
        <v>488</v>
      </c>
      <c r="D527" t="s">
        <v>588</v>
      </c>
      <c r="E527" t="s">
        <v>596</v>
      </c>
      <c r="F527" t="s">
        <v>441</v>
      </c>
      <c r="G527" t="s">
        <v>442</v>
      </c>
      <c r="I527" t="s">
        <v>443</v>
      </c>
      <c r="J527" t="s">
        <v>445</v>
      </c>
      <c r="K527" t="s">
        <v>498</v>
      </c>
      <c r="O527" t="s">
        <v>443</v>
      </c>
      <c r="P527" t="s">
        <v>442</v>
      </c>
      <c r="Q527" t="s">
        <v>444</v>
      </c>
    </row>
    <row r="528" spans="1:17" x14ac:dyDescent="0.25">
      <c r="B528" t="s">
        <v>461</v>
      </c>
      <c r="C528">
        <v>2</v>
      </c>
      <c r="D528">
        <v>2</v>
      </c>
      <c r="E528" t="s">
        <v>472</v>
      </c>
      <c r="F528">
        <v>6.7699999999999996E-2</v>
      </c>
      <c r="G528">
        <v>1.2E-2</v>
      </c>
      <c r="I528" s="83">
        <f t="shared" ref="I528:I539" si="132">(EXP(F528)-1)/D528</f>
        <v>3.502212352392664E-2</v>
      </c>
      <c r="J528">
        <f t="shared" ref="J528:J539" si="133">I528*100</f>
        <v>3.502212352392664</v>
      </c>
      <c r="K528">
        <f t="shared" ref="K528:K537" si="134">F528/G528</f>
        <v>5.6416666666666666</v>
      </c>
      <c r="O528" s="73">
        <f t="shared" ref="O528:O539" si="135">J528</f>
        <v>3.502212352392664</v>
      </c>
      <c r="P528" s="73">
        <f t="shared" ref="P528:P539" si="136">O528/Q528</f>
        <v>0.62077619244773952</v>
      </c>
      <c r="Q528" s="73">
        <f t="shared" ref="Q528:Q539" si="137">K528</f>
        <v>5.6416666666666666</v>
      </c>
    </row>
    <row r="529" spans="2:17" x14ac:dyDescent="0.25">
      <c r="B529" t="s">
        <v>631</v>
      </c>
      <c r="C529">
        <v>2</v>
      </c>
      <c r="D529">
        <v>4</v>
      </c>
      <c r="E529" t="s">
        <v>472</v>
      </c>
      <c r="F529">
        <v>5.9400000000000001E-2</v>
      </c>
      <c r="G529">
        <v>1.7000000000000001E-2</v>
      </c>
      <c r="I529" s="83">
        <f t="shared" si="132"/>
        <v>1.5299908927447592E-2</v>
      </c>
      <c r="J529">
        <f t="shared" si="133"/>
        <v>1.5299908927447592</v>
      </c>
      <c r="K529">
        <f t="shared" si="134"/>
        <v>3.4941176470588236</v>
      </c>
      <c r="O529" s="73">
        <f t="shared" si="135"/>
        <v>1.5299908927447592</v>
      </c>
      <c r="P529" s="73">
        <f t="shared" si="136"/>
        <v>0.4378761814252678</v>
      </c>
      <c r="Q529" s="73">
        <f t="shared" si="137"/>
        <v>3.4941176470588236</v>
      </c>
    </row>
    <row r="530" spans="2:17" x14ac:dyDescent="0.25">
      <c r="B530" t="s">
        <v>632</v>
      </c>
      <c r="C530">
        <v>2</v>
      </c>
      <c r="D530">
        <v>6</v>
      </c>
      <c r="E530" t="s">
        <v>472</v>
      </c>
      <c r="F530">
        <v>0.22059999999999999</v>
      </c>
      <c r="G530">
        <v>1.4999999999999999E-2</v>
      </c>
      <c r="I530" s="83">
        <f t="shared" si="132"/>
        <v>4.1137433494068364E-2</v>
      </c>
      <c r="J530">
        <f t="shared" si="133"/>
        <v>4.1137433494068363</v>
      </c>
      <c r="K530">
        <f t="shared" si="134"/>
        <v>14.706666666666667</v>
      </c>
      <c r="O530" s="73">
        <f t="shared" si="135"/>
        <v>4.1137433494068363</v>
      </c>
      <c r="P530" s="73">
        <f t="shared" si="136"/>
        <v>0.27971962937943129</v>
      </c>
      <c r="Q530" s="73">
        <f t="shared" si="137"/>
        <v>14.706666666666667</v>
      </c>
    </row>
    <row r="531" spans="2:17" x14ac:dyDescent="0.25">
      <c r="B531" t="s">
        <v>633</v>
      </c>
      <c r="C531">
        <v>4</v>
      </c>
      <c r="D531">
        <v>8</v>
      </c>
      <c r="E531" t="s">
        <v>472</v>
      </c>
      <c r="F531">
        <v>0.35560000000000003</v>
      </c>
      <c r="G531">
        <v>8.7999999999999995E-2</v>
      </c>
      <c r="I531" s="83">
        <f t="shared" si="132"/>
        <v>5.3379577429739616E-2</v>
      </c>
      <c r="J531">
        <f t="shared" si="133"/>
        <v>5.3379577429739618</v>
      </c>
      <c r="K531">
        <f t="shared" si="134"/>
        <v>4.0409090909090919</v>
      </c>
      <c r="O531" s="73">
        <f t="shared" si="135"/>
        <v>5.3379577429739618</v>
      </c>
      <c r="P531" s="73">
        <f t="shared" si="136"/>
        <v>1.3209794189586854</v>
      </c>
      <c r="Q531" s="73">
        <f t="shared" si="137"/>
        <v>4.0409090909090919</v>
      </c>
    </row>
    <row r="532" spans="2:17" x14ac:dyDescent="0.25">
      <c r="B532" t="s">
        <v>634</v>
      </c>
      <c r="C532">
        <v>2</v>
      </c>
      <c r="D532">
        <v>8</v>
      </c>
      <c r="E532" t="s">
        <v>472</v>
      </c>
      <c r="F532">
        <v>0.52170000000000005</v>
      </c>
      <c r="G532">
        <v>3.7999999999999999E-2</v>
      </c>
      <c r="I532" s="83">
        <f t="shared" si="132"/>
        <v>8.5611191076401777E-2</v>
      </c>
      <c r="J532">
        <f t="shared" si="133"/>
        <v>8.5611191076401774</v>
      </c>
      <c r="K532">
        <f t="shared" si="134"/>
        <v>13.728947368421055</v>
      </c>
      <c r="O532" s="73">
        <f t="shared" si="135"/>
        <v>8.5611191076401774</v>
      </c>
      <c r="P532" s="73">
        <f t="shared" si="136"/>
        <v>0.62358161029389814</v>
      </c>
      <c r="Q532" s="73">
        <f t="shared" si="137"/>
        <v>13.728947368421055</v>
      </c>
    </row>
    <row r="533" spans="2:17" x14ac:dyDescent="0.25">
      <c r="B533" t="s">
        <v>635</v>
      </c>
      <c r="C533">
        <v>2</v>
      </c>
      <c r="D533">
        <v>12</v>
      </c>
      <c r="E533" t="s">
        <v>472</v>
      </c>
      <c r="F533">
        <v>1.0491999999999999</v>
      </c>
      <c r="G533">
        <v>7.8E-2</v>
      </c>
      <c r="I533" s="83">
        <f t="shared" si="132"/>
        <v>0.1546138259477722</v>
      </c>
      <c r="J533">
        <f t="shared" si="133"/>
        <v>15.46138259477722</v>
      </c>
      <c r="K533">
        <f t="shared" si="134"/>
        <v>13.45128205128205</v>
      </c>
      <c r="O533" s="73">
        <f t="shared" si="135"/>
        <v>15.46138259477722</v>
      </c>
      <c r="P533" s="73">
        <f t="shared" si="136"/>
        <v>1.1494356103627748</v>
      </c>
      <c r="Q533" s="73">
        <f t="shared" si="137"/>
        <v>13.45128205128205</v>
      </c>
    </row>
    <row r="534" spans="2:17" x14ac:dyDescent="0.25">
      <c r="B534" t="s">
        <v>461</v>
      </c>
      <c r="C534">
        <v>2</v>
      </c>
      <c r="D534">
        <v>2</v>
      </c>
      <c r="E534" t="s">
        <v>472</v>
      </c>
      <c r="F534">
        <v>3.3399999999999999E-2</v>
      </c>
      <c r="G534">
        <v>5.8000000000000003E-2</v>
      </c>
      <c r="I534" s="83">
        <f t="shared" si="132"/>
        <v>1.6982021076035414E-2</v>
      </c>
      <c r="J534">
        <f t="shared" si="133"/>
        <v>1.6982021076035414</v>
      </c>
      <c r="K534">
        <f t="shared" si="134"/>
        <v>0.57586206896551717</v>
      </c>
      <c r="O534" s="73">
        <f t="shared" si="135"/>
        <v>1.6982021076035414</v>
      </c>
      <c r="P534" s="73">
        <f t="shared" si="136"/>
        <v>2.9489737197905814</v>
      </c>
      <c r="Q534" s="73">
        <f t="shared" si="137"/>
        <v>0.57586206896551717</v>
      </c>
    </row>
    <row r="535" spans="2:17" x14ac:dyDescent="0.25">
      <c r="B535" t="s">
        <v>631</v>
      </c>
      <c r="C535">
        <v>2</v>
      </c>
      <c r="D535">
        <v>4</v>
      </c>
      <c r="E535" t="s">
        <v>472</v>
      </c>
      <c r="F535">
        <v>0.38540000000000002</v>
      </c>
      <c r="G535">
        <v>6.0999999999999999E-2</v>
      </c>
      <c r="I535" s="83">
        <f t="shared" si="132"/>
        <v>0.11755057118863599</v>
      </c>
      <c r="J535">
        <f t="shared" si="133"/>
        <v>11.755057118863599</v>
      </c>
      <c r="K535">
        <f t="shared" si="134"/>
        <v>6.3180327868852464</v>
      </c>
      <c r="O535" s="73">
        <f t="shared" si="135"/>
        <v>11.755057118863599</v>
      </c>
      <c r="P535" s="73">
        <f t="shared" si="136"/>
        <v>1.8605565237433301</v>
      </c>
      <c r="Q535" s="73">
        <f t="shared" si="137"/>
        <v>6.3180327868852464</v>
      </c>
    </row>
    <row r="536" spans="2:17" x14ac:dyDescent="0.25">
      <c r="B536" t="s">
        <v>632</v>
      </c>
      <c r="C536">
        <v>2</v>
      </c>
      <c r="D536">
        <v>6</v>
      </c>
      <c r="E536" t="s">
        <v>472</v>
      </c>
      <c r="F536">
        <v>0.50729999999999997</v>
      </c>
      <c r="G536">
        <v>5.7000000000000002E-2</v>
      </c>
      <c r="I536" s="83">
        <f t="shared" si="132"/>
        <v>0.11013349554110596</v>
      </c>
      <c r="J536">
        <f t="shared" si="133"/>
        <v>11.013349554110597</v>
      </c>
      <c r="K536">
        <f t="shared" si="134"/>
        <v>8.8999999999999986</v>
      </c>
      <c r="O536" s="73">
        <f t="shared" si="135"/>
        <v>11.013349554110597</v>
      </c>
      <c r="P536" s="73">
        <f t="shared" si="136"/>
        <v>1.2374550060798426</v>
      </c>
      <c r="Q536" s="73">
        <f t="shared" si="137"/>
        <v>8.8999999999999986</v>
      </c>
    </row>
    <row r="537" spans="2:17" x14ac:dyDescent="0.25">
      <c r="B537" t="s">
        <v>633</v>
      </c>
      <c r="C537">
        <v>4</v>
      </c>
      <c r="D537">
        <v>8</v>
      </c>
      <c r="E537" t="s">
        <v>472</v>
      </c>
      <c r="F537">
        <v>0.74619999999999997</v>
      </c>
      <c r="G537">
        <v>0.109</v>
      </c>
      <c r="I537" s="83">
        <f t="shared" si="132"/>
        <v>0.13862133524342179</v>
      </c>
      <c r="J537">
        <f t="shared" si="133"/>
        <v>13.86213352434218</v>
      </c>
      <c r="K537">
        <f t="shared" si="134"/>
        <v>6.8458715596330277</v>
      </c>
      <c r="O537" s="73">
        <f t="shared" si="135"/>
        <v>13.86213352434218</v>
      </c>
      <c r="P537" s="73">
        <f t="shared" si="136"/>
        <v>2.0248895124005597</v>
      </c>
      <c r="Q537" s="73">
        <f t="shared" si="137"/>
        <v>6.8458715596330277</v>
      </c>
    </row>
    <row r="538" spans="2:17" x14ac:dyDescent="0.25">
      <c r="B538" t="s">
        <v>634</v>
      </c>
      <c r="C538">
        <v>2</v>
      </c>
      <c r="D538">
        <v>8</v>
      </c>
      <c r="E538" t="s">
        <v>472</v>
      </c>
      <c r="F538">
        <v>0.8579</v>
      </c>
      <c r="G538">
        <v>6.8400000000000002E-2</v>
      </c>
      <c r="I538" s="83">
        <f t="shared" si="132"/>
        <v>0.16977540792158974</v>
      </c>
      <c r="J538">
        <f t="shared" si="133"/>
        <v>16.977540792158972</v>
      </c>
      <c r="K538">
        <f>F538/F539</f>
        <v>0.79010867563087117</v>
      </c>
      <c r="O538" s="73">
        <f t="shared" si="135"/>
        <v>16.977540792158972</v>
      </c>
      <c r="P538" s="73">
        <f t="shared" si="136"/>
        <v>21.48760204234318</v>
      </c>
      <c r="Q538" s="73">
        <f t="shared" si="137"/>
        <v>0.79010867563087117</v>
      </c>
    </row>
    <row r="539" spans="2:17" x14ac:dyDescent="0.25">
      <c r="B539" t="s">
        <v>635</v>
      </c>
      <c r="C539">
        <v>2</v>
      </c>
      <c r="D539">
        <v>12</v>
      </c>
      <c r="E539" t="s">
        <v>472</v>
      </c>
      <c r="F539">
        <v>1.0858000000000001</v>
      </c>
      <c r="G539">
        <v>0.13500000000000001</v>
      </c>
      <c r="I539" s="83">
        <f t="shared" si="132"/>
        <v>0.16348402648898455</v>
      </c>
      <c r="J539">
        <f t="shared" si="133"/>
        <v>16.348402648898457</v>
      </c>
      <c r="K539">
        <f>F539/G539</f>
        <v>8.0429629629629638</v>
      </c>
      <c r="O539" s="73">
        <f t="shared" si="135"/>
        <v>16.348402648898457</v>
      </c>
      <c r="P539" s="73">
        <f t="shared" si="136"/>
        <v>2.0326343319223534</v>
      </c>
      <c r="Q539" s="73">
        <f t="shared" si="137"/>
        <v>8.0429629629629638</v>
      </c>
    </row>
    <row r="546" spans="9:17" x14ac:dyDescent="0.25">
      <c r="I546" s="83"/>
      <c r="N546" s="83"/>
      <c r="Q546" s="83"/>
    </row>
    <row r="547" spans="9:17" x14ac:dyDescent="0.25">
      <c r="I547" s="83"/>
      <c r="N547" s="83"/>
      <c r="Q547" s="83"/>
    </row>
    <row r="548" spans="9:17" x14ac:dyDescent="0.25">
      <c r="I548" s="83"/>
      <c r="N548" s="83"/>
      <c r="Q548" s="83"/>
    </row>
    <row r="549" spans="9:17" x14ac:dyDescent="0.25">
      <c r="I549" s="83"/>
      <c r="N549" s="83"/>
      <c r="Q549" s="83"/>
    </row>
    <row r="550" spans="9:17" x14ac:dyDescent="0.25">
      <c r="I550" s="83"/>
      <c r="N550" s="83"/>
      <c r="Q550" s="83"/>
    </row>
    <row r="551" spans="9:17" x14ac:dyDescent="0.25">
      <c r="I551" s="83"/>
      <c r="N551" s="83"/>
      <c r="Q551" s="83"/>
    </row>
    <row r="837" spans="14:97" x14ac:dyDescent="0.25">
      <c r="N837">
        <v>1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>
        <v>0</v>
      </c>
      <c r="AH837">
        <v>1</v>
      </c>
      <c r="AI837">
        <v>0</v>
      </c>
      <c r="AJ837">
        <v>1</v>
      </c>
      <c r="AK837">
        <v>0</v>
      </c>
      <c r="AL837">
        <v>2017</v>
      </c>
      <c r="AV837">
        <v>1</v>
      </c>
      <c r="AW837">
        <f>1-AV837</f>
        <v>0</v>
      </c>
      <c r="BD837" t="s">
        <v>196</v>
      </c>
      <c r="BR837">
        <v>1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1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1</v>
      </c>
      <c r="CJ837">
        <v>1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1</v>
      </c>
      <c r="CQ837">
        <v>1</v>
      </c>
      <c r="CR837">
        <v>1</v>
      </c>
      <c r="CS837">
        <v>1</v>
      </c>
    </row>
    <row r="838" spans="14:97" x14ac:dyDescent="0.25">
      <c r="AV838">
        <v>1</v>
      </c>
    </row>
    <row r="839" spans="14:97" x14ac:dyDescent="0.25">
      <c r="AV839">
        <v>1</v>
      </c>
    </row>
    <row r="840" spans="14:97" x14ac:dyDescent="0.25">
      <c r="AV840">
        <v>1</v>
      </c>
    </row>
    <row r="841" spans="14:97" x14ac:dyDescent="0.25">
      <c r="AV841">
        <v>1</v>
      </c>
    </row>
    <row r="842" spans="14:97" x14ac:dyDescent="0.25">
      <c r="AV842">
        <v>1</v>
      </c>
    </row>
    <row r="843" spans="14:97" x14ac:dyDescent="0.25">
      <c r="AV843">
        <v>0</v>
      </c>
    </row>
    <row r="844" spans="14:97" x14ac:dyDescent="0.25">
      <c r="AV844">
        <v>0</v>
      </c>
    </row>
    <row r="845" spans="14:97" x14ac:dyDescent="0.25">
      <c r="AV845">
        <v>0</v>
      </c>
    </row>
    <row r="846" spans="14:97" x14ac:dyDescent="0.25">
      <c r="AV846">
        <v>0</v>
      </c>
    </row>
    <row r="847" spans="14:97" x14ac:dyDescent="0.25">
      <c r="AV847">
        <v>0</v>
      </c>
    </row>
    <row r="848" spans="14:97" x14ac:dyDescent="0.25">
      <c r="AV848">
        <v>0</v>
      </c>
    </row>
  </sheetData>
  <conditionalFormatting sqref="A3">
    <cfRule type="containsBlanks" dxfId="11" priority="20">
      <formula>LEN(TRIM(A3))=0</formula>
    </cfRule>
  </conditionalFormatting>
  <conditionalFormatting sqref="F64">
    <cfRule type="containsBlanks" dxfId="10" priority="19">
      <formula>LEN(TRIM(F64))=0</formula>
    </cfRule>
  </conditionalFormatting>
  <conditionalFormatting sqref="F89:F92">
    <cfRule type="containsBlanks" dxfId="9" priority="16">
      <formula>LEN(TRIM(F89))=0</formula>
    </cfRule>
  </conditionalFormatting>
  <conditionalFormatting sqref="G100">
    <cfRule type="containsBlanks" dxfId="8" priority="15">
      <formula>LEN(TRIM(G100))=0</formula>
    </cfRule>
  </conditionalFormatting>
  <conditionalFormatting sqref="H120">
    <cfRule type="containsBlanks" dxfId="7" priority="14">
      <formula>LEN(TRIM(H120))=0</formula>
    </cfRule>
  </conditionalFormatting>
  <conditionalFormatting sqref="E183">
    <cfRule type="containsBlanks" dxfId="6" priority="12">
      <formula>LEN(TRIM(E183))=0</formula>
    </cfRule>
  </conditionalFormatting>
  <conditionalFormatting sqref="E200">
    <cfRule type="containsBlanks" dxfId="5" priority="11">
      <formula>LEN(TRIM(E200))=0</formula>
    </cfRule>
  </conditionalFormatting>
  <conditionalFormatting sqref="G219">
    <cfRule type="containsBlanks" dxfId="4" priority="9">
      <formula>LEN(TRIM(G219))=0</formula>
    </cfRule>
  </conditionalFormatting>
  <conditionalFormatting sqref="H257">
    <cfRule type="containsBlanks" dxfId="3" priority="8">
      <formula>LEN(TRIM(H257))=0</formula>
    </cfRule>
  </conditionalFormatting>
  <conditionalFormatting sqref="H275">
    <cfRule type="containsBlanks" dxfId="2" priority="7">
      <formula>LEN(TRIM(H275))=0</formula>
    </cfRule>
  </conditionalFormatting>
  <conditionalFormatting sqref="H306">
    <cfRule type="containsBlanks" dxfId="1" priority="6">
      <formula>LEN(TRIM(H306))=0</formula>
    </cfRule>
  </conditionalFormatting>
  <conditionalFormatting sqref="G387">
    <cfRule type="containsBlanks" dxfId="0" priority="3">
      <formula>LEN(TRIM(G387))=0</formula>
    </cfRule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data_set</vt:lpstr>
      <vt:lpstr>var_list</vt:lpstr>
      <vt:lpstr>country_info</vt:lpstr>
      <vt:lpstr>legend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2023-03-30T09:45:27Z</dcterms:modified>
</cp:coreProperties>
</file>