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E49D21EB-6E87-443E-8976-60EBCA04DAB2}"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V1523" i="10"/>
  <c r="H1523" i="10"/>
  <c r="G1523" i="10"/>
  <c r="AR1522" i="10"/>
  <c r="AM1522" i="10"/>
  <c r="V1522" i="10"/>
  <c r="H1522" i="10"/>
  <c r="G1522" i="10"/>
  <c r="AR1521" i="10"/>
  <c r="AM1521" i="10"/>
  <c r="V1521" i="10"/>
  <c r="H1521" i="10"/>
  <c r="G1521" i="10"/>
  <c r="AR1520" i="10"/>
  <c r="AM1520" i="10"/>
  <c r="V1520" i="10"/>
  <c r="H1520" i="10"/>
  <c r="G1520" i="10"/>
  <c r="AR1519" i="10"/>
  <c r="AP1519" i="10"/>
  <c r="AM1519" i="10"/>
  <c r="V1519" i="10"/>
  <c r="H1519" i="10"/>
  <c r="G1519" i="10"/>
  <c r="AR1518" i="10"/>
  <c r="AP1518" i="10"/>
  <c r="AM1518" i="10"/>
  <c r="V1518" i="10"/>
  <c r="H1518" i="10"/>
  <c r="G1518" i="10"/>
  <c r="AR1517" i="10"/>
  <c r="AP1517" i="10"/>
  <c r="AM1517" i="10"/>
  <c r="V1517" i="10"/>
  <c r="H1517" i="10"/>
  <c r="G1517" i="10"/>
  <c r="AR1516" i="10"/>
  <c r="AP1516" i="10"/>
  <c r="AM1516" i="10"/>
  <c r="V1516" i="10"/>
  <c r="H1516" i="10"/>
  <c r="G1516" i="10"/>
  <c r="AR1515" i="10"/>
  <c r="AP1515" i="10"/>
  <c r="AM1515" i="10"/>
  <c r="V1515" i="10"/>
  <c r="H1515" i="10"/>
  <c r="G1515" i="10"/>
  <c r="AR1514" i="10"/>
  <c r="AP1514" i="10"/>
  <c r="AM1514" i="10"/>
  <c r="V1514" i="10"/>
  <c r="H1514" i="10"/>
  <c r="G1514" i="10"/>
  <c r="AR1513" i="10"/>
  <c r="AP1513" i="10"/>
  <c r="AM1513" i="10"/>
  <c r="V1513" i="10"/>
  <c r="H1513" i="10"/>
  <c r="G1513" i="10"/>
  <c r="AR1512" i="10"/>
  <c r="AP1512" i="10"/>
  <c r="AM1512" i="10"/>
  <c r="V1512" i="10"/>
  <c r="H1512" i="10"/>
  <c r="G1512" i="10"/>
  <c r="AP1511" i="10"/>
  <c r="AM1511" i="10"/>
  <c r="V1511" i="10"/>
  <c r="H1511" i="10"/>
  <c r="G1511" i="10"/>
  <c r="AP1510" i="10"/>
  <c r="AM1510" i="10"/>
  <c r="V1510" i="10"/>
  <c r="H1510" i="10"/>
  <c r="G1510" i="10"/>
  <c r="AP1509" i="10"/>
  <c r="AM1509" i="10"/>
  <c r="V1509" i="10"/>
  <c r="H1509" i="10"/>
  <c r="G1509" i="10"/>
  <c r="AP1508" i="10"/>
  <c r="AM1508" i="10"/>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V1402" i="10"/>
  <c r="H1402" i="10"/>
  <c r="G1402" i="10"/>
  <c r="AW1401" i="10"/>
  <c r="AR1401" i="10"/>
  <c r="AO1401" i="10"/>
  <c r="AM1401" i="10"/>
  <c r="V1401" i="10"/>
  <c r="H1401" i="10"/>
  <c r="G1401" i="10"/>
  <c r="AW1400" i="10"/>
  <c r="AR1400" i="10"/>
  <c r="AO1400" i="10"/>
  <c r="AM1400" i="10"/>
  <c r="V1400" i="10"/>
  <c r="H1400" i="10"/>
  <c r="G1400" i="10"/>
  <c r="AW1399" i="10"/>
  <c r="AR1399" i="10"/>
  <c r="AO1399" i="10"/>
  <c r="AM1399" i="10"/>
  <c r="V1399" i="10"/>
  <c r="I1399" i="10"/>
  <c r="J1399" i="10" s="1"/>
  <c r="K1399" i="10" s="1"/>
  <c r="H1399" i="10"/>
  <c r="G1399" i="10"/>
  <c r="AW1398" i="10"/>
  <c r="AR1398" i="10"/>
  <c r="AO1398" i="10"/>
  <c r="AM1398" i="10"/>
  <c r="V1398" i="10"/>
  <c r="H1398" i="10"/>
  <c r="G1398" i="10"/>
  <c r="AW1397" i="10"/>
  <c r="AR1397" i="10"/>
  <c r="AO1397" i="10"/>
  <c r="AM1397" i="10"/>
  <c r="V1397" i="10"/>
  <c r="H1397" i="10"/>
  <c r="G1397" i="10"/>
  <c r="AW1396" i="10"/>
  <c r="AR1396" i="10"/>
  <c r="AO1396" i="10"/>
  <c r="AM1396" i="10"/>
  <c r="V1396" i="10"/>
  <c r="I1396" i="10"/>
  <c r="J1396" i="10" s="1"/>
  <c r="K1396" i="10" s="1"/>
  <c r="H1396" i="10"/>
  <c r="G1396" i="10"/>
  <c r="AW1395" i="10"/>
  <c r="AR1395" i="10"/>
  <c r="AO1395" i="10"/>
  <c r="AM1395" i="10"/>
  <c r="V1395" i="10"/>
  <c r="H1395" i="10"/>
  <c r="G1395" i="10"/>
  <c r="AW1394" i="10"/>
  <c r="AR1394" i="10"/>
  <c r="AO1394" i="10"/>
  <c r="AM1394" i="10"/>
  <c r="V1394" i="10"/>
  <c r="H1394" i="10"/>
  <c r="G1394" i="10"/>
  <c r="AW1393" i="10"/>
  <c r="AR1393" i="10"/>
  <c r="AO1393" i="10"/>
  <c r="AM1393" i="10"/>
  <c r="V1393" i="10"/>
  <c r="H1393" i="10"/>
  <c r="G1393" i="10"/>
  <c r="AW1392" i="10"/>
  <c r="AR1392" i="10"/>
  <c r="AO1392" i="10"/>
  <c r="AM1392" i="10"/>
  <c r="V1392" i="10"/>
  <c r="H1392" i="10"/>
  <c r="G1392" i="10"/>
  <c r="AW1391" i="10"/>
  <c r="AR1391" i="10"/>
  <c r="AO1391" i="10"/>
  <c r="AM1391" i="10"/>
  <c r="V1391" i="10"/>
  <c r="I1391" i="10"/>
  <c r="J1391" i="10" s="1"/>
  <c r="K1391" i="10" s="1"/>
  <c r="H1391" i="10"/>
  <c r="G1391" i="10"/>
  <c r="AW1390" i="10"/>
  <c r="AR1390" i="10"/>
  <c r="AO1390" i="10"/>
  <c r="AM1390" i="10"/>
  <c r="V1390" i="10"/>
  <c r="H1390" i="10"/>
  <c r="G1390" i="10"/>
  <c r="AW1389" i="10"/>
  <c r="AR1389" i="10"/>
  <c r="AO1389" i="10"/>
  <c r="AM1389" i="10"/>
  <c r="V1389" i="10"/>
  <c r="H1389" i="10"/>
  <c r="G1389" i="10"/>
  <c r="AW1388" i="10"/>
  <c r="AR1388" i="10"/>
  <c r="AO1388" i="10"/>
  <c r="AM1388" i="10"/>
  <c r="V1388" i="10"/>
  <c r="I1388" i="10"/>
  <c r="J1388" i="10" s="1"/>
  <c r="K1388" i="10" s="1"/>
  <c r="H1388" i="10"/>
  <c r="G1388" i="10"/>
  <c r="AW1387" i="10"/>
  <c r="AR1387" i="10"/>
  <c r="AO1387" i="10"/>
  <c r="AN1387" i="10"/>
  <c r="V1387" i="10"/>
  <c r="H1387" i="10"/>
  <c r="G1387" i="10"/>
  <c r="AW1386" i="10"/>
  <c r="AR1386" i="10"/>
  <c r="AO1386" i="10"/>
  <c r="AN1386" i="10"/>
  <c r="V1386" i="10"/>
  <c r="H1386" i="10"/>
  <c r="G1386" i="10"/>
  <c r="AW1385" i="10"/>
  <c r="AR1385" i="10"/>
  <c r="AO1385" i="10"/>
  <c r="AN1385" i="10"/>
  <c r="V1385" i="10"/>
  <c r="H1385" i="10"/>
  <c r="G1385" i="10"/>
  <c r="AW1384" i="10"/>
  <c r="AR1384" i="10"/>
  <c r="AO1384" i="10"/>
  <c r="AN1384" i="10"/>
  <c r="V1384" i="10"/>
  <c r="H1384" i="10"/>
  <c r="G1384" i="10"/>
  <c r="AW1383" i="10"/>
  <c r="AR1383" i="10"/>
  <c r="AO1383" i="10"/>
  <c r="AN1383" i="10"/>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V1349" i="10"/>
  <c r="H1349" i="10"/>
  <c r="G1349" i="10"/>
  <c r="AN1348" i="10"/>
  <c r="V1348" i="10"/>
  <c r="I1348" i="10"/>
  <c r="J1348" i="10" s="1"/>
  <c r="K1348" i="10" s="1"/>
  <c r="H1348" i="10"/>
  <c r="G1348" i="10"/>
  <c r="AN1347" i="10"/>
  <c r="V1347" i="10"/>
  <c r="H1347" i="10"/>
  <c r="G1347" i="10"/>
  <c r="AN1346" i="10"/>
  <c r="V1346" i="10"/>
  <c r="H1346" i="10"/>
  <c r="G1346" i="10"/>
  <c r="AN1345" i="10"/>
  <c r="V1345" i="10"/>
  <c r="H1345" i="10"/>
  <c r="G1345" i="10"/>
  <c r="AN1344" i="10"/>
  <c r="V1344" i="10"/>
  <c r="H1344" i="10"/>
  <c r="G1344" i="10"/>
  <c r="AN1343" i="10"/>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V614" i="10"/>
  <c r="H614" i="10"/>
  <c r="G614" i="10"/>
  <c r="AL613" i="10"/>
  <c r="V613" i="10"/>
  <c r="H613" i="10"/>
  <c r="G613" i="10"/>
  <c r="AL612" i="10"/>
  <c r="V612" i="10"/>
  <c r="H612" i="10"/>
  <c r="G612" i="10"/>
  <c r="AL611" i="10"/>
  <c r="V611" i="10"/>
  <c r="H611" i="10"/>
  <c r="G611" i="10"/>
  <c r="AL610" i="10"/>
  <c r="V610" i="10"/>
  <c r="H610" i="10"/>
  <c r="G610" i="10"/>
  <c r="AL609" i="10"/>
  <c r="V609" i="10"/>
  <c r="H609" i="10"/>
  <c r="G609" i="10"/>
  <c r="AL608" i="10"/>
  <c r="V608" i="10"/>
  <c r="H608" i="10"/>
  <c r="G608" i="10"/>
  <c r="AL607" i="10"/>
  <c r="V607" i="10"/>
  <c r="H607" i="10"/>
  <c r="G607" i="10"/>
  <c r="AL606" i="10"/>
  <c r="V606" i="10"/>
  <c r="H606" i="10"/>
  <c r="G606" i="10"/>
  <c r="AL605" i="10"/>
  <c r="V605" i="10"/>
  <c r="H605" i="10"/>
  <c r="G605" i="10"/>
  <c r="AL604" i="10"/>
  <c r="V604" i="10"/>
  <c r="H604" i="10"/>
  <c r="G604" i="10"/>
  <c r="AL603" i="10"/>
  <c r="V603" i="10"/>
  <c r="H603" i="10"/>
  <c r="G603" i="10"/>
  <c r="AL602" i="10"/>
  <c r="V602" i="10"/>
  <c r="H602" i="10"/>
  <c r="G602" i="10"/>
  <c r="AL601" i="10"/>
  <c r="V601" i="10"/>
  <c r="H601" i="10"/>
  <c r="G601" i="10"/>
  <c r="AL600" i="10"/>
  <c r="V600" i="10"/>
  <c r="H600" i="10"/>
  <c r="G600" i="10"/>
  <c r="AL599" i="10"/>
  <c r="V599" i="10"/>
  <c r="H599" i="10"/>
  <c r="G599" i="10"/>
  <c r="AL598" i="10"/>
  <c r="V598" i="10"/>
  <c r="H598" i="10"/>
  <c r="G598" i="10"/>
  <c r="AL597" i="10"/>
  <c r="V597" i="10"/>
  <c r="H597" i="10"/>
  <c r="G597" i="10"/>
  <c r="AL596" i="10"/>
  <c r="V596" i="10"/>
  <c r="H596" i="10"/>
  <c r="G596" i="10"/>
  <c r="AL595" i="10"/>
  <c r="V595" i="10"/>
  <c r="H595" i="10"/>
  <c r="G595" i="10"/>
  <c r="AL594" i="10"/>
  <c r="V594" i="10"/>
  <c r="H594" i="10"/>
  <c r="G594" i="10"/>
  <c r="AL593" i="10"/>
  <c r="V593" i="10"/>
  <c r="H593" i="10"/>
  <c r="G593" i="10"/>
  <c r="AL592" i="10"/>
  <c r="V592" i="10"/>
  <c r="H592" i="10"/>
  <c r="G592" i="10"/>
  <c r="AL591" i="10"/>
  <c r="V591" i="10"/>
  <c r="H591" i="10"/>
  <c r="G591" i="10"/>
  <c r="AL590" i="10"/>
  <c r="V590" i="10"/>
  <c r="H590" i="10"/>
  <c r="G590" i="10"/>
  <c r="AL589" i="10"/>
  <c r="V589" i="10"/>
  <c r="H589" i="10"/>
  <c r="G589" i="10"/>
  <c r="AL588" i="10"/>
  <c r="V588" i="10"/>
  <c r="H588" i="10"/>
  <c r="G588" i="10"/>
  <c r="AL587" i="10"/>
  <c r="V587" i="10"/>
  <c r="H587" i="10"/>
  <c r="G587" i="10"/>
  <c r="AL586" i="10"/>
  <c r="V586" i="10"/>
  <c r="H586" i="10"/>
  <c r="G586" i="10"/>
  <c r="AL585" i="10"/>
  <c r="V585" i="10"/>
  <c r="H585" i="10"/>
  <c r="G585" i="10"/>
  <c r="AL584" i="10"/>
  <c r="V584" i="10"/>
  <c r="H584" i="10"/>
  <c r="G584" i="10"/>
  <c r="AL583" i="10"/>
  <c r="V583" i="10"/>
  <c r="H583" i="10"/>
  <c r="G583" i="10"/>
  <c r="AL582" i="10"/>
  <c r="V582" i="10"/>
  <c r="H582" i="10"/>
  <c r="G582" i="10"/>
  <c r="AL581" i="10"/>
  <c r="V581" i="10"/>
  <c r="H581" i="10"/>
  <c r="G581" i="10"/>
  <c r="AL580" i="10"/>
  <c r="V580" i="10"/>
  <c r="H580" i="10"/>
  <c r="G580" i="10"/>
  <c r="AL579" i="10"/>
  <c r="V579" i="10"/>
  <c r="H579" i="10"/>
  <c r="G579" i="10"/>
  <c r="AL578" i="10"/>
  <c r="V578" i="10"/>
  <c r="H578" i="10"/>
  <c r="G578" i="10"/>
  <c r="AL577" i="10"/>
  <c r="V577" i="10"/>
  <c r="H577" i="10"/>
  <c r="G577" i="10"/>
  <c r="AL576" i="10"/>
  <c r="V576" i="10"/>
  <c r="H576" i="10"/>
  <c r="G576" i="10"/>
  <c r="AL575" i="10"/>
  <c r="V575" i="10"/>
  <c r="H575" i="10"/>
  <c r="G575" i="10"/>
  <c r="AL574" i="10"/>
  <c r="V574" i="10"/>
  <c r="H574" i="10"/>
  <c r="G574" i="10"/>
  <c r="AL573" i="10"/>
  <c r="V573" i="10"/>
  <c r="H573" i="10"/>
  <c r="G573" i="10"/>
  <c r="AL572" i="10"/>
  <c r="V572" i="10"/>
  <c r="H572" i="10"/>
  <c r="G572" i="10"/>
  <c r="AL571" i="10"/>
  <c r="V571" i="10"/>
  <c r="H571" i="10"/>
  <c r="G571" i="10"/>
  <c r="AL570" i="10"/>
  <c r="V570" i="10"/>
  <c r="H570" i="10"/>
  <c r="G570" i="10"/>
  <c r="AL569" i="10"/>
  <c r="V569" i="10"/>
  <c r="H569" i="10"/>
  <c r="G569" i="10"/>
  <c r="AL568" i="10"/>
  <c r="V568" i="10"/>
  <c r="H568" i="10"/>
  <c r="G568" i="10"/>
  <c r="AL567" i="10"/>
  <c r="V567" i="10"/>
  <c r="H567" i="10"/>
  <c r="G567" i="10"/>
  <c r="AL566" i="10"/>
  <c r="V566" i="10"/>
  <c r="H566" i="10"/>
  <c r="G566" i="10"/>
  <c r="AL565" i="10"/>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AN1376" i="10" l="1"/>
  <c r="W1510" i="10"/>
  <c r="X1510" i="10" s="1"/>
  <c r="W1513" i="10"/>
  <c r="X1513" i="10" s="1"/>
  <c r="W1517" i="10"/>
  <c r="X1517" i="10" s="1"/>
  <c r="W566" i="10"/>
  <c r="X566" i="10" s="1"/>
  <c r="W568" i="10"/>
  <c r="X568" i="10" s="1"/>
  <c r="W570" i="10"/>
  <c r="X570" i="10" s="1"/>
  <c r="W572" i="10"/>
  <c r="X572" i="10" s="1"/>
  <c r="W574" i="10"/>
  <c r="X574" i="10" s="1"/>
  <c r="W576" i="10"/>
  <c r="X576" i="10" s="1"/>
  <c r="W578" i="10"/>
  <c r="X578" i="10" s="1"/>
  <c r="W580" i="10"/>
  <c r="X580" i="10" s="1"/>
  <c r="W582" i="10"/>
  <c r="X582" i="10" s="1"/>
  <c r="W584" i="10"/>
  <c r="X584" i="10" s="1"/>
  <c r="W586" i="10"/>
  <c r="X586" i="10" s="1"/>
  <c r="W588" i="10"/>
  <c r="X588" i="10" s="1"/>
  <c r="W590" i="10"/>
  <c r="X590" i="10" s="1"/>
  <c r="W592" i="10"/>
  <c r="X592" i="10" s="1"/>
  <c r="W594" i="10"/>
  <c r="X594" i="10" s="1"/>
  <c r="W596" i="10"/>
  <c r="X596" i="10" s="1"/>
  <c r="W598" i="10"/>
  <c r="X598" i="10" s="1"/>
  <c r="W600" i="10"/>
  <c r="X600" i="10" s="1"/>
  <c r="W602" i="10"/>
  <c r="X602" i="10" s="1"/>
  <c r="W604" i="10"/>
  <c r="X604" i="10" s="1"/>
  <c r="W606" i="10"/>
  <c r="X606" i="10" s="1"/>
  <c r="W608" i="10"/>
  <c r="X608" i="10" s="1"/>
  <c r="W610" i="10"/>
  <c r="X610" i="10" s="1"/>
  <c r="W612" i="10"/>
  <c r="X612" i="10" s="1"/>
  <c r="W614" i="10"/>
  <c r="X614" i="10" s="1"/>
  <c r="W1344" i="10"/>
  <c r="BM1344" i="10" s="1"/>
  <c r="W1346" i="10"/>
  <c r="BM1346" i="10" s="1"/>
  <c r="W1385" i="10"/>
  <c r="BM1385" i="10" s="1"/>
  <c r="W1395" i="10"/>
  <c r="BM1395" i="10" s="1"/>
  <c r="AM1376" i="10"/>
  <c r="W1523" i="10"/>
  <c r="X1523" i="10" s="1"/>
  <c r="W1348" i="10"/>
  <c r="BM1348" i="10" s="1"/>
  <c r="W1384" i="10"/>
  <c r="BM1384" i="10" s="1"/>
  <c r="W1394" i="10"/>
  <c r="BM1394" i="10" s="1"/>
  <c r="W1512" i="10"/>
  <c r="X1512" i="10" s="1"/>
  <c r="W1516" i="10"/>
  <c r="X1516" i="10" s="1"/>
  <c r="W1520" i="10"/>
  <c r="X1520" i="10" s="1"/>
  <c r="W1383" i="10"/>
  <c r="BM1383" i="10" s="1"/>
  <c r="W1393" i="10"/>
  <c r="BM1393" i="10" s="1"/>
  <c r="W1509" i="10"/>
  <c r="X1509" i="10" s="1"/>
  <c r="W1392" i="10"/>
  <c r="BM1392" i="10" s="1"/>
  <c r="W1402" i="10"/>
  <c r="BM1402" i="10" s="1"/>
  <c r="W1515" i="10"/>
  <c r="X1515" i="10" s="1"/>
  <c r="W1519" i="10"/>
  <c r="X1519" i="10" s="1"/>
  <c r="W1522" i="10"/>
  <c r="X1522" i="10" s="1"/>
  <c r="W565" i="10"/>
  <c r="X565" i="10" s="1"/>
  <c r="W567" i="10"/>
  <c r="X567" i="10" s="1"/>
  <c r="W569" i="10"/>
  <c r="X569" i="10" s="1"/>
  <c r="W571" i="10"/>
  <c r="X571" i="10" s="1"/>
  <c r="W573" i="10"/>
  <c r="X573" i="10" s="1"/>
  <c r="W575" i="10"/>
  <c r="X575" i="10" s="1"/>
  <c r="W577" i="10"/>
  <c r="X577" i="10" s="1"/>
  <c r="W579" i="10"/>
  <c r="X579" i="10" s="1"/>
  <c r="W581" i="10"/>
  <c r="X581" i="10" s="1"/>
  <c r="W583" i="10"/>
  <c r="X583" i="10" s="1"/>
  <c r="W585" i="10"/>
  <c r="X585" i="10" s="1"/>
  <c r="W587" i="10"/>
  <c r="X587" i="10" s="1"/>
  <c r="W589" i="10"/>
  <c r="X589" i="10" s="1"/>
  <c r="W591" i="10"/>
  <c r="X591" i="10" s="1"/>
  <c r="W593" i="10"/>
  <c r="X593" i="10" s="1"/>
  <c r="W595" i="10"/>
  <c r="X595" i="10" s="1"/>
  <c r="W597" i="10"/>
  <c r="X597" i="10" s="1"/>
  <c r="W599" i="10"/>
  <c r="X599" i="10" s="1"/>
  <c r="W601" i="10"/>
  <c r="X601" i="10" s="1"/>
  <c r="W603" i="10"/>
  <c r="X603" i="10" s="1"/>
  <c r="W605" i="10"/>
  <c r="X605" i="10" s="1"/>
  <c r="W607" i="10"/>
  <c r="X607" i="10" s="1"/>
  <c r="W609" i="10"/>
  <c r="X609" i="10" s="1"/>
  <c r="W611" i="10"/>
  <c r="X611" i="10" s="1"/>
  <c r="W613" i="10"/>
  <c r="X613" i="10" s="1"/>
  <c r="W1343" i="10"/>
  <c r="BM1343" i="10" s="1"/>
  <c r="W1345" i="10"/>
  <c r="BM1345" i="10" s="1"/>
  <c r="W1347" i="10"/>
  <c r="BM1347" i="10" s="1"/>
  <c r="W1391" i="10"/>
  <c r="BM1391" i="10" s="1"/>
  <c r="W1401" i="10"/>
  <c r="BM1401" i="10" s="1"/>
  <c r="W1511" i="10"/>
  <c r="X1511" i="10" s="1"/>
  <c r="W1349" i="10"/>
  <c r="BM1349" i="10" s="1"/>
  <c r="W1389" i="10"/>
  <c r="BM1389" i="10" s="1"/>
  <c r="W1400" i="10"/>
  <c r="BM1400" i="10" s="1"/>
  <c r="W1508" i="10"/>
  <c r="X1508" i="10" s="1"/>
  <c r="W1514" i="10"/>
  <c r="X1514" i="10" s="1"/>
  <c r="W1518" i="10"/>
  <c r="X1518" i="10" s="1"/>
  <c r="W1387" i="10"/>
  <c r="BM1387" i="10" s="1"/>
  <c r="W1398" i="10"/>
  <c r="BM1398" i="10" s="1"/>
  <c r="W1521" i="10"/>
  <c r="X1521" i="10" s="1"/>
  <c r="H524" i="10"/>
  <c r="F524" i="10"/>
  <c r="I524" i="10" s="1"/>
  <c r="J524" i="10" s="1"/>
  <c r="K524" i="10" s="1"/>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AK343" i="10" l="1"/>
  <c r="W1374" i="10"/>
  <c r="BM1374" i="10" s="1"/>
  <c r="G3" i="10"/>
  <c r="U12" i="10"/>
  <c r="I12" i="10" s="1"/>
  <c r="J12" i="10" s="1"/>
  <c r="K12" i="10" s="1"/>
  <c r="U13" i="10"/>
  <c r="I13" i="10" s="1"/>
  <c r="J13" i="10" s="1"/>
  <c r="K13" i="10" s="1"/>
  <c r="U11" i="10"/>
  <c r="I11" i="10" s="1"/>
  <c r="J11" i="10" s="1"/>
  <c r="K11" i="10" s="1"/>
  <c r="U17" i="10"/>
  <c r="I17" i="10" s="1"/>
  <c r="J17" i="10" s="1"/>
  <c r="K17" i="10" s="1"/>
  <c r="U9" i="10"/>
  <c r="I9" i="10" s="1"/>
  <c r="J9" i="10" s="1"/>
  <c r="K9" i="10" s="1"/>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E0D747A4-DF4F-4749-BA21-A08DEA08EEF9}">
      <text>
        <r>
          <rPr>
            <sz val="11"/>
            <color theme="1"/>
            <rFont val="Calibri"/>
            <family val="2"/>
            <scheme val="minor"/>
          </rPr>
          <t>Petr Čala:
maybe remove later</t>
        </r>
      </text>
    </comment>
    <comment ref="N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<sst xmlns="http://schemas.openxmlformats.org/spreadsheetml/2006/main" count="19328" uniqueCount="4378">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</sst>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zoomScaleNormal="100" workbookViewId="0">
      <pane xSplit="4" ySplit="1" topLeftCell="AN1043" activePane="bottomRight" state="frozen"/>
      <selection activeCell="D526" sqref="D526"/>
      <selection pane="topRight" activeCell="D526" sqref="D526"/>
      <selection pane="bottomLeft" activeCell="D526" sqref="D526"/>
      <selection pane="bottomRight" activeCell="AY1053" sqref="AY1053"/>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3969</v>
      </c>
      <c r="J1" s="28" t="s">
        <v>3970</v>
      </c>
      <c r="K1" s="28" t="s">
        <v>3971</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4249</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4195</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6"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IFERROR(F386/SQRT(F386^2+U386), "X")</f>
        <v>0.44086778308154168</v>
      </c>
      <c r="J386" s="32">
        <f t="shared" ref="J386:J449" si="93">IFERROR(SQRT((1-I386^2)/U386), "X")</f>
        <v>2.0075340808431392E-2</v>
      </c>
      <c r="K386" s="32">
        <f t="shared" ref="K386:K449" si="94">IFERROR(1/J386, "X")</f>
        <v>49.812354845802297</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0.16800000000000001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0.16800000000000001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0.16800000000000001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0.16800000000000001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0.16800000000000001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0.16800000000000001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0.16800000000000001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0.16800000000000001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0.16800000000000001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0.16800000000000001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0.16800000000000001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42">
        <v>0.16800000000000001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0.60499999999999998</v>
      </c>
      <c r="AP550" s="104">
        <v>0.39500000000000002</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0.60499999999999998</v>
      </c>
      <c r="AP551" s="17">
        <v>0.39500000000000002</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0.60499999999999998</v>
      </c>
      <c r="AP552" s="17">
        <v>0.39500000000000002</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0.60499999999999998</v>
      </c>
      <c r="AP553" s="17">
        <v>0.39500000000000002</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0.60499999999999998</v>
      </c>
      <c r="AP554" s="17">
        <v>0.39500000000000002</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0.60499999999999998</v>
      </c>
      <c r="AP555" s="17">
        <v>0.39500000000000002</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0.60499999999999998</v>
      </c>
      <c r="AP556" s="17">
        <v>0.39500000000000002</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0.60499999999999998</v>
      </c>
      <c r="AP557" s="17">
        <v>0.39500000000000002</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0.60499999999999998</v>
      </c>
      <c r="AP558" s="17">
        <v>0.39500000000000002</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0.60499999999999998</v>
      </c>
      <c r="AP561" s="17">
        <v>0.39500000000000002</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0.60499999999999998</v>
      </c>
      <c r="AP562" s="17">
        <v>0.39500000000000002</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0.60499999999999998</v>
      </c>
      <c r="AP563" s="17">
        <v>0.39500000000000002</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0.60499999999999998</v>
      </c>
      <c r="AP564" s="150">
        <v>0.39500000000000002</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28"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0.55200000000000005</v>
      </c>
      <c r="AT642" s="39">
        <v>0.44800000000000001</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0.55200000000000005</v>
      </c>
      <c r="AT643" s="39">
        <v>0.44800000000000001</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0.55200000000000005</v>
      </c>
      <c r="AT644" s="39">
        <v>0.44800000000000001</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0.55200000000000005</v>
      </c>
      <c r="AT645" s="39">
        <v>0.44800000000000001</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0.55200000000000005</v>
      </c>
      <c r="AT646" s="39">
        <v>0.44800000000000001</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0.55200000000000005</v>
      </c>
      <c r="AT647" s="39">
        <v>0.44800000000000001</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0.55200000000000005</v>
      </c>
      <c r="AT648" s="39">
        <v>0.44800000000000001</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0.55200000000000005</v>
      </c>
      <c r="AT649" s="39">
        <v>0.44800000000000001</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0.55200000000000005</v>
      </c>
      <c r="AT650" s="39">
        <v>0.44800000000000001</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0.55200000000000005</v>
      </c>
      <c r="AT651" s="39">
        <v>0.44800000000000001</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0.55200000000000005</v>
      </c>
      <c r="AT652" s="39">
        <v>0.44800000000000001</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0.55200000000000005</v>
      </c>
      <c r="AT653" s="39">
        <v>0.44800000000000001</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0.55200000000000005</v>
      </c>
      <c r="AT654" s="39">
        <v>0.44800000000000001</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0.55200000000000005</v>
      </c>
      <c r="AT655" s="39">
        <v>0.44800000000000001</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v>0.55200000000000005</v>
      </c>
      <c r="AT656" s="39">
        <v>0.44800000000000001</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9.3600000000000012</v>
      </c>
      <c r="X825" s="7">
        <v>1</v>
      </c>
      <c r="Y825" s="9">
        <v>0</v>
      </c>
      <c r="Z825" s="9">
        <v>1</v>
      </c>
      <c r="AA825" s="9">
        <v>0</v>
      </c>
      <c r="AB825" s="9">
        <v>0</v>
      </c>
      <c r="AC825" s="9">
        <v>1</v>
      </c>
      <c r="AD825" s="29">
        <v>0</v>
      </c>
      <c r="AE825" s="9">
        <v>0</v>
      </c>
      <c r="AF825" s="9">
        <v>0</v>
      </c>
      <c r="AG825" s="29">
        <v>1</v>
      </c>
      <c r="AH825" s="9">
        <v>0</v>
      </c>
      <c r="AI825" s="29">
        <v>1</v>
      </c>
      <c r="AJ825" s="20">
        <v>2011</v>
      </c>
      <c r="AK825" s="32">
        <v>0</v>
      </c>
      <c r="AL825" s="32">
        <v>0.44</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9.3600000000000012</v>
      </c>
      <c r="X826" s="7">
        <v>1</v>
      </c>
      <c r="Y826" s="9">
        <v>0</v>
      </c>
      <c r="Z826" s="9">
        <v>1</v>
      </c>
      <c r="AA826" s="9">
        <v>0</v>
      </c>
      <c r="AB826" s="9">
        <v>0</v>
      </c>
      <c r="AC826" s="9">
        <v>1</v>
      </c>
      <c r="AD826" s="29">
        <v>0</v>
      </c>
      <c r="AE826" s="9">
        <v>0</v>
      </c>
      <c r="AF826" s="9">
        <v>0</v>
      </c>
      <c r="AG826" s="29">
        <v>1</v>
      </c>
      <c r="AH826" s="9">
        <v>0</v>
      </c>
      <c r="AI826" s="29">
        <v>1</v>
      </c>
      <c r="AJ826" s="20">
        <v>2011</v>
      </c>
      <c r="AK826" s="32">
        <v>0</v>
      </c>
      <c r="AL826" s="32">
        <v>0.44</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9.3600000000000012</v>
      </c>
      <c r="X827" s="7">
        <v>1</v>
      </c>
      <c r="Y827" s="9">
        <v>0</v>
      </c>
      <c r="Z827" s="9">
        <v>1</v>
      </c>
      <c r="AA827" s="9">
        <v>0</v>
      </c>
      <c r="AB827" s="9">
        <v>0</v>
      </c>
      <c r="AC827" s="9">
        <v>1</v>
      </c>
      <c r="AD827" s="29">
        <v>0</v>
      </c>
      <c r="AE827" s="9">
        <v>0</v>
      </c>
      <c r="AF827" s="9">
        <v>0</v>
      </c>
      <c r="AG827" s="29">
        <v>1</v>
      </c>
      <c r="AH827" s="9">
        <v>0</v>
      </c>
      <c r="AI827" s="29">
        <v>1</v>
      </c>
      <c r="AJ827" s="20">
        <v>2011</v>
      </c>
      <c r="AK827" s="32">
        <v>0</v>
      </c>
      <c r="AL827" s="32">
        <v>0.44</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9.3600000000000012</v>
      </c>
      <c r="X828" s="7">
        <v>1</v>
      </c>
      <c r="Y828" s="9">
        <v>0</v>
      </c>
      <c r="Z828" s="9">
        <v>1</v>
      </c>
      <c r="AA828" s="9">
        <v>0</v>
      </c>
      <c r="AB828" s="9">
        <v>0</v>
      </c>
      <c r="AC828" s="9">
        <v>1</v>
      </c>
      <c r="AD828" s="29">
        <v>0</v>
      </c>
      <c r="AE828" s="9">
        <v>0</v>
      </c>
      <c r="AF828" s="9">
        <v>0</v>
      </c>
      <c r="AG828" s="29">
        <v>1</v>
      </c>
      <c r="AH828" s="9">
        <v>0</v>
      </c>
      <c r="AI828" s="29">
        <v>1</v>
      </c>
      <c r="AJ828" s="20">
        <v>2011</v>
      </c>
      <c r="AK828" s="32">
        <v>0</v>
      </c>
      <c r="AL828" s="32">
        <v>0.44</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9.3600000000000012</v>
      </c>
      <c r="X829" s="7">
        <v>1</v>
      </c>
      <c r="Y829" s="9">
        <v>0</v>
      </c>
      <c r="Z829" s="9">
        <v>1</v>
      </c>
      <c r="AA829" s="9">
        <v>0</v>
      </c>
      <c r="AB829" s="9">
        <v>0</v>
      </c>
      <c r="AC829" s="9">
        <v>1</v>
      </c>
      <c r="AD829" s="29">
        <v>0</v>
      </c>
      <c r="AE829" s="9">
        <v>0</v>
      </c>
      <c r="AF829" s="9">
        <v>0</v>
      </c>
      <c r="AG829" s="29">
        <v>1</v>
      </c>
      <c r="AH829" s="9">
        <v>0</v>
      </c>
      <c r="AI829" s="29">
        <v>1</v>
      </c>
      <c r="AJ829" s="20">
        <v>2011</v>
      </c>
      <c r="AK829" s="32">
        <v>0</v>
      </c>
      <c r="AL829" s="32">
        <v>0.44</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9.3600000000000012</v>
      </c>
      <c r="X830" s="7">
        <v>1</v>
      </c>
      <c r="Y830" s="9">
        <v>0</v>
      </c>
      <c r="Z830" s="9">
        <v>1</v>
      </c>
      <c r="AA830" s="9">
        <v>0</v>
      </c>
      <c r="AB830" s="9">
        <v>0</v>
      </c>
      <c r="AC830" s="9">
        <v>1</v>
      </c>
      <c r="AD830" s="29">
        <v>0</v>
      </c>
      <c r="AE830" s="9">
        <v>0</v>
      </c>
      <c r="AF830" s="9">
        <v>0</v>
      </c>
      <c r="AG830" s="29">
        <v>1</v>
      </c>
      <c r="AH830" s="9">
        <v>0</v>
      </c>
      <c r="AI830" s="29">
        <v>1</v>
      </c>
      <c r="AJ830" s="20">
        <v>2011</v>
      </c>
      <c r="AK830" s="32">
        <v>0</v>
      </c>
      <c r="AL830" s="32">
        <v>0.44</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9.3600000000000012</v>
      </c>
      <c r="X831" s="7">
        <v>1</v>
      </c>
      <c r="Y831" s="9">
        <v>0</v>
      </c>
      <c r="Z831" s="9">
        <v>1</v>
      </c>
      <c r="AA831" s="9">
        <v>0</v>
      </c>
      <c r="AB831" s="9">
        <v>0</v>
      </c>
      <c r="AC831" s="9">
        <v>1</v>
      </c>
      <c r="AD831" s="29">
        <v>0</v>
      </c>
      <c r="AE831" s="9">
        <v>0</v>
      </c>
      <c r="AF831" s="9">
        <v>0</v>
      </c>
      <c r="AG831" s="29">
        <v>1</v>
      </c>
      <c r="AH831" s="9">
        <v>0</v>
      </c>
      <c r="AI831" s="29">
        <v>1</v>
      </c>
      <c r="AJ831" s="20">
        <v>2011</v>
      </c>
      <c r="AK831" s="32">
        <v>0</v>
      </c>
      <c r="AL831" s="32">
        <v>0.44</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9.3600000000000012</v>
      </c>
      <c r="X832" s="7">
        <v>1</v>
      </c>
      <c r="Y832" s="9">
        <v>0</v>
      </c>
      <c r="Z832" s="9">
        <v>1</v>
      </c>
      <c r="AA832" s="9">
        <v>0</v>
      </c>
      <c r="AB832" s="9">
        <v>0</v>
      </c>
      <c r="AC832" s="9">
        <v>1</v>
      </c>
      <c r="AD832" s="29">
        <v>0</v>
      </c>
      <c r="AE832" s="9">
        <v>0</v>
      </c>
      <c r="AF832" s="9">
        <v>0</v>
      </c>
      <c r="AG832" s="29">
        <v>1</v>
      </c>
      <c r="AH832" s="9">
        <v>0</v>
      </c>
      <c r="AI832" s="29">
        <v>1</v>
      </c>
      <c r="AJ832" s="20">
        <v>2011</v>
      </c>
      <c r="AK832" s="32">
        <v>0</v>
      </c>
      <c r="AL832" s="32">
        <v>0.44</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9.3600000000000012</v>
      </c>
      <c r="X833" s="7">
        <v>1</v>
      </c>
      <c r="Y833" s="9">
        <v>0</v>
      </c>
      <c r="Z833" s="9">
        <v>1</v>
      </c>
      <c r="AA833" s="9">
        <v>0</v>
      </c>
      <c r="AB833" s="9">
        <v>0</v>
      </c>
      <c r="AC833" s="9">
        <v>1</v>
      </c>
      <c r="AD833" s="29">
        <v>0</v>
      </c>
      <c r="AE833" s="9">
        <v>0</v>
      </c>
      <c r="AF833" s="9">
        <v>0</v>
      </c>
      <c r="AG833" s="29">
        <v>1</v>
      </c>
      <c r="AH833" s="9">
        <v>0</v>
      </c>
      <c r="AI833" s="29">
        <v>1</v>
      </c>
      <c r="AJ833" s="20">
        <v>2011</v>
      </c>
      <c r="AK833" s="32">
        <v>0</v>
      </c>
      <c r="AL833" s="32">
        <v>0.44</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9.3600000000000012</v>
      </c>
      <c r="X834" s="7">
        <v>1</v>
      </c>
      <c r="Y834" s="9">
        <v>0</v>
      </c>
      <c r="Z834" s="9">
        <v>1</v>
      </c>
      <c r="AA834" s="9">
        <v>0</v>
      </c>
      <c r="AB834" s="9">
        <v>0</v>
      </c>
      <c r="AC834" s="9">
        <v>1</v>
      </c>
      <c r="AD834" s="29">
        <v>0</v>
      </c>
      <c r="AE834" s="9">
        <v>0</v>
      </c>
      <c r="AF834" s="9">
        <v>0</v>
      </c>
      <c r="AG834" s="29">
        <v>1</v>
      </c>
      <c r="AH834" s="9">
        <v>0</v>
      </c>
      <c r="AI834" s="29">
        <v>1</v>
      </c>
      <c r="AJ834" s="20">
        <v>2011</v>
      </c>
      <c r="AK834" s="32">
        <v>0</v>
      </c>
      <c r="AL834" s="32">
        <v>0.44</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9.3600000000000012</v>
      </c>
      <c r="X835" s="7">
        <v>1</v>
      </c>
      <c r="Y835" s="9">
        <v>0</v>
      </c>
      <c r="Z835" s="9">
        <v>1</v>
      </c>
      <c r="AA835" s="9">
        <v>0</v>
      </c>
      <c r="AB835" s="9">
        <v>0</v>
      </c>
      <c r="AC835" s="9">
        <v>1</v>
      </c>
      <c r="AD835" s="29">
        <v>0</v>
      </c>
      <c r="AE835" s="9">
        <v>0</v>
      </c>
      <c r="AF835" s="9">
        <v>0</v>
      </c>
      <c r="AG835" s="29">
        <v>1</v>
      </c>
      <c r="AH835" s="9">
        <v>0</v>
      </c>
      <c r="AI835" s="29">
        <v>1</v>
      </c>
      <c r="AJ835" s="20">
        <v>2011</v>
      </c>
      <c r="AK835" s="32">
        <v>0</v>
      </c>
      <c r="AL835" s="32">
        <v>0.44</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9.3600000000000012</v>
      </c>
      <c r="X836" s="7">
        <v>1</v>
      </c>
      <c r="Y836" s="9">
        <v>0</v>
      </c>
      <c r="Z836" s="9">
        <v>1</v>
      </c>
      <c r="AA836" s="9">
        <v>0</v>
      </c>
      <c r="AB836" s="9">
        <v>0</v>
      </c>
      <c r="AC836" s="9">
        <v>1</v>
      </c>
      <c r="AD836" s="29">
        <v>0</v>
      </c>
      <c r="AE836" s="9">
        <v>0</v>
      </c>
      <c r="AF836" s="9">
        <v>0</v>
      </c>
      <c r="AG836" s="29">
        <v>1</v>
      </c>
      <c r="AH836" s="9">
        <v>0</v>
      </c>
      <c r="AI836" s="29">
        <v>1</v>
      </c>
      <c r="AJ836" s="20">
        <v>2011</v>
      </c>
      <c r="AK836" s="32">
        <v>0</v>
      </c>
      <c r="AL836" s="32">
        <v>0.44</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1001"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0.56000000000000005</v>
      </c>
      <c r="AT1012" s="39">
        <v>0.44</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0.56000000000000005</v>
      </c>
      <c r="AT1013" s="39">
        <v>0.44</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0.56000000000000005</v>
      </c>
      <c r="AT1014" s="39">
        <v>0.44</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0.56000000000000005</v>
      </c>
      <c r="AT1015" s="39">
        <v>0.44</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0.56000000000000005</v>
      </c>
      <c r="AT1016" s="39">
        <v>0.44</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0.56000000000000005</v>
      </c>
      <c r="AT1017" s="39">
        <v>0.44</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0.56000000000000005</v>
      </c>
      <c r="AT1018" s="39">
        <v>0.44</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0.56000000000000005</v>
      </c>
      <c r="AT1019" s="39">
        <v>0.44</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0.56000000000000005</v>
      </c>
      <c r="AT1020" s="39">
        <v>0.44</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0.56000000000000005</v>
      </c>
      <c r="AT1021" s="39">
        <v>0.44</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0.56000000000000005</v>
      </c>
      <c r="AT1022" s="39">
        <v>0.44</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0.56000000000000005</v>
      </c>
      <c r="AT1023" s="39">
        <v>0.44</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0.56000000000000005</v>
      </c>
      <c r="AT1024" s="39">
        <v>0.44</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0.56000000000000005</v>
      </c>
      <c r="AT1025" s="39">
        <v>0.44</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0.56000000000000005</v>
      </c>
      <c r="AT1026" s="39">
        <v>0.44</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0.56000000000000005</v>
      </c>
      <c r="AT1027" s="39">
        <v>0.44</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0.56000000000000005</v>
      </c>
      <c r="AT1028" s="39">
        <v>0.44</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0.56000000000000005</v>
      </c>
      <c r="AT1029" s="39">
        <v>0.44</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0.56000000000000005</v>
      </c>
      <c r="AT1030" s="39">
        <v>0.44</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0.56000000000000005</v>
      </c>
      <c r="AT1031" s="39">
        <v>0.44</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0.56000000000000005</v>
      </c>
      <c r="AT1032" s="39">
        <v>0.44</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0.56000000000000005</v>
      </c>
      <c r="AT1033" s="39">
        <v>0.44</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0.56000000000000005</v>
      </c>
      <c r="AT1034" s="39">
        <v>0.44</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0.56000000000000005</v>
      </c>
      <c r="AT1035" s="39">
        <v>0.44</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0.56000000000000005</v>
      </c>
      <c r="AT1036" s="39">
        <v>0.44</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0.56000000000000005</v>
      </c>
      <c r="AT1037" s="39">
        <v>0.44</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0.56000000000000005</v>
      </c>
      <c r="AT1038" s="39">
        <v>0.44</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0.56000000000000005</v>
      </c>
      <c r="AT1039" s="39">
        <v>0.44</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0.56000000000000005</v>
      </c>
      <c r="AT1040" s="39">
        <v>0.44</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0.56000000000000005</v>
      </c>
      <c r="AT1041" s="39">
        <v>0.44</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0.56000000000000005</v>
      </c>
      <c r="AT1042" s="39">
        <v>0.44</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0.56000000000000005</v>
      </c>
      <c r="AT1043" s="39">
        <v>0.44</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0.56000000000000005</v>
      </c>
      <c r="AT1044" s="39">
        <v>0.44</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0.56000000000000005</v>
      </c>
      <c r="AT1045" s="39">
        <v>0.44</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0.56000000000000005</v>
      </c>
      <c r="AT1046" s="39">
        <v>0.44</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0.56000000000000005</v>
      </c>
      <c r="AT1047" s="39">
        <v>0.44</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0.314</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0.31399999999999995</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0.314</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0.314</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0.314</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0.314</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0.314</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0.314</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0.314</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0.314</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0.314</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9.5000000000000001E-2</v>
      </c>
      <c r="AM1109" s="32">
        <v>0.65500000000000003</v>
      </c>
      <c r="AN1109" s="42">
        <v>0.22600000000000001</v>
      </c>
      <c r="AO1109" s="168" t="s">
        <v>98</v>
      </c>
      <c r="AP1109" s="17" t="s">
        <v>98</v>
      </c>
      <c r="AQ1109">
        <v>1</v>
      </c>
      <c r="AR1109" s="39">
        <f t="shared" si="275"/>
        <v>0</v>
      </c>
      <c r="AS1109">
        <v>0.94499999999999995</v>
      </c>
      <c r="AT1109" s="39">
        <v>5.5E-2</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9.5000000000000001E-2</v>
      </c>
      <c r="AM1110" s="32">
        <v>0.65500000000000003</v>
      </c>
      <c r="AN1110" s="42">
        <v>0.22600000000000001</v>
      </c>
      <c r="AO1110" s="41" t="s">
        <v>98</v>
      </c>
      <c r="AP1110" s="17" t="s">
        <v>98</v>
      </c>
      <c r="AQ1110">
        <v>1</v>
      </c>
      <c r="AR1110" s="39">
        <f t="shared" si="275"/>
        <v>0</v>
      </c>
      <c r="AS1110">
        <v>0.94499999999999995</v>
      </c>
      <c r="AT1110" s="39">
        <v>5.5E-2</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9.5000000000000001E-2</v>
      </c>
      <c r="AM1111" s="32">
        <v>0.65500000000000003</v>
      </c>
      <c r="AN1111" s="42">
        <v>0.22600000000000001</v>
      </c>
      <c r="AO1111" s="41" t="s">
        <v>98</v>
      </c>
      <c r="AP1111" s="17" t="s">
        <v>98</v>
      </c>
      <c r="AQ1111">
        <v>1</v>
      </c>
      <c r="AR1111" s="39">
        <f t="shared" si="275"/>
        <v>0</v>
      </c>
      <c r="AS1111">
        <v>0.94499999999999995</v>
      </c>
      <c r="AT1111" s="39">
        <v>5.5E-2</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9.5000000000000001E-2</v>
      </c>
      <c r="AM1112" s="32">
        <v>0.65500000000000003</v>
      </c>
      <c r="AN1112" s="42">
        <v>0.22600000000000001</v>
      </c>
      <c r="AO1112" s="41" t="s">
        <v>98</v>
      </c>
      <c r="AP1112" s="17" t="s">
        <v>98</v>
      </c>
      <c r="AQ1112">
        <v>1</v>
      </c>
      <c r="AR1112" s="39">
        <f t="shared" si="275"/>
        <v>0</v>
      </c>
      <c r="AS1112">
        <v>0.94499999999999995</v>
      </c>
      <c r="AT1112" s="39">
        <v>5.5E-2</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9.5000000000000001E-2</v>
      </c>
      <c r="AM1113" s="32">
        <v>0.65500000000000003</v>
      </c>
      <c r="AN1113" s="42">
        <v>0.22600000000000001</v>
      </c>
      <c r="AO1113" s="41" t="s">
        <v>98</v>
      </c>
      <c r="AP1113" s="17" t="s">
        <v>98</v>
      </c>
      <c r="AQ1113">
        <v>0</v>
      </c>
      <c r="AR1113" s="39">
        <f t="shared" si="275"/>
        <v>1</v>
      </c>
      <c r="AS1113">
        <v>0.94499999999999995</v>
      </c>
      <c r="AT1113" s="39">
        <v>5.5E-2</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9.5000000000000001E-2</v>
      </c>
      <c r="AM1114" s="32">
        <v>0.65500000000000003</v>
      </c>
      <c r="AN1114" s="42">
        <v>0.22600000000000001</v>
      </c>
      <c r="AO1114" s="41" t="s">
        <v>98</v>
      </c>
      <c r="AP1114" s="17" t="s">
        <v>98</v>
      </c>
      <c r="AQ1114">
        <v>0</v>
      </c>
      <c r="AR1114" s="39">
        <f t="shared" si="275"/>
        <v>1</v>
      </c>
      <c r="AS1114">
        <v>0.94499999999999995</v>
      </c>
      <c r="AT1114" s="39">
        <v>5.5E-2</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9.5000000000000001E-2</v>
      </c>
      <c r="AM1115" s="32">
        <v>0.65500000000000003</v>
      </c>
      <c r="AN1115" s="42">
        <v>0.22600000000000001</v>
      </c>
      <c r="AO1115" s="41" t="s">
        <v>98</v>
      </c>
      <c r="AP1115" s="17" t="s">
        <v>98</v>
      </c>
      <c r="AQ1115">
        <v>0</v>
      </c>
      <c r="AR1115" s="39">
        <f t="shared" si="275"/>
        <v>1</v>
      </c>
      <c r="AS1115">
        <v>0.94499999999999995</v>
      </c>
      <c r="AT1115" s="39">
        <v>5.5E-2</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9.5000000000000001E-2</v>
      </c>
      <c r="AM1116" s="32">
        <v>0.65500000000000003</v>
      </c>
      <c r="AN1116" s="42">
        <v>0.22600000000000001</v>
      </c>
      <c r="AO1116" s="41" t="s">
        <v>98</v>
      </c>
      <c r="AP1116" s="17" t="s">
        <v>98</v>
      </c>
      <c r="AQ1116">
        <v>0</v>
      </c>
      <c r="AR1116" s="39">
        <f t="shared" si="275"/>
        <v>1</v>
      </c>
      <c r="AS1116">
        <v>0.94499999999999995</v>
      </c>
      <c r="AT1116" s="39">
        <v>5.5E-2</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3977</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3977</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3977</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3982</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3982</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3982</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3982</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3982</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3982</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3982</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3982</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3982</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3982</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3986</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3986</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3986</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3986</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3986</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3986</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3986</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3986</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3986</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3986</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3986</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3986</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3986</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3986</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3986</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3986</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3986</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3986</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3986</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3986</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3986</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3986</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3986</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3986</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3986</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3986</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3986</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3986</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3991</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3991</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3991</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3991</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3991</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3991</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3991</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3991</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3991</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3991</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3991</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3991</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3991</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3991</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3991</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3991</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4005</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4005</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4005</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4005</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4005</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4005</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4021</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4021</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4021</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4021</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4021</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4021</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4021</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4021</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4021</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4021</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4021</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4021</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4021</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4021</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4021</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4021</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4021</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4021</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4021</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4021</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4021</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4034</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4034</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4034</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4034</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4034</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4034</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4034</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4034</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4034</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4034</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4034</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4034</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4034</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4034</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4034</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4034</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4034</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4034</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4034</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4034</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4034</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4034</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4034</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4034</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4034</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4034</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4034</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4034</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4034</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4034</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4034</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4034</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4034</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4"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4034</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4034</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4034</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4034</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4034</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4034</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4034</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4034</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4034</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4034</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4034</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4034</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4034</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4034</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4034</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4034</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4034</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4034</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4034</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4034</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4034</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4034</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4034</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4034</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4034</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4034</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4034</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4034</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4034</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4043</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4043</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4043</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4043</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4043</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4043</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4043</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4043</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4043</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4043</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4043</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4043</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4043</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4043</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4043</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4043</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4043</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4043</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4043</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4043</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4043</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4043</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4043</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4043</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4048</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4048</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4048</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4048</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4048</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4048</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4048</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4048</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4048</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4048</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4048</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4048</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4048</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4048</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4048</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4048</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4048</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4052</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4052</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4052</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4052</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4052</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4052</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4052</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4052</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4052</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4052</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4052</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4052</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4052</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4052</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4052</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4052</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4052</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4052</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4052</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4052</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4052</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4052</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4052</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4052</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4057</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4057</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4057</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4057</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4057</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4057</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4057</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4057</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4057</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4057</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4057</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4057</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4057</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4057</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4057</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4062</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4062</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4062</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4062</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4062</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4062</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4062</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4082</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4082</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4082</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4082</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4082</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4082</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4082</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4082</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4082</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4082</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4082</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4082</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4082</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4082</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4082</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4082</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4082</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4082</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4082</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4082</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4082</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4082</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4082</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4086</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4086</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4086</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4086</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4086</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4086</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4086</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4086</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4086</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4086</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4086</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4086</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4086</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4086</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4086</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4086</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4086</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4086</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4086</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4086</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4086</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4086</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4086</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4086</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4086</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4086</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4086</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4086</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4086</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4086</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4097</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4097</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4097</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4097</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4097</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4097</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4097</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4097</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4097</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4097</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4097</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4097</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4097</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4097</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4097</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4097</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4097</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4097</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4097</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4097</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4097</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4097</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4097</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4097</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4097</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4097</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4097</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4097</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4097</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4097</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4097</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4097</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4097</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4097</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4097</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4097</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4107</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4107</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4107</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4107</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4107</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4107</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4107</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4107</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4107</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4107</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4107</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4107</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4107</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4107</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4107</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4107</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4107</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4107</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4115</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4115</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4115</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4115</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4115</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4115</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4115</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4115</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4115</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4115</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4115</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4115</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4115</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4115</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4115</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4115</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4115</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4115</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4115</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4115</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4123</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4123</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4123</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4123</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4123</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4123</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4123</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4123</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4123</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4123</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4123</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4123</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4123</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4123</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4123</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4123</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4123</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4123</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4123</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4123</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4124</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4124</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4124</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4127</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4127</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4127</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4127</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4127</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4127</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4127</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4127</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4130</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4130</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4130</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4130</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4130</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4130</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4130</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4130</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4130</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4130</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4130</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4130</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4130</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4130</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4130</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4130</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4134</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4134</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4134</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4134</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4134</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0.36299999999999999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4134</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4134</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4134</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4134</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4134</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4134</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4134</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4139</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4139</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4139</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4139</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4139</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4139</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4139</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4139</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4139</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4139</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4139</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4139</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4139</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4139</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4139</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4139</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4139</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4139</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4139</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4139</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4145</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4145</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4145</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4145</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4145</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4149</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4149</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4149</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4149</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4149</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4149</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4149</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4149</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4149</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4149</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4149</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4153</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4153</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4153</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4153</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4153</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4158</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4158</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4158</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4158</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4158</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4158</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4158</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4158</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4158</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4158</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4158</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4158</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4158</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4158</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4158</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4158</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4158</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4158</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4158</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4158</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4171</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6.1150000000000002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0.114</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4171</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6.1150000000000002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0.114</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4171</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6.1150000000000002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0.114</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4171</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4171</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4171</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4171</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6.1150000000000002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0.114</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4171</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6.1150000000000002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0.114</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4171</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6.1150000000000002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0.114</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4171</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4171</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4171</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4171</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6.1150000000000002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0.114</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4171</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6.1150000000000002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0.114</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4171</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6.1150000000000002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0.114</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4171</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4171</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4171</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4171</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6.1150000000000002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0.114</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4171</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6.1150000000000002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0.114</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4171</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6.1150000000000002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0.114</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4171</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4171</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4171</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4189</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4189</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4189</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4189</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4189</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4189</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4189</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4189</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4376</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4376</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4376</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4376</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4376</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4376</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4376</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4376</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4376</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4376</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4376</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4376</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4376</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4376</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4376</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4376</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4376</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4196</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4196</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4196</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4196</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4196</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4196</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4196</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4196</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4196</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4196</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4196</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4196</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4200</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4200</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4200</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4200</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4200</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4200</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4200</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4200</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4200</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4200</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4210</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4210</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4210</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4210</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4210</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4210</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4210</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4210</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4210</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4210</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4210</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4210</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4210</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4210</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4210</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4210</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4214</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4214</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4214</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4214</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4214</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4214</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4214</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4218</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4218</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4222</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4222</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4222</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4227</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4227</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4227</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4227</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4230</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4230</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4230</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4230</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4230</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4230</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4230</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4230</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4230</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4230</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4230</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4230</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4230</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4230</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4230</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4230</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4230</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4230</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4230</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4230</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4230</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4230</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4230</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4230</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4235</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4235</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4235</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4235</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4235</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4235</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4235</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s="172" customFormat="1" x14ac:dyDescent="0.25">
      <c r="A1731" s="172">
        <v>1730</v>
      </c>
      <c r="B1731" s="172">
        <v>113</v>
      </c>
      <c r="C1731" s="173" t="s">
        <v>4235</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226</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0</v>
      </c>
      <c r="BQ1731" s="172">
        <v>1</v>
      </c>
      <c r="BR1731" s="172">
        <v>0</v>
      </c>
      <c r="BS1731" s="172">
        <v>0</v>
      </c>
      <c r="BT1731" s="186">
        <v>0</v>
      </c>
      <c r="BU1731" s="172">
        <v>0</v>
      </c>
      <c r="BV1731" s="172">
        <v>0</v>
      </c>
      <c r="BW1731" s="172">
        <v>0</v>
      </c>
      <c r="BX1731" s="186">
        <v>1</v>
      </c>
      <c r="BY1731" s="172">
        <v>0</v>
      </c>
      <c r="BZ1731" s="172">
        <v>0</v>
      </c>
      <c r="CA1731" s="172">
        <v>1</v>
      </c>
      <c r="CB1731" s="172">
        <v>1</v>
      </c>
      <c r="CC1731" s="172">
        <v>1</v>
      </c>
      <c r="CD1731" s="172">
        <v>0</v>
      </c>
      <c r="CE1731" s="172">
        <v>0</v>
      </c>
      <c r="CF1731" s="172">
        <v>0</v>
      </c>
      <c r="CG1731" s="172">
        <v>0</v>
      </c>
      <c r="CH1731" s="172">
        <v>1</v>
      </c>
      <c r="CI1731" s="172">
        <v>0</v>
      </c>
      <c r="CJ1731" s="172">
        <v>0</v>
      </c>
      <c r="CK1731" s="172">
        <v>0</v>
      </c>
      <c r="CL1731" s="172">
        <v>1</v>
      </c>
      <c r="CM1731" s="186">
        <v>1</v>
      </c>
      <c r="CN1731" s="172">
        <v>3.879</v>
      </c>
      <c r="CO1731" s="172">
        <v>264</v>
      </c>
      <c r="CP1731" s="172">
        <v>1</v>
      </c>
      <c r="CQ1731" s="172">
        <v>0</v>
      </c>
      <c r="CR1731" s="172">
        <v>35</v>
      </c>
      <c r="CS1731" s="189" t="s">
        <v>85</v>
      </c>
    </row>
    <row r="1732" spans="1:97" x14ac:dyDescent="0.25">
      <c r="A1732">
        <v>1731</v>
      </c>
      <c r="B1732">
        <v>114</v>
      </c>
      <c r="C1732" s="24" t="s">
        <v>4239</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4239</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4239</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4239</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4239</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4239</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4239</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4239</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4239</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4239</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4239</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4239</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4243</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4243</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4243</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4243</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4243</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4243</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4243</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4243</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4243</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4243</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4243</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4243</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tabSelected="1" workbookViewId="0">
      <pane xSplit="1" ySplit="1" topLeftCell="B2" activePane="bottomRight" state="frozen"/>
      <selection pane="topRight" activeCell="B1" sqref="B1"/>
      <selection pane="bottomLeft" activeCell="A2" sqref="A2"/>
      <selection pane="bottomRight" activeCell="I9" sqref="I9"/>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314</v>
      </c>
      <c r="B1" s="88" t="s">
        <v>350</v>
      </c>
      <c r="C1" s="108" t="s">
        <v>4353</v>
      </c>
      <c r="D1" s="88" t="s">
        <v>323</v>
      </c>
      <c r="E1" s="88" t="s">
        <v>343</v>
      </c>
      <c r="F1" s="88" t="s">
        <v>3804</v>
      </c>
      <c r="G1" s="115" t="s">
        <v>346</v>
      </c>
      <c r="H1" s="164" t="s">
        <v>3797</v>
      </c>
      <c r="I1" s="165" t="s">
        <v>347</v>
      </c>
      <c r="J1" s="166" t="s">
        <v>348</v>
      </c>
      <c r="K1" s="87" t="s">
        <v>315</v>
      </c>
      <c r="L1" s="87" t="s">
        <v>4356</v>
      </c>
      <c r="M1" s="87" t="s">
        <v>884</v>
      </c>
      <c r="N1" s="167" t="s">
        <v>316</v>
      </c>
    </row>
    <row r="2" spans="1:14" x14ac:dyDescent="0.25">
      <c r="A2" s="27" t="s">
        <v>0</v>
      </c>
      <c r="B2" s="28" t="s">
        <v>353</v>
      </c>
      <c r="C2" s="117" t="s">
        <v>4315</v>
      </c>
      <c r="D2" t="s">
        <v>341</v>
      </c>
      <c r="E2">
        <v>1</v>
      </c>
      <c r="F2" t="s">
        <v>3805</v>
      </c>
      <c r="G2" s="41" t="b">
        <v>0</v>
      </c>
      <c r="H2" s="41" t="b">
        <v>0</v>
      </c>
      <c r="K2" t="b">
        <v>0</v>
      </c>
      <c r="L2" t="b">
        <v>0</v>
      </c>
      <c r="M2" t="b">
        <v>0</v>
      </c>
      <c r="N2" s="41" t="s">
        <v>3805</v>
      </c>
    </row>
    <row r="3" spans="1:14" x14ac:dyDescent="0.25">
      <c r="A3" s="27" t="s">
        <v>1</v>
      </c>
      <c r="B3" s="28" t="s">
        <v>351</v>
      </c>
      <c r="C3" s="117" t="s">
        <v>4314</v>
      </c>
      <c r="D3" t="s">
        <v>341</v>
      </c>
      <c r="E3">
        <v>2</v>
      </c>
      <c r="F3" t="s">
        <v>3805</v>
      </c>
      <c r="G3" s="41" t="b">
        <v>0</v>
      </c>
      <c r="H3" s="41" t="b">
        <v>0</v>
      </c>
      <c r="K3" t="b">
        <v>0</v>
      </c>
      <c r="L3" t="b">
        <v>0</v>
      </c>
      <c r="M3" t="b">
        <v>0</v>
      </c>
      <c r="N3" s="41" t="s">
        <v>3805</v>
      </c>
    </row>
    <row r="4" spans="1:14" x14ac:dyDescent="0.25">
      <c r="A4" s="27" t="s">
        <v>319</v>
      </c>
      <c r="B4" s="28" t="s">
        <v>352</v>
      </c>
      <c r="C4" s="117" t="s">
        <v>4313</v>
      </c>
      <c r="D4" t="s">
        <v>349</v>
      </c>
      <c r="E4">
        <v>3</v>
      </c>
      <c r="F4" t="s">
        <v>3805</v>
      </c>
      <c r="G4" s="41" t="b">
        <v>0</v>
      </c>
      <c r="H4" s="41" t="b">
        <v>0</v>
      </c>
      <c r="K4" t="b">
        <v>0</v>
      </c>
      <c r="L4" t="b">
        <v>0</v>
      </c>
      <c r="M4" t="b">
        <v>0</v>
      </c>
      <c r="N4" s="41" t="s">
        <v>3805</v>
      </c>
    </row>
    <row r="5" spans="1:14" x14ac:dyDescent="0.25">
      <c r="A5" s="116" t="s">
        <v>3796</v>
      </c>
      <c r="B5" s="116" t="s">
        <v>3972</v>
      </c>
      <c r="C5" s="110" t="s">
        <v>4316</v>
      </c>
      <c r="D5" t="s">
        <v>342</v>
      </c>
      <c r="E5">
        <v>4</v>
      </c>
      <c r="F5" t="s">
        <v>3805</v>
      </c>
      <c r="G5" s="41" t="b">
        <v>1</v>
      </c>
      <c r="H5" s="41" t="b">
        <v>0</v>
      </c>
      <c r="K5" t="b">
        <v>1</v>
      </c>
      <c r="L5" t="b">
        <v>0</v>
      </c>
      <c r="M5" t="b">
        <v>0</v>
      </c>
      <c r="N5" s="41" t="s">
        <v>3805</v>
      </c>
    </row>
    <row r="6" spans="1:14" x14ac:dyDescent="0.25">
      <c r="A6" s="27" t="s">
        <v>147</v>
      </c>
      <c r="B6" s="28" t="s">
        <v>4369</v>
      </c>
      <c r="C6" s="117" t="s">
        <v>4349</v>
      </c>
      <c r="D6" t="s">
        <v>342</v>
      </c>
      <c r="E6">
        <v>5</v>
      </c>
      <c r="F6" t="s">
        <v>3805</v>
      </c>
      <c r="G6" s="41" t="b">
        <v>1</v>
      </c>
      <c r="H6" s="41" t="b">
        <v>0</v>
      </c>
      <c r="K6" t="b">
        <v>1</v>
      </c>
      <c r="L6" t="b">
        <v>0</v>
      </c>
      <c r="M6" t="b">
        <v>0</v>
      </c>
      <c r="N6" s="41">
        <v>0</v>
      </c>
    </row>
    <row r="7" spans="1:14" x14ac:dyDescent="0.25">
      <c r="A7" s="27" t="s">
        <v>86</v>
      </c>
      <c r="B7" s="28" t="s">
        <v>362</v>
      </c>
      <c r="C7" s="117" t="s">
        <v>4351</v>
      </c>
      <c r="D7" t="s">
        <v>342</v>
      </c>
      <c r="E7">
        <v>6</v>
      </c>
      <c r="F7" t="s">
        <v>3805</v>
      </c>
      <c r="G7" s="41" t="b">
        <v>1</v>
      </c>
      <c r="H7" s="41" t="b">
        <v>1</v>
      </c>
      <c r="J7" s="17" t="s">
        <v>3807</v>
      </c>
      <c r="K7" t="b">
        <v>0</v>
      </c>
      <c r="L7" t="b">
        <v>0</v>
      </c>
      <c r="M7" t="b">
        <v>0</v>
      </c>
      <c r="N7" s="41" t="s">
        <v>3805</v>
      </c>
    </row>
    <row r="8" spans="1:14" x14ac:dyDescent="0.25">
      <c r="A8" s="27" t="s">
        <v>87</v>
      </c>
      <c r="B8" s="28" t="s">
        <v>3973</v>
      </c>
      <c r="C8" s="117" t="s">
        <v>4317</v>
      </c>
      <c r="D8" t="s">
        <v>342</v>
      </c>
      <c r="E8">
        <v>7</v>
      </c>
      <c r="F8" t="s">
        <v>3805</v>
      </c>
      <c r="G8" s="41" t="b">
        <v>0</v>
      </c>
      <c r="H8" s="41" t="b">
        <v>0</v>
      </c>
      <c r="K8" t="b">
        <v>0</v>
      </c>
      <c r="L8" t="b">
        <v>0</v>
      </c>
      <c r="M8" t="b">
        <v>0</v>
      </c>
      <c r="N8" s="41" t="s">
        <v>3805</v>
      </c>
    </row>
    <row r="9" spans="1:14" x14ac:dyDescent="0.25">
      <c r="A9" s="27" t="s">
        <v>88</v>
      </c>
      <c r="B9" s="28" t="s">
        <v>3974</v>
      </c>
      <c r="C9" s="117" t="s">
        <v>4318</v>
      </c>
      <c r="D9" t="s">
        <v>342</v>
      </c>
      <c r="E9">
        <v>7</v>
      </c>
      <c r="F9" t="s">
        <v>3805</v>
      </c>
      <c r="G9" s="41" t="b">
        <v>0</v>
      </c>
      <c r="H9" s="41" t="b">
        <v>0</v>
      </c>
      <c r="K9" t="b">
        <v>0</v>
      </c>
      <c r="L9" t="b">
        <v>0</v>
      </c>
      <c r="M9" t="b">
        <v>0</v>
      </c>
      <c r="N9" s="41" t="s">
        <v>3805</v>
      </c>
    </row>
    <row r="10" spans="1:14" x14ac:dyDescent="0.25">
      <c r="A10" s="116" t="s">
        <v>3969</v>
      </c>
      <c r="B10" s="116" t="s">
        <v>3975</v>
      </c>
      <c r="C10" s="110" t="s">
        <v>4319</v>
      </c>
      <c r="D10" t="s">
        <v>342</v>
      </c>
      <c r="E10">
        <v>8</v>
      </c>
      <c r="F10" t="s">
        <v>3805</v>
      </c>
      <c r="G10" s="41" t="b">
        <v>1</v>
      </c>
      <c r="H10" s="41" t="b">
        <v>0</v>
      </c>
      <c r="K10" t="b">
        <v>0</v>
      </c>
      <c r="L10" t="b">
        <v>0</v>
      </c>
      <c r="M10" t="b">
        <v>0</v>
      </c>
      <c r="N10" s="41" t="s">
        <v>3805</v>
      </c>
    </row>
    <row r="11" spans="1:14" x14ac:dyDescent="0.25">
      <c r="A11" s="27" t="s">
        <v>3970</v>
      </c>
      <c r="B11" s="28" t="s">
        <v>3976</v>
      </c>
      <c r="C11" s="117" t="s">
        <v>4350</v>
      </c>
      <c r="D11" t="s">
        <v>342</v>
      </c>
      <c r="E11">
        <v>9</v>
      </c>
      <c r="F11" t="s">
        <v>3805</v>
      </c>
      <c r="G11" s="41" t="b">
        <v>0</v>
      </c>
      <c r="H11" s="41" t="b">
        <v>0</v>
      </c>
      <c r="K11" t="b">
        <v>0</v>
      </c>
      <c r="L11" t="b">
        <v>0</v>
      </c>
      <c r="M11" t="b">
        <v>0</v>
      </c>
      <c r="N11" s="41" t="s">
        <v>3805</v>
      </c>
    </row>
    <row r="12" spans="1:14" x14ac:dyDescent="0.25">
      <c r="A12" s="27" t="s">
        <v>3971</v>
      </c>
      <c r="B12" s="28" t="s">
        <v>4253</v>
      </c>
      <c r="C12" s="117" t="s">
        <v>4320</v>
      </c>
      <c r="D12" t="s">
        <v>342</v>
      </c>
      <c r="E12">
        <v>9</v>
      </c>
      <c r="F12" t="s">
        <v>3805</v>
      </c>
      <c r="G12" s="41" t="b">
        <v>1</v>
      </c>
      <c r="H12" s="41" t="b">
        <v>0</v>
      </c>
      <c r="K12" t="b">
        <v>0</v>
      </c>
      <c r="L12" t="b">
        <v>0</v>
      </c>
      <c r="M12" t="b">
        <v>0</v>
      </c>
      <c r="N12" s="41" t="s">
        <v>3805</v>
      </c>
    </row>
    <row r="13" spans="1:14" x14ac:dyDescent="0.25">
      <c r="A13" s="6" t="s">
        <v>43</v>
      </c>
      <c r="B13" s="6" t="s">
        <v>4254</v>
      </c>
      <c r="C13" s="111" t="str">
        <f>"=1 if the data span a period shorter than a year."</f>
        <v>=1 if the data span a period shorter than a year.</v>
      </c>
      <c r="D13" t="s">
        <v>324</v>
      </c>
      <c r="E13">
        <v>11</v>
      </c>
      <c r="F13" t="s">
        <v>3805</v>
      </c>
      <c r="G13" s="41" t="b">
        <v>1</v>
      </c>
      <c r="H13" s="41" t="b">
        <v>1</v>
      </c>
      <c r="I13">
        <v>1</v>
      </c>
      <c r="K13" t="b">
        <v>1</v>
      </c>
      <c r="L13" t="b">
        <v>0</v>
      </c>
      <c r="M13" t="b">
        <v>0</v>
      </c>
      <c r="N13" s="41" t="s">
        <v>3806</v>
      </c>
    </row>
    <row r="14" spans="1:14" x14ac:dyDescent="0.25">
      <c r="A14" s="6" t="s">
        <v>44</v>
      </c>
      <c r="B14" s="6" t="s">
        <v>4255</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1</v>
      </c>
      <c r="M14" t="b">
        <v>0</v>
      </c>
      <c r="N14" s="41" t="s">
        <v>3805</v>
      </c>
    </row>
    <row r="15" spans="1:14" x14ac:dyDescent="0.25">
      <c r="A15" s="6" t="s">
        <v>41</v>
      </c>
      <c r="B15" s="6" t="s">
        <v>4262</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0</v>
      </c>
      <c r="M15" t="b">
        <v>0</v>
      </c>
      <c r="N15" s="41" t="s">
        <v>3806</v>
      </c>
    </row>
    <row r="16" spans="1:14" x14ac:dyDescent="0.25">
      <c r="A16" s="6" t="s">
        <v>45</v>
      </c>
      <c r="B16" s="6" t="s">
        <v>4263</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0</v>
      </c>
      <c r="M16" t="b">
        <v>0</v>
      </c>
      <c r="N16" s="41" t="s">
        <v>3806</v>
      </c>
    </row>
    <row r="17" spans="1:14" x14ac:dyDescent="0.25">
      <c r="A17" s="6" t="s">
        <v>40</v>
      </c>
      <c r="B17" s="6" t="s">
        <v>4264</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0</v>
      </c>
      <c r="M17" t="b">
        <v>0</v>
      </c>
      <c r="N17" s="41" t="s">
        <v>3806</v>
      </c>
    </row>
    <row r="18" spans="1:14" x14ac:dyDescent="0.25">
      <c r="A18" s="6" t="s">
        <v>42</v>
      </c>
      <c r="B18" s="6" t="s">
        <v>4265</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0</v>
      </c>
      <c r="M18" t="b">
        <v>0</v>
      </c>
      <c r="N18" s="41" t="s">
        <v>3806</v>
      </c>
    </row>
    <row r="19" spans="1:14" x14ac:dyDescent="0.25">
      <c r="A19" s="6" t="s">
        <v>268</v>
      </c>
      <c r="B19" s="6" t="s">
        <v>4266</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1</v>
      </c>
      <c r="M19" t="b">
        <v>0</v>
      </c>
      <c r="N19" s="41" t="s">
        <v>3805</v>
      </c>
    </row>
    <row r="20" spans="1:14" x14ac:dyDescent="0.25">
      <c r="A20" s="6" t="s">
        <v>90</v>
      </c>
      <c r="B20" s="6" t="s">
        <v>4256</v>
      </c>
      <c r="C20" s="111" t="s">
        <v>4321</v>
      </c>
      <c r="D20" t="s">
        <v>341</v>
      </c>
      <c r="E20">
        <v>13</v>
      </c>
      <c r="F20" t="s">
        <v>3805</v>
      </c>
      <c r="G20" s="41" t="b">
        <v>1</v>
      </c>
      <c r="H20" s="41" t="b">
        <v>1</v>
      </c>
      <c r="J20" s="17" t="s">
        <v>3807</v>
      </c>
      <c r="K20" t="b">
        <v>0</v>
      </c>
      <c r="L20" t="b">
        <v>0</v>
      </c>
      <c r="M20" t="b">
        <v>0</v>
      </c>
      <c r="N20" s="41" t="s">
        <v>3805</v>
      </c>
    </row>
    <row r="21" spans="1:14" x14ac:dyDescent="0.25">
      <c r="A21" s="6" t="s">
        <v>91</v>
      </c>
      <c r="B21" s="6" t="s">
        <v>354</v>
      </c>
      <c r="C21" s="111" t="s">
        <v>4322</v>
      </c>
      <c r="D21" t="s">
        <v>341</v>
      </c>
      <c r="E21">
        <v>13</v>
      </c>
      <c r="F21" t="s">
        <v>3805</v>
      </c>
      <c r="G21" s="41" t="b">
        <v>0</v>
      </c>
      <c r="H21" s="41" t="b">
        <v>0</v>
      </c>
      <c r="K21" t="b">
        <v>0</v>
      </c>
      <c r="L21" t="b">
        <v>0</v>
      </c>
      <c r="M21" t="b">
        <v>0</v>
      </c>
      <c r="N21" s="41" t="s">
        <v>3805</v>
      </c>
    </row>
    <row r="22" spans="1:14" x14ac:dyDescent="0.25">
      <c r="A22" s="6" t="s">
        <v>89</v>
      </c>
      <c r="B22" s="6" t="s">
        <v>355</v>
      </c>
      <c r="C22" s="111" t="s">
        <v>4323</v>
      </c>
      <c r="D22" t="s">
        <v>341</v>
      </c>
      <c r="E22">
        <v>13</v>
      </c>
      <c r="F22" t="s">
        <v>3805</v>
      </c>
      <c r="G22" s="41" t="b">
        <v>0</v>
      </c>
      <c r="H22" s="41" t="b">
        <v>0</v>
      </c>
      <c r="K22" t="b">
        <v>0</v>
      </c>
      <c r="L22" t="b">
        <v>0</v>
      </c>
      <c r="M22" t="b">
        <v>0</v>
      </c>
      <c r="N22" s="41" t="s">
        <v>3805</v>
      </c>
    </row>
    <row r="23" spans="1:14" x14ac:dyDescent="0.25">
      <c r="A23" s="2" t="s">
        <v>137</v>
      </c>
      <c r="B23" s="2" t="s">
        <v>356</v>
      </c>
      <c r="C23" s="112" t="s">
        <v>4327</v>
      </c>
      <c r="D23" t="s">
        <v>341</v>
      </c>
      <c r="E23">
        <v>14</v>
      </c>
      <c r="F23" t="s">
        <v>3805</v>
      </c>
      <c r="G23" s="41" t="b">
        <v>1</v>
      </c>
      <c r="H23" s="41" t="b">
        <v>1</v>
      </c>
      <c r="J23" s="17" t="s">
        <v>3807</v>
      </c>
      <c r="K23" t="b">
        <v>1</v>
      </c>
      <c r="L23" t="b">
        <v>0</v>
      </c>
      <c r="M23" t="b">
        <v>1</v>
      </c>
      <c r="N23" s="41" t="s">
        <v>3806</v>
      </c>
    </row>
    <row r="24" spans="1:14" x14ac:dyDescent="0.25">
      <c r="A24" s="2" t="s">
        <v>31</v>
      </c>
      <c r="B24" s="2" t="s">
        <v>4257</v>
      </c>
      <c r="C24" s="112" t="s">
        <v>4324</v>
      </c>
      <c r="D24" t="s">
        <v>342</v>
      </c>
      <c r="E24">
        <v>15</v>
      </c>
      <c r="F24" t="s">
        <v>3807</v>
      </c>
      <c r="G24" s="41" t="b">
        <v>1</v>
      </c>
      <c r="H24" s="41" t="b">
        <v>1</v>
      </c>
      <c r="J24" s="17" t="s">
        <v>3807</v>
      </c>
      <c r="K24" t="b">
        <v>1</v>
      </c>
      <c r="L24" t="b">
        <v>0</v>
      </c>
      <c r="M24" t="b">
        <v>0</v>
      </c>
      <c r="N24" s="41" t="s">
        <v>3806</v>
      </c>
    </row>
    <row r="25" spans="1:14" x14ac:dyDescent="0.25">
      <c r="A25" s="2" t="s">
        <v>46</v>
      </c>
      <c r="B25" s="2" t="s">
        <v>4258</v>
      </c>
      <c r="C25" s="112" t="s">
        <v>4325</v>
      </c>
      <c r="D25" t="s">
        <v>342</v>
      </c>
      <c r="E25">
        <v>16</v>
      </c>
      <c r="F25" t="s">
        <v>3807</v>
      </c>
      <c r="G25" s="41" t="b">
        <v>1</v>
      </c>
      <c r="H25" s="41" t="b">
        <v>1</v>
      </c>
      <c r="J25" s="17" t="s">
        <v>3807</v>
      </c>
      <c r="K25" t="b">
        <v>1</v>
      </c>
      <c r="L25" t="b">
        <v>0</v>
      </c>
      <c r="M25" t="b">
        <v>0</v>
      </c>
      <c r="N25" s="41" t="s">
        <v>3806</v>
      </c>
    </row>
    <row r="26" spans="1:14" x14ac:dyDescent="0.25">
      <c r="A26" s="2" t="s">
        <v>188</v>
      </c>
      <c r="B26" s="2" t="s">
        <v>4354</v>
      </c>
      <c r="C26" s="112" t="str">
        <f>"=1 if authors report schooling in years."</f>
        <v>=1 if authors report schooling in years.</v>
      </c>
      <c r="D26" t="s">
        <v>324</v>
      </c>
      <c r="E26">
        <v>17</v>
      </c>
      <c r="F26" t="s">
        <v>3805</v>
      </c>
      <c r="G26" s="41" t="b">
        <v>1</v>
      </c>
      <c r="H26" s="41" t="b">
        <v>1</v>
      </c>
      <c r="I26">
        <v>1</v>
      </c>
      <c r="K26" t="b">
        <v>1</v>
      </c>
      <c r="L26" t="b">
        <v>0</v>
      </c>
      <c r="M26" t="b">
        <v>0</v>
      </c>
      <c r="N26" s="41" t="s">
        <v>3806</v>
      </c>
    </row>
    <row r="27" spans="1:14" x14ac:dyDescent="0.25">
      <c r="A27" s="2" t="s">
        <v>189</v>
      </c>
      <c r="B27" s="2" t="s">
        <v>4355</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1</v>
      </c>
      <c r="M27" t="b">
        <v>0</v>
      </c>
      <c r="N27" s="41" t="s">
        <v>3805</v>
      </c>
    </row>
    <row r="28" spans="1:14" x14ac:dyDescent="0.25">
      <c r="A28" s="2" t="s">
        <v>120</v>
      </c>
      <c r="B28" s="2" t="s">
        <v>4267</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0</v>
      </c>
      <c r="M28" t="b">
        <v>0</v>
      </c>
      <c r="N28" s="41" t="s">
        <v>3806</v>
      </c>
    </row>
    <row r="29" spans="1:14" x14ac:dyDescent="0.25">
      <c r="A29" s="2" t="s">
        <v>135</v>
      </c>
      <c r="B29" s="2" t="s">
        <v>4268</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0</v>
      </c>
      <c r="M29" t="b">
        <v>0</v>
      </c>
      <c r="N29" s="41" t="s">
        <v>3806</v>
      </c>
    </row>
    <row r="30" spans="1:14" x14ac:dyDescent="0.25">
      <c r="A30" s="2" t="s">
        <v>130</v>
      </c>
      <c r="B30" s="2" t="s">
        <v>4269</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0</v>
      </c>
      <c r="M30" t="b">
        <v>0</v>
      </c>
      <c r="N30" s="41" t="s">
        <v>3806</v>
      </c>
    </row>
    <row r="31" spans="1:14" x14ac:dyDescent="0.25">
      <c r="A31" s="2" t="s">
        <v>121</v>
      </c>
      <c r="B31" s="2" t="s">
        <v>4365</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1</v>
      </c>
      <c r="M31" t="b">
        <v>0</v>
      </c>
      <c r="N31" s="41" t="s">
        <v>3805</v>
      </c>
    </row>
    <row r="32" spans="1:14" x14ac:dyDescent="0.25">
      <c r="A32" s="2" t="s">
        <v>47</v>
      </c>
      <c r="B32" s="2" t="s">
        <v>4310</v>
      </c>
      <c r="C32" s="112" t="str">
        <f>"=1 if the study uses micro data."</f>
        <v>=1 if the study uses micro data.</v>
      </c>
      <c r="D32" t="s">
        <v>324</v>
      </c>
      <c r="E32">
        <v>19</v>
      </c>
      <c r="F32" t="s">
        <v>3805</v>
      </c>
      <c r="G32" s="41" t="b">
        <v>1</v>
      </c>
      <c r="H32" s="41" t="b">
        <v>1</v>
      </c>
      <c r="I32">
        <v>1</v>
      </c>
      <c r="K32" t="b">
        <v>1</v>
      </c>
      <c r="L32" t="b">
        <v>0</v>
      </c>
      <c r="M32" t="b">
        <v>0</v>
      </c>
      <c r="N32" s="41" t="s">
        <v>3806</v>
      </c>
    </row>
    <row r="33" spans="1:14" x14ac:dyDescent="0.25">
      <c r="A33" s="2" t="s">
        <v>48</v>
      </c>
      <c r="B33" s="2" t="s">
        <v>4309</v>
      </c>
      <c r="C33" s="112" t="str">
        <f>"=1 if the study uses data from a survey."</f>
        <v>=1 if the study uses data from a survey.</v>
      </c>
      <c r="D33" t="s">
        <v>324</v>
      </c>
      <c r="E33">
        <v>19</v>
      </c>
      <c r="F33" t="s">
        <v>3805</v>
      </c>
      <c r="G33" s="41" t="b">
        <v>1</v>
      </c>
      <c r="H33" s="41" t="b">
        <v>1</v>
      </c>
      <c r="I33">
        <v>1</v>
      </c>
      <c r="K33" t="b">
        <v>1</v>
      </c>
      <c r="L33" t="b">
        <v>0</v>
      </c>
      <c r="M33" t="b">
        <v>0</v>
      </c>
      <c r="N33" s="41" t="s">
        <v>3806</v>
      </c>
    </row>
    <row r="34" spans="1:14" x14ac:dyDescent="0.25">
      <c r="A34" s="2" t="s">
        <v>49</v>
      </c>
      <c r="B34" s="2" t="s">
        <v>4308</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1</v>
      </c>
      <c r="M34" t="b">
        <v>0</v>
      </c>
      <c r="N34" s="41" t="s">
        <v>3805</v>
      </c>
    </row>
    <row r="35" spans="1:14" x14ac:dyDescent="0.25">
      <c r="A35" s="2" t="s">
        <v>50</v>
      </c>
      <c r="B35" s="2" t="s">
        <v>4259</v>
      </c>
      <c r="C35" s="112" t="str">
        <f>"=1 if the study uses cross-sectional data."</f>
        <v>=1 if the study uses cross-sectional data.</v>
      </c>
      <c r="D35" t="s">
        <v>324</v>
      </c>
      <c r="E35">
        <v>20</v>
      </c>
      <c r="F35" t="s">
        <v>3805</v>
      </c>
      <c r="G35" s="41" t="b">
        <v>1</v>
      </c>
      <c r="H35" s="41" t="b">
        <v>1</v>
      </c>
      <c r="I35">
        <v>1</v>
      </c>
      <c r="K35" t="b">
        <v>1</v>
      </c>
      <c r="L35" t="b">
        <v>0</v>
      </c>
      <c r="M35" t="b">
        <v>0</v>
      </c>
      <c r="N35" s="41" t="s">
        <v>3806</v>
      </c>
    </row>
    <row r="36" spans="1:14" x14ac:dyDescent="0.25">
      <c r="A36" s="2" t="s">
        <v>51</v>
      </c>
      <c r="B36" s="2" t="s">
        <v>4260</v>
      </c>
      <c r="C36" s="112" t="str">
        <f>"=1 if the study uses panel data (reference category)."</f>
        <v>=1 if the study uses panel data (reference category).</v>
      </c>
      <c r="D36" t="s">
        <v>324</v>
      </c>
      <c r="E36">
        <v>20</v>
      </c>
      <c r="F36" t="s">
        <v>3805</v>
      </c>
      <c r="G36" s="41" t="b">
        <v>1</v>
      </c>
      <c r="H36" s="41" t="b">
        <v>1</v>
      </c>
      <c r="I36">
        <v>1</v>
      </c>
      <c r="K36" t="b">
        <v>0</v>
      </c>
      <c r="L36" t="b">
        <v>1</v>
      </c>
      <c r="M36" t="b">
        <v>0</v>
      </c>
      <c r="N36" s="41" t="s">
        <v>3805</v>
      </c>
    </row>
    <row r="37" spans="1:14" x14ac:dyDescent="0.25">
      <c r="A37" s="2" t="s">
        <v>64</v>
      </c>
      <c r="B37" s="2" t="s">
        <v>4311</v>
      </c>
      <c r="C37" s="112" t="s">
        <v>4326</v>
      </c>
      <c r="D37" t="s">
        <v>342</v>
      </c>
      <c r="E37">
        <v>21</v>
      </c>
      <c r="F37" t="s">
        <v>3807</v>
      </c>
      <c r="G37" s="41" t="b">
        <v>1</v>
      </c>
      <c r="H37" s="41" t="b">
        <v>1</v>
      </c>
      <c r="J37" s="17" t="s">
        <v>3807</v>
      </c>
      <c r="K37" t="b">
        <v>1</v>
      </c>
      <c r="L37" t="b">
        <v>0</v>
      </c>
      <c r="M37" t="b">
        <v>1</v>
      </c>
      <c r="N37" s="41" t="s">
        <v>3806</v>
      </c>
    </row>
    <row r="38" spans="1:14" x14ac:dyDescent="0.25">
      <c r="A38" s="37" t="s">
        <v>103</v>
      </c>
      <c r="B38" s="3" t="s">
        <v>4305</v>
      </c>
      <c r="C38" s="118" t="s">
        <v>4330</v>
      </c>
      <c r="D38" t="s">
        <v>344</v>
      </c>
      <c r="E38">
        <v>22</v>
      </c>
      <c r="F38" t="s">
        <v>3806</v>
      </c>
      <c r="G38" s="41" t="b">
        <v>1</v>
      </c>
      <c r="H38" s="41" t="b">
        <v>0</v>
      </c>
      <c r="K38" t="b">
        <v>0</v>
      </c>
      <c r="L38" t="b">
        <v>1</v>
      </c>
      <c r="M38" t="b">
        <v>0</v>
      </c>
      <c r="N38" s="41" t="s">
        <v>3805</v>
      </c>
    </row>
    <row r="39" spans="1:14" x14ac:dyDescent="0.25">
      <c r="A39" s="37" t="s">
        <v>99</v>
      </c>
      <c r="B39" s="3" t="s">
        <v>4304</v>
      </c>
      <c r="C39" s="118" t="s">
        <v>4328</v>
      </c>
      <c r="D39" t="s">
        <v>344</v>
      </c>
      <c r="E39">
        <v>22</v>
      </c>
      <c r="F39" t="s">
        <v>3806</v>
      </c>
      <c r="G39" s="41" t="b">
        <v>1</v>
      </c>
      <c r="H39" s="41" t="b">
        <v>0</v>
      </c>
      <c r="K39" t="b">
        <v>1</v>
      </c>
      <c r="L39" t="b">
        <v>0</v>
      </c>
      <c r="M39" t="b">
        <v>0</v>
      </c>
      <c r="N39" s="41" t="s">
        <v>3806</v>
      </c>
    </row>
    <row r="40" spans="1:14" x14ac:dyDescent="0.25">
      <c r="A40" s="37" t="s">
        <v>100</v>
      </c>
      <c r="B40" s="3" t="s">
        <v>4261</v>
      </c>
      <c r="C40" s="118" t="s">
        <v>4329</v>
      </c>
      <c r="D40" t="s">
        <v>344</v>
      </c>
      <c r="E40">
        <v>22</v>
      </c>
      <c r="F40" t="s">
        <v>3806</v>
      </c>
      <c r="G40" s="41" t="b">
        <v>1</v>
      </c>
      <c r="H40" s="41" t="b">
        <v>0</v>
      </c>
      <c r="K40" t="b">
        <v>1</v>
      </c>
      <c r="L40" t="b">
        <v>0</v>
      </c>
      <c r="M40" t="b">
        <v>0</v>
      </c>
      <c r="N40" s="41" t="s">
        <v>3806</v>
      </c>
    </row>
    <row r="41" spans="1:14" x14ac:dyDescent="0.25">
      <c r="A41" s="37" t="s">
        <v>101</v>
      </c>
      <c r="B41" s="3" t="s">
        <v>3764</v>
      </c>
      <c r="C41" s="118" t="s">
        <v>4331</v>
      </c>
      <c r="D41" t="s">
        <v>344</v>
      </c>
      <c r="E41">
        <v>22</v>
      </c>
      <c r="F41" t="s">
        <v>3806</v>
      </c>
      <c r="G41" s="41" t="b">
        <v>1</v>
      </c>
      <c r="H41" s="41" t="b">
        <v>1</v>
      </c>
      <c r="J41" s="17">
        <v>0.5</v>
      </c>
      <c r="K41" t="b">
        <v>1</v>
      </c>
      <c r="L41" t="b">
        <v>0</v>
      </c>
      <c r="M41" t="b">
        <v>0</v>
      </c>
      <c r="N41" s="41" t="s">
        <v>3806</v>
      </c>
    </row>
    <row r="42" spans="1:14" x14ac:dyDescent="0.25">
      <c r="A42" s="37" t="s">
        <v>93</v>
      </c>
      <c r="B42" s="3" t="s">
        <v>4367</v>
      </c>
      <c r="C42" s="118" t="s">
        <v>4336</v>
      </c>
      <c r="D42" t="s">
        <v>344</v>
      </c>
      <c r="E42">
        <v>24</v>
      </c>
      <c r="F42" t="s">
        <v>3806</v>
      </c>
      <c r="G42" s="41" t="b">
        <v>1</v>
      </c>
      <c r="H42" s="41" t="b">
        <v>1</v>
      </c>
      <c r="J42" s="17">
        <v>0.5</v>
      </c>
      <c r="K42" t="b">
        <v>1</v>
      </c>
      <c r="L42" t="b">
        <v>0</v>
      </c>
      <c r="M42" t="b">
        <v>0</v>
      </c>
      <c r="N42" s="41" t="s">
        <v>3806</v>
      </c>
    </row>
    <row r="43" spans="1:14" x14ac:dyDescent="0.25">
      <c r="A43" s="37" t="s">
        <v>92</v>
      </c>
      <c r="B43" s="3" t="s">
        <v>4368</v>
      </c>
      <c r="C43" s="118" t="s">
        <v>4335</v>
      </c>
      <c r="D43" t="s">
        <v>344</v>
      </c>
      <c r="E43">
        <v>24</v>
      </c>
      <c r="F43" t="s">
        <v>3806</v>
      </c>
      <c r="G43" s="41" t="b">
        <v>0</v>
      </c>
      <c r="H43" s="41" t="b">
        <v>0</v>
      </c>
      <c r="K43" t="b">
        <v>0</v>
      </c>
      <c r="L43" t="b">
        <v>1</v>
      </c>
      <c r="M43" t="b">
        <v>0</v>
      </c>
      <c r="N43" s="41" t="s">
        <v>3805</v>
      </c>
    </row>
    <row r="44" spans="1:14" x14ac:dyDescent="0.25">
      <c r="A44" s="37" t="s">
        <v>32</v>
      </c>
      <c r="B44" s="3" t="s">
        <v>4270</v>
      </c>
      <c r="C44" s="118" t="s">
        <v>4334</v>
      </c>
      <c r="D44" t="s">
        <v>344</v>
      </c>
      <c r="E44">
        <v>25</v>
      </c>
      <c r="F44" t="s">
        <v>3806</v>
      </c>
      <c r="G44" s="41" t="b">
        <v>1</v>
      </c>
      <c r="H44" s="41" t="b">
        <v>1</v>
      </c>
      <c r="J44" s="17">
        <v>0.5</v>
      </c>
      <c r="K44" t="b">
        <v>1</v>
      </c>
      <c r="L44" t="b">
        <v>0</v>
      </c>
      <c r="M44" t="b">
        <v>0</v>
      </c>
      <c r="N44" s="41" t="s">
        <v>3806</v>
      </c>
    </row>
    <row r="45" spans="1:14" x14ac:dyDescent="0.25">
      <c r="A45" s="37" t="s">
        <v>33</v>
      </c>
      <c r="B45" s="3" t="s">
        <v>4271</v>
      </c>
      <c r="C45" s="118" t="s">
        <v>4333</v>
      </c>
      <c r="D45" t="s">
        <v>344</v>
      </c>
      <c r="E45">
        <v>25</v>
      </c>
      <c r="F45" t="s">
        <v>3806</v>
      </c>
      <c r="G45" s="41" t="b">
        <v>0</v>
      </c>
      <c r="H45" s="41" t="b">
        <v>0</v>
      </c>
      <c r="K45" t="b">
        <v>0</v>
      </c>
      <c r="L45" t="b">
        <v>1</v>
      </c>
      <c r="M45" t="b">
        <v>0</v>
      </c>
      <c r="N45" s="41" t="s">
        <v>3805</v>
      </c>
    </row>
    <row r="46" spans="1:14" x14ac:dyDescent="0.25">
      <c r="A46" s="37" t="s">
        <v>34</v>
      </c>
      <c r="B46" s="3" t="s">
        <v>4272</v>
      </c>
      <c r="C46" s="118" t="s">
        <v>4332</v>
      </c>
      <c r="D46" t="s">
        <v>344</v>
      </c>
      <c r="E46">
        <v>26</v>
      </c>
      <c r="F46" t="s">
        <v>3806</v>
      </c>
      <c r="G46" s="41" t="b">
        <v>1</v>
      </c>
      <c r="H46" s="41" t="b">
        <v>1</v>
      </c>
      <c r="J46" s="17">
        <v>0.5</v>
      </c>
      <c r="K46" t="b">
        <v>1</v>
      </c>
      <c r="L46" t="b">
        <v>0</v>
      </c>
      <c r="M46" t="b">
        <v>0</v>
      </c>
      <c r="N46" s="41" t="s">
        <v>3806</v>
      </c>
    </row>
    <row r="47" spans="1:14" x14ac:dyDescent="0.25">
      <c r="A47" s="37" t="s">
        <v>35</v>
      </c>
      <c r="B47" s="3" t="s">
        <v>4273</v>
      </c>
      <c r="C47" s="118" t="s">
        <v>4337</v>
      </c>
      <c r="D47" t="s">
        <v>344</v>
      </c>
      <c r="E47">
        <v>26</v>
      </c>
      <c r="F47" t="s">
        <v>3806</v>
      </c>
      <c r="G47" s="41" t="b">
        <v>0</v>
      </c>
      <c r="H47" s="41" t="b">
        <v>0</v>
      </c>
      <c r="K47" t="b">
        <v>0</v>
      </c>
      <c r="L47" t="b">
        <v>1</v>
      </c>
      <c r="M47" t="b">
        <v>0</v>
      </c>
      <c r="N47" s="41" t="s">
        <v>3805</v>
      </c>
    </row>
    <row r="48" spans="1:14" x14ac:dyDescent="0.25">
      <c r="A48" s="37" t="s">
        <v>52</v>
      </c>
      <c r="B48" s="3" t="s">
        <v>4274</v>
      </c>
      <c r="C48" s="118" t="s">
        <v>4338</v>
      </c>
      <c r="D48" t="s">
        <v>344</v>
      </c>
      <c r="E48">
        <v>27</v>
      </c>
      <c r="F48" t="s">
        <v>3806</v>
      </c>
      <c r="G48" s="41" t="b">
        <v>1</v>
      </c>
      <c r="H48" s="41" t="b">
        <v>1</v>
      </c>
      <c r="J48" s="17">
        <v>0.5</v>
      </c>
      <c r="K48" t="b">
        <v>1</v>
      </c>
      <c r="L48" t="b">
        <v>0</v>
      </c>
      <c r="M48" t="b">
        <v>0</v>
      </c>
      <c r="N48" s="41" t="s">
        <v>3806</v>
      </c>
    </row>
    <row r="49" spans="1:14" x14ac:dyDescent="0.25">
      <c r="A49" s="37" t="s">
        <v>53</v>
      </c>
      <c r="B49" s="3" t="s">
        <v>4275</v>
      </c>
      <c r="C49" s="118" t="s">
        <v>4339</v>
      </c>
      <c r="D49" t="s">
        <v>344</v>
      </c>
      <c r="E49">
        <v>27</v>
      </c>
      <c r="F49" t="s">
        <v>3806</v>
      </c>
      <c r="G49" s="41" t="b">
        <v>0</v>
      </c>
      <c r="H49" s="41" t="b">
        <v>0</v>
      </c>
      <c r="K49" t="b">
        <v>0</v>
      </c>
      <c r="L49" t="b">
        <v>1</v>
      </c>
      <c r="M49" t="b">
        <v>0</v>
      </c>
      <c r="N49" s="41" t="s">
        <v>3805</v>
      </c>
    </row>
    <row r="50" spans="1:14" x14ac:dyDescent="0.25">
      <c r="A50" s="37" t="s">
        <v>219</v>
      </c>
      <c r="B50" s="3" t="s">
        <v>4276</v>
      </c>
      <c r="C50" s="118" t="s">
        <v>4340</v>
      </c>
      <c r="D50" t="s">
        <v>344</v>
      </c>
      <c r="E50">
        <v>28</v>
      </c>
      <c r="F50" t="s">
        <v>3806</v>
      </c>
      <c r="G50" s="41" t="b">
        <v>1</v>
      </c>
      <c r="H50" s="41" t="b">
        <v>1</v>
      </c>
      <c r="J50" s="17">
        <v>0.5</v>
      </c>
      <c r="K50" t="b">
        <v>1</v>
      </c>
      <c r="L50" t="b">
        <v>0</v>
      </c>
      <c r="M50" t="b">
        <v>0</v>
      </c>
      <c r="N50" s="41" t="s">
        <v>3806</v>
      </c>
    </row>
    <row r="51" spans="1:14" x14ac:dyDescent="0.25">
      <c r="A51" s="37" t="s">
        <v>218</v>
      </c>
      <c r="B51" s="3" t="s">
        <v>4277</v>
      </c>
      <c r="C51" s="118" t="s">
        <v>4341</v>
      </c>
      <c r="D51" t="s">
        <v>344</v>
      </c>
      <c r="E51">
        <v>28</v>
      </c>
      <c r="F51" t="s">
        <v>3806</v>
      </c>
      <c r="G51" s="41" t="b">
        <v>1</v>
      </c>
      <c r="H51" s="41" t="b">
        <v>0</v>
      </c>
      <c r="K51" t="b">
        <v>0</v>
      </c>
      <c r="L51" t="b">
        <v>1</v>
      </c>
      <c r="M51" t="b">
        <v>0</v>
      </c>
      <c r="N51" s="41" t="s">
        <v>3805</v>
      </c>
    </row>
    <row r="52" spans="1:14" x14ac:dyDescent="0.25">
      <c r="A52" s="37" t="s">
        <v>36</v>
      </c>
      <c r="B52" s="3" t="s">
        <v>283</v>
      </c>
      <c r="C52" s="118" t="s">
        <v>4342</v>
      </c>
      <c r="D52" t="s">
        <v>349</v>
      </c>
      <c r="E52">
        <v>29</v>
      </c>
      <c r="F52" t="s">
        <v>3805</v>
      </c>
      <c r="G52" s="41" t="b">
        <v>0</v>
      </c>
      <c r="H52" s="41" t="b">
        <v>0</v>
      </c>
      <c r="K52" t="b">
        <v>0</v>
      </c>
      <c r="L52" t="b">
        <v>0</v>
      </c>
      <c r="M52" t="b">
        <v>0</v>
      </c>
      <c r="N52" s="41" t="s">
        <v>3805</v>
      </c>
    </row>
    <row r="53" spans="1:14" x14ac:dyDescent="0.25">
      <c r="A53" s="37" t="s">
        <v>57</v>
      </c>
      <c r="B53" s="3" t="s">
        <v>4357</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1</v>
      </c>
      <c r="M53" t="b">
        <v>0</v>
      </c>
      <c r="N53" s="41" t="s">
        <v>3805</v>
      </c>
    </row>
    <row r="54" spans="1:14" x14ac:dyDescent="0.25">
      <c r="A54" s="37" t="s">
        <v>58</v>
      </c>
      <c r="B54" s="3" t="s">
        <v>4358</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0</v>
      </c>
      <c r="M54" t="b">
        <v>0</v>
      </c>
      <c r="N54" s="41" t="s">
        <v>3806</v>
      </c>
    </row>
    <row r="55" spans="1:14" x14ac:dyDescent="0.25">
      <c r="A55" s="37" t="s">
        <v>59</v>
      </c>
      <c r="B55" s="3" t="s">
        <v>4359</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0</v>
      </c>
      <c r="M55" t="b">
        <v>0</v>
      </c>
      <c r="N55" s="41" t="s">
        <v>3806</v>
      </c>
    </row>
    <row r="56" spans="1:14" x14ac:dyDescent="0.25">
      <c r="A56" s="37" t="s">
        <v>60</v>
      </c>
      <c r="B56" s="3" t="s">
        <v>4360</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0</v>
      </c>
      <c r="M56" t="b">
        <v>0</v>
      </c>
      <c r="N56" s="41" t="s">
        <v>3806</v>
      </c>
    </row>
    <row r="57" spans="1:14" x14ac:dyDescent="0.25">
      <c r="A57" s="37" t="s">
        <v>61</v>
      </c>
      <c r="B57" s="3" t="s">
        <v>4361</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0</v>
      </c>
      <c r="M57" t="b">
        <v>0</v>
      </c>
      <c r="N57" s="41" t="s">
        <v>3806</v>
      </c>
    </row>
    <row r="58" spans="1:14" x14ac:dyDescent="0.25">
      <c r="A58" s="37" t="s">
        <v>62</v>
      </c>
      <c r="B58" s="3" t="s">
        <v>4362</v>
      </c>
      <c r="C58" s="118" t="str">
        <f>"=1 if the study was conducted in the South African region."</f>
        <v>=1 if the study was conducted in the South African region.</v>
      </c>
      <c r="D58" t="s">
        <v>324</v>
      </c>
      <c r="E58">
        <v>30</v>
      </c>
      <c r="F58" t="s">
        <v>3805</v>
      </c>
      <c r="G58" s="41" t="b">
        <v>1</v>
      </c>
      <c r="H58" s="41" t="b">
        <v>1</v>
      </c>
      <c r="I58">
        <v>1</v>
      </c>
      <c r="K58" t="b">
        <v>1</v>
      </c>
      <c r="L58" t="b">
        <v>0</v>
      </c>
      <c r="M58" t="b">
        <v>0</v>
      </c>
      <c r="N58" s="41" t="s">
        <v>3806</v>
      </c>
    </row>
    <row r="59" spans="1:14" x14ac:dyDescent="0.25">
      <c r="A59" s="37" t="s">
        <v>63</v>
      </c>
      <c r="B59" s="3" t="s">
        <v>4363</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0</v>
      </c>
      <c r="M59" t="b">
        <v>0</v>
      </c>
      <c r="N59" s="41" t="s">
        <v>3806</v>
      </c>
    </row>
    <row r="60" spans="1:14" x14ac:dyDescent="0.25">
      <c r="A60" s="37" t="s">
        <v>56</v>
      </c>
      <c r="B60" s="3" t="s">
        <v>4278</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1</v>
      </c>
      <c r="M60" t="b">
        <v>0</v>
      </c>
      <c r="N60" s="41" t="s">
        <v>3805</v>
      </c>
    </row>
    <row r="61" spans="1:14" x14ac:dyDescent="0.25">
      <c r="A61" s="37" t="s">
        <v>55</v>
      </c>
      <c r="B61" s="3" t="s">
        <v>4279</v>
      </c>
      <c r="C61" s="118" t="str">
        <f>"=1 if the study was conducted in a middle income country"</f>
        <v>=1 if the study was conducted in a middle income country</v>
      </c>
      <c r="D61" t="s">
        <v>324</v>
      </c>
      <c r="E61">
        <v>31</v>
      </c>
      <c r="F61" t="s">
        <v>3805</v>
      </c>
      <c r="G61" s="41" t="b">
        <v>1</v>
      </c>
      <c r="H61" s="41" t="b">
        <v>1</v>
      </c>
      <c r="I61">
        <v>1</v>
      </c>
      <c r="K61" t="b">
        <v>1</v>
      </c>
      <c r="L61" t="b">
        <v>0</v>
      </c>
      <c r="M61" t="b">
        <v>0</v>
      </c>
      <c r="N61" s="41" t="s">
        <v>3806</v>
      </c>
    </row>
    <row r="62" spans="1:14" x14ac:dyDescent="0.25">
      <c r="A62" s="37" t="s">
        <v>54</v>
      </c>
      <c r="B62" s="3" t="s">
        <v>4280</v>
      </c>
      <c r="C62" s="118" t="str">
        <f>"=1 if the study was conducted in a low income country"</f>
        <v>=1 if the study was conducted in a low income country</v>
      </c>
      <c r="D62" t="s">
        <v>324</v>
      </c>
      <c r="E62">
        <v>31</v>
      </c>
      <c r="F62" t="s">
        <v>3805</v>
      </c>
      <c r="G62" s="41" t="b">
        <v>1</v>
      </c>
      <c r="H62" s="41" t="b">
        <v>1</v>
      </c>
      <c r="I62">
        <v>1</v>
      </c>
      <c r="K62" t="b">
        <v>1</v>
      </c>
      <c r="L62" t="b">
        <v>0</v>
      </c>
      <c r="M62" t="b">
        <v>0</v>
      </c>
      <c r="N62" s="41" t="s">
        <v>3806</v>
      </c>
    </row>
    <row r="63" spans="1:14" x14ac:dyDescent="0.25">
      <c r="A63" s="37" t="s">
        <v>65</v>
      </c>
      <c r="B63" s="3" t="s">
        <v>357</v>
      </c>
      <c r="C63" s="118" t="s">
        <v>4343</v>
      </c>
      <c r="D63" t="s">
        <v>342</v>
      </c>
      <c r="E63">
        <v>32</v>
      </c>
      <c r="F63" t="s">
        <v>3807</v>
      </c>
      <c r="G63" s="41" t="b">
        <v>1</v>
      </c>
      <c r="H63" s="41" t="b">
        <v>1</v>
      </c>
      <c r="J63" s="17" t="s">
        <v>3807</v>
      </c>
      <c r="K63" t="b">
        <v>1</v>
      </c>
      <c r="L63" t="b">
        <v>0</v>
      </c>
      <c r="M63" t="b">
        <v>1</v>
      </c>
      <c r="N63" s="41" t="s">
        <v>3806</v>
      </c>
    </row>
    <row r="64" spans="1:14" x14ac:dyDescent="0.25">
      <c r="A64" s="37" t="s">
        <v>66</v>
      </c>
      <c r="B64" s="3" t="s">
        <v>358</v>
      </c>
      <c r="C64" s="118" t="s">
        <v>4344</v>
      </c>
      <c r="D64" t="s">
        <v>342</v>
      </c>
      <c r="E64">
        <v>33</v>
      </c>
      <c r="F64" t="s">
        <v>3807</v>
      </c>
      <c r="G64" s="41" t="b">
        <v>1</v>
      </c>
      <c r="H64" s="41" t="b">
        <v>1</v>
      </c>
      <c r="J64" s="17" t="s">
        <v>3807</v>
      </c>
      <c r="K64" t="b">
        <v>1</v>
      </c>
      <c r="L64" t="b">
        <v>0</v>
      </c>
      <c r="M64" t="b">
        <v>1</v>
      </c>
      <c r="N64" s="41" t="s">
        <v>3806</v>
      </c>
    </row>
    <row r="65" spans="1:14" x14ac:dyDescent="0.25">
      <c r="A65" s="37" t="s">
        <v>4249</v>
      </c>
      <c r="B65" s="3" t="s">
        <v>4250</v>
      </c>
      <c r="C65" s="118" t="s">
        <v>4345</v>
      </c>
      <c r="D65" t="s">
        <v>342</v>
      </c>
      <c r="E65">
        <v>34</v>
      </c>
      <c r="F65" t="s">
        <v>3807</v>
      </c>
      <c r="G65" s="41" t="b">
        <v>1</v>
      </c>
      <c r="H65" s="41" t="b">
        <v>1</v>
      </c>
      <c r="J65" s="17" t="s">
        <v>3807</v>
      </c>
      <c r="K65" t="b">
        <v>1</v>
      </c>
      <c r="L65" t="b">
        <v>0</v>
      </c>
      <c r="M65" t="b">
        <v>0</v>
      </c>
      <c r="N65" s="41" t="s">
        <v>3806</v>
      </c>
    </row>
    <row r="66" spans="1:14" x14ac:dyDescent="0.25">
      <c r="A66" s="37" t="s">
        <v>67</v>
      </c>
      <c r="B66" s="3" t="s">
        <v>4252</v>
      </c>
      <c r="C66" s="118" t="s">
        <v>4346</v>
      </c>
      <c r="D66" t="s">
        <v>342</v>
      </c>
      <c r="E66">
        <v>35</v>
      </c>
      <c r="F66" t="s">
        <v>3807</v>
      </c>
      <c r="G66" s="41" t="b">
        <v>1</v>
      </c>
      <c r="H66" s="41" t="b">
        <v>1</v>
      </c>
      <c r="J66" s="17" t="s">
        <v>3807</v>
      </c>
      <c r="K66" t="b">
        <v>1</v>
      </c>
      <c r="L66" t="b">
        <v>0</v>
      </c>
      <c r="M66" t="b">
        <v>1</v>
      </c>
      <c r="N66" s="41" t="s">
        <v>3806</v>
      </c>
    </row>
    <row r="67" spans="1:14" x14ac:dyDescent="0.25">
      <c r="A67" s="4" t="s">
        <v>68</v>
      </c>
      <c r="B67" s="4" t="s">
        <v>4281</v>
      </c>
      <c r="C67" s="113" t="str">
        <f>"=1 if the authors use Ordinary least squares."</f>
        <v>=1 if the authors use Ordinary least squares.</v>
      </c>
      <c r="D67" t="s">
        <v>324</v>
      </c>
      <c r="E67">
        <v>36</v>
      </c>
      <c r="F67" t="s">
        <v>3805</v>
      </c>
      <c r="G67" s="41" t="b">
        <v>1</v>
      </c>
      <c r="H67" s="41" t="b">
        <v>1</v>
      </c>
      <c r="I67">
        <v>1</v>
      </c>
      <c r="K67" t="b">
        <v>1</v>
      </c>
      <c r="L67" t="b">
        <v>0</v>
      </c>
      <c r="M67" t="b">
        <v>0</v>
      </c>
      <c r="N67" s="41" t="s">
        <v>3806</v>
      </c>
    </row>
    <row r="68" spans="1:14" x14ac:dyDescent="0.25">
      <c r="A68" s="4" t="s">
        <v>254</v>
      </c>
      <c r="B68" s="4" t="s">
        <v>4282</v>
      </c>
      <c r="C68" s="113" t="str">
        <f>"=1 if the authors use Cohort-type estimation."</f>
        <v>=1 if the authors use Cohort-type estimation.</v>
      </c>
      <c r="D68" t="s">
        <v>324</v>
      </c>
      <c r="E68">
        <v>36</v>
      </c>
      <c r="F68" t="s">
        <v>3805</v>
      </c>
      <c r="G68" s="41" t="b">
        <v>1</v>
      </c>
      <c r="H68" s="41" t="b">
        <v>1</v>
      </c>
      <c r="I68">
        <v>1</v>
      </c>
      <c r="K68" t="b">
        <v>1</v>
      </c>
      <c r="L68" t="b">
        <v>0</v>
      </c>
      <c r="M68" t="b">
        <v>0</v>
      </c>
      <c r="N68" s="41" t="s">
        <v>3806</v>
      </c>
    </row>
    <row r="69" spans="1:14" x14ac:dyDescent="0.25">
      <c r="A69" s="4" t="s">
        <v>150</v>
      </c>
      <c r="B69" s="4" t="s">
        <v>4312</v>
      </c>
      <c r="C69" s="113" t="str">
        <f>"=1 if the authors use Fixed-effects estimation."</f>
        <v>=1 if the authors use Fixed-effects estimation.</v>
      </c>
      <c r="D69" t="s">
        <v>324</v>
      </c>
      <c r="E69">
        <v>36</v>
      </c>
      <c r="F69" t="s">
        <v>3805</v>
      </c>
      <c r="G69" s="41" t="b">
        <v>1</v>
      </c>
      <c r="H69" s="41" t="b">
        <v>1</v>
      </c>
      <c r="I69">
        <v>1</v>
      </c>
      <c r="K69" t="b">
        <v>1</v>
      </c>
      <c r="L69" t="b">
        <v>0</v>
      </c>
      <c r="M69" t="b">
        <v>0</v>
      </c>
      <c r="N69" s="41" t="s">
        <v>3806</v>
      </c>
    </row>
    <row r="70" spans="1:14" x14ac:dyDescent="0.25">
      <c r="A70" s="4" t="s">
        <v>123</v>
      </c>
      <c r="B70" s="4" t="s">
        <v>4283</v>
      </c>
      <c r="C70" s="113" t="str">
        <f>"=1 if the authors use Two-Stage least squares estimation."</f>
        <v>=1 if the authors use Two-Stage least squares estimation.</v>
      </c>
      <c r="D70" t="s">
        <v>324</v>
      </c>
      <c r="E70">
        <v>36</v>
      </c>
      <c r="F70" t="s">
        <v>3805</v>
      </c>
      <c r="G70" s="41" t="b">
        <v>1</v>
      </c>
      <c r="H70" s="41" t="b">
        <v>1</v>
      </c>
      <c r="I70">
        <v>1</v>
      </c>
      <c r="K70" t="b">
        <v>1</v>
      </c>
      <c r="L70" t="b">
        <v>0</v>
      </c>
      <c r="M70" t="b">
        <v>0</v>
      </c>
      <c r="N70" s="41" t="s">
        <v>3806</v>
      </c>
    </row>
    <row r="71" spans="1:14" x14ac:dyDescent="0.25">
      <c r="A71" s="4" t="s">
        <v>133</v>
      </c>
      <c r="B71" s="4" t="s">
        <v>4284</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0</v>
      </c>
      <c r="M71" t="b">
        <v>0</v>
      </c>
      <c r="N71" s="41" t="s">
        <v>3806</v>
      </c>
    </row>
    <row r="72" spans="1:14" x14ac:dyDescent="0.25">
      <c r="A72" s="4" t="s">
        <v>132</v>
      </c>
      <c r="B72" s="4" t="s">
        <v>4285</v>
      </c>
      <c r="C72" s="113" t="str">
        <f>"=1 if the authors use Probit estimation."</f>
        <v>=1 if the authors use Probit estimation.</v>
      </c>
      <c r="D72" t="s">
        <v>324</v>
      </c>
      <c r="E72">
        <v>36</v>
      </c>
      <c r="F72" t="s">
        <v>3805</v>
      </c>
      <c r="G72" s="41" t="b">
        <v>1</v>
      </c>
      <c r="H72" s="41" t="b">
        <v>1</v>
      </c>
      <c r="I72">
        <v>1</v>
      </c>
      <c r="K72" t="b">
        <v>1</v>
      </c>
      <c r="L72" t="b">
        <v>0</v>
      </c>
      <c r="M72" t="b">
        <v>0</v>
      </c>
      <c r="N72" s="41" t="s">
        <v>3806</v>
      </c>
    </row>
    <row r="73" spans="1:14" x14ac:dyDescent="0.25">
      <c r="A73" s="4" t="s">
        <v>69</v>
      </c>
      <c r="B73" s="4" t="s">
        <v>4286</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1</v>
      </c>
      <c r="M73" t="b">
        <v>0</v>
      </c>
      <c r="N73" s="41" t="s">
        <v>3805</v>
      </c>
    </row>
    <row r="74" spans="1:14" x14ac:dyDescent="0.25">
      <c r="A74" s="4" t="s">
        <v>70</v>
      </c>
      <c r="B74" s="4" t="s">
        <v>4287</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0</v>
      </c>
      <c r="M74" t="b">
        <v>0</v>
      </c>
      <c r="N74" s="41" t="s">
        <v>3806</v>
      </c>
    </row>
    <row r="75" spans="1:14" x14ac:dyDescent="0.25">
      <c r="A75" s="4" t="s">
        <v>71</v>
      </c>
      <c r="B75" s="4" t="s">
        <v>4288</v>
      </c>
      <c r="C75" s="113" t="str">
        <f>"=1 if the authors use a proxy for ability in their study."</f>
        <v>=1 if the authors use a proxy for ability in their study.</v>
      </c>
      <c r="D75" t="s">
        <v>324</v>
      </c>
      <c r="E75">
        <v>37</v>
      </c>
      <c r="F75" t="s">
        <v>3805</v>
      </c>
      <c r="G75" s="41" t="b">
        <v>1</v>
      </c>
      <c r="H75" s="41" t="b">
        <v>1</v>
      </c>
      <c r="I75">
        <v>1</v>
      </c>
      <c r="K75" t="b">
        <v>1</v>
      </c>
      <c r="L75" t="b">
        <v>0</v>
      </c>
      <c r="M75" t="b">
        <v>0</v>
      </c>
      <c r="N75" s="41" t="s">
        <v>3806</v>
      </c>
    </row>
    <row r="76" spans="1:14" x14ac:dyDescent="0.25">
      <c r="A76" s="4" t="s">
        <v>117</v>
      </c>
      <c r="B76" s="4" t="s">
        <v>4289</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0</v>
      </c>
      <c r="M76" t="b">
        <v>0</v>
      </c>
      <c r="N76" s="41" t="s">
        <v>3806</v>
      </c>
    </row>
    <row r="77" spans="1:14" x14ac:dyDescent="0.25">
      <c r="A77" s="4" t="s">
        <v>118</v>
      </c>
      <c r="B77" s="4" t="s">
        <v>4290</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1</v>
      </c>
      <c r="M77" t="b">
        <v>0</v>
      </c>
      <c r="N77" s="41" t="s">
        <v>3805</v>
      </c>
    </row>
    <row r="78" spans="1:14" x14ac:dyDescent="0.25">
      <c r="A78" s="4" t="s">
        <v>126</v>
      </c>
      <c r="B78" s="4" t="s">
        <v>4291</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s="41" t="s">
        <v>3805</v>
      </c>
    </row>
    <row r="79" spans="1:14" x14ac:dyDescent="0.25">
      <c r="A79" s="4" t="s">
        <v>136</v>
      </c>
      <c r="B79" s="4" t="s">
        <v>4292</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s="41" t="s">
        <v>3805</v>
      </c>
    </row>
    <row r="80" spans="1:14" x14ac:dyDescent="0.25">
      <c r="A80" s="4" t="s">
        <v>127</v>
      </c>
      <c r="B80" s="4" t="s">
        <v>4293</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s="41" t="s">
        <v>3805</v>
      </c>
    </row>
    <row r="81" spans="1:14" x14ac:dyDescent="0.25">
      <c r="A81" s="4" t="s">
        <v>72</v>
      </c>
      <c r="B81" s="4" t="s">
        <v>4294</v>
      </c>
      <c r="C81" s="113" t="str">
        <f>"=1 if the authors control for age in the regression."</f>
        <v>=1 if the authors control for age in the regression.</v>
      </c>
      <c r="D81" t="s">
        <v>341</v>
      </c>
      <c r="E81">
        <v>39</v>
      </c>
      <c r="F81" t="s">
        <v>3805</v>
      </c>
      <c r="G81" s="41" t="b">
        <v>1</v>
      </c>
      <c r="H81" s="41" t="b">
        <v>1</v>
      </c>
      <c r="I81">
        <v>1</v>
      </c>
      <c r="K81" t="b">
        <v>1</v>
      </c>
      <c r="L81" t="b">
        <v>0</v>
      </c>
      <c r="M81" t="b">
        <v>0</v>
      </c>
      <c r="N81" s="41" t="s">
        <v>3806</v>
      </c>
    </row>
    <row r="82" spans="1:14" x14ac:dyDescent="0.25">
      <c r="A82" s="4" t="s">
        <v>73</v>
      </c>
      <c r="B82" s="4" t="s">
        <v>4307</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0</v>
      </c>
      <c r="M82" t="b">
        <v>0</v>
      </c>
      <c r="N82" s="41" t="s">
        <v>3806</v>
      </c>
    </row>
    <row r="83" spans="1:14" x14ac:dyDescent="0.25">
      <c r="A83" s="4" t="s">
        <v>74</v>
      </c>
      <c r="B83" s="4" t="s">
        <v>4295</v>
      </c>
      <c r="C83" s="113" t="str">
        <f>"=1 if the authors control for experience in the regression."</f>
        <v>=1 if the authors control for experience in the regression.</v>
      </c>
      <c r="D83" t="s">
        <v>341</v>
      </c>
      <c r="E83">
        <v>39</v>
      </c>
      <c r="F83" t="s">
        <v>3805</v>
      </c>
      <c r="G83" s="41" t="b">
        <v>1</v>
      </c>
      <c r="H83" s="41" t="b">
        <v>1</v>
      </c>
      <c r="I83">
        <v>1</v>
      </c>
      <c r="K83" t="b">
        <v>1</v>
      </c>
      <c r="L83" t="b">
        <v>0</v>
      </c>
      <c r="M83" t="b">
        <v>0</v>
      </c>
      <c r="N83" s="41" t="s">
        <v>3806</v>
      </c>
    </row>
    <row r="84" spans="1:14" x14ac:dyDescent="0.25">
      <c r="A84" s="4" t="s">
        <v>102</v>
      </c>
      <c r="B84" s="4" t="s">
        <v>4306</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0</v>
      </c>
      <c r="M84" t="b">
        <v>0</v>
      </c>
      <c r="N84" s="41" t="s">
        <v>3806</v>
      </c>
    </row>
    <row r="85" spans="1:14" x14ac:dyDescent="0.25">
      <c r="A85" s="4" t="s">
        <v>75</v>
      </c>
      <c r="B85" s="4" t="s">
        <v>4296</v>
      </c>
      <c r="C85" s="113" t="str">
        <f>"=1 if the authors control for ethnicity in the regression."</f>
        <v>=1 if the authors control for ethnicity in the regression.</v>
      </c>
      <c r="D85" t="s">
        <v>341</v>
      </c>
      <c r="E85">
        <v>39</v>
      </c>
      <c r="F85" t="s">
        <v>3805</v>
      </c>
      <c r="G85" s="41" t="b">
        <v>1</v>
      </c>
      <c r="H85" s="41" t="b">
        <v>1</v>
      </c>
      <c r="I85">
        <v>1</v>
      </c>
      <c r="K85" t="b">
        <v>1</v>
      </c>
      <c r="L85" t="b">
        <v>0</v>
      </c>
      <c r="M85" t="b">
        <v>0</v>
      </c>
      <c r="N85" s="41" t="s">
        <v>3806</v>
      </c>
    </row>
    <row r="86" spans="1:14" x14ac:dyDescent="0.25">
      <c r="A86" s="4" t="s">
        <v>76</v>
      </c>
      <c r="B86" s="4" t="s">
        <v>4297</v>
      </c>
      <c r="C86" s="113" t="str">
        <f>"=1 if the authors control for health in the regression."</f>
        <v>=1 if the authors control for health in the regression.</v>
      </c>
      <c r="D86" t="s">
        <v>341</v>
      </c>
      <c r="E86">
        <v>39</v>
      </c>
      <c r="F86" t="s">
        <v>3805</v>
      </c>
      <c r="G86" s="41" t="b">
        <v>1</v>
      </c>
      <c r="H86" s="41" t="b">
        <v>1</v>
      </c>
      <c r="I86">
        <v>1</v>
      </c>
      <c r="K86" t="b">
        <v>1</v>
      </c>
      <c r="L86" t="b">
        <v>0</v>
      </c>
      <c r="M86" t="b">
        <v>0</v>
      </c>
      <c r="N86" s="41" t="s">
        <v>3806</v>
      </c>
    </row>
    <row r="87" spans="1:14" x14ac:dyDescent="0.25">
      <c r="A87" s="4" t="s">
        <v>77</v>
      </c>
      <c r="B87" s="4" t="s">
        <v>4298</v>
      </c>
      <c r="C87" s="113" t="str">
        <f>"=1 if the authors control for gender in the regression."</f>
        <v>=1 if the authors control for gender in the regression.</v>
      </c>
      <c r="D87" t="s">
        <v>341</v>
      </c>
      <c r="E87">
        <v>39</v>
      </c>
      <c r="F87" t="s">
        <v>3805</v>
      </c>
      <c r="G87" s="41" t="b">
        <v>1</v>
      </c>
      <c r="H87" s="41" t="b">
        <v>1</v>
      </c>
      <c r="I87">
        <v>1</v>
      </c>
      <c r="K87" t="b">
        <v>1</v>
      </c>
      <c r="L87" t="b">
        <v>0</v>
      </c>
      <c r="M87" t="b">
        <v>0</v>
      </c>
      <c r="N87" s="41" t="s">
        <v>3806</v>
      </c>
    </row>
    <row r="88" spans="1:14" x14ac:dyDescent="0.25">
      <c r="A88" s="4" t="s">
        <v>4195</v>
      </c>
      <c r="B88" s="4" t="s">
        <v>4299</v>
      </c>
      <c r="C88" s="113" t="str">
        <f>"=1 if the authors control for marriage in the regression."</f>
        <v>=1 if the authors control for marriage in the regression.</v>
      </c>
      <c r="D88" t="s">
        <v>341</v>
      </c>
      <c r="E88">
        <v>39</v>
      </c>
      <c r="F88" t="s">
        <v>3805</v>
      </c>
      <c r="G88" s="41" t="b">
        <v>1</v>
      </c>
      <c r="H88" s="41" t="b">
        <v>1</v>
      </c>
      <c r="I88">
        <v>1</v>
      </c>
      <c r="K88" t="b">
        <v>1</v>
      </c>
      <c r="L88" t="b">
        <v>0</v>
      </c>
      <c r="M88" t="b">
        <v>0</v>
      </c>
      <c r="N88" s="41" t="s">
        <v>3806</v>
      </c>
    </row>
    <row r="89" spans="1:14" x14ac:dyDescent="0.25">
      <c r="A89" s="4" t="s">
        <v>78</v>
      </c>
      <c r="B89" s="4" t="s">
        <v>4300</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0</v>
      </c>
      <c r="M89" t="b">
        <v>0</v>
      </c>
      <c r="N89" s="41" t="s">
        <v>3806</v>
      </c>
    </row>
    <row r="90" spans="1:14" x14ac:dyDescent="0.25">
      <c r="A90" s="4" t="s">
        <v>80</v>
      </c>
      <c r="B90" s="4" t="s">
        <v>4364</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0</v>
      </c>
      <c r="M90" t="b">
        <v>0</v>
      </c>
      <c r="N90" s="41" t="s">
        <v>3806</v>
      </c>
    </row>
    <row r="91" spans="1:14" x14ac:dyDescent="0.25">
      <c r="A91" s="4" t="s">
        <v>134</v>
      </c>
      <c r="B91" s="4" t="s">
        <v>4301</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0</v>
      </c>
      <c r="M91" t="b">
        <v>0</v>
      </c>
      <c r="N91" s="41" t="s">
        <v>3806</v>
      </c>
    </row>
    <row r="92" spans="1:14" x14ac:dyDescent="0.25">
      <c r="A92" s="4" t="s">
        <v>79</v>
      </c>
      <c r="B92" s="4" t="s">
        <v>4366</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0</v>
      </c>
      <c r="M92" t="b">
        <v>0</v>
      </c>
      <c r="N92" s="41" t="s">
        <v>3806</v>
      </c>
    </row>
    <row r="93" spans="1:14" x14ac:dyDescent="0.25">
      <c r="A93" s="43" t="s">
        <v>81</v>
      </c>
      <c r="B93" s="43" t="s">
        <v>359</v>
      </c>
      <c r="C93" s="114" t="s">
        <v>4347</v>
      </c>
      <c r="D93" t="s">
        <v>342</v>
      </c>
      <c r="E93">
        <v>40</v>
      </c>
      <c r="F93" t="s">
        <v>3805</v>
      </c>
      <c r="G93" s="41" t="b">
        <v>1</v>
      </c>
      <c r="H93" s="41" t="b">
        <v>1</v>
      </c>
      <c r="J93" s="17" t="s">
        <v>3807</v>
      </c>
      <c r="K93" t="b">
        <v>1</v>
      </c>
      <c r="L93" t="b">
        <v>0</v>
      </c>
      <c r="M93" t="b">
        <v>1</v>
      </c>
      <c r="N93" s="41" t="s">
        <v>4251</v>
      </c>
    </row>
    <row r="94" spans="1:14" x14ac:dyDescent="0.25">
      <c r="A94" s="43" t="s">
        <v>82</v>
      </c>
      <c r="B94" s="43" t="s">
        <v>360</v>
      </c>
      <c r="C94" s="114" t="s">
        <v>4348</v>
      </c>
      <c r="D94" t="s">
        <v>341</v>
      </c>
      <c r="E94">
        <v>41</v>
      </c>
      <c r="F94" t="s">
        <v>3805</v>
      </c>
      <c r="G94" s="41" t="b">
        <v>1</v>
      </c>
      <c r="H94" s="41" t="b">
        <v>1</v>
      </c>
      <c r="J94" s="17" t="s">
        <v>3807</v>
      </c>
      <c r="K94" t="b">
        <v>1</v>
      </c>
      <c r="L94" t="b">
        <v>0</v>
      </c>
      <c r="M94" t="b">
        <v>1</v>
      </c>
      <c r="N94" s="41" t="s">
        <v>4251</v>
      </c>
    </row>
    <row r="95" spans="1:14" x14ac:dyDescent="0.25">
      <c r="A95" s="43" t="s">
        <v>83</v>
      </c>
      <c r="B95" s="43" t="s">
        <v>4302</v>
      </c>
      <c r="C95" s="114" t="str">
        <f>"=1 if the study was published in a journal."</f>
        <v>=1 if the study was published in a journal.</v>
      </c>
      <c r="D95" t="s">
        <v>324</v>
      </c>
      <c r="E95">
        <v>42</v>
      </c>
      <c r="F95" t="s">
        <v>3805</v>
      </c>
      <c r="G95" s="41" t="b">
        <v>1</v>
      </c>
      <c r="H95" s="41" t="b">
        <v>1</v>
      </c>
      <c r="I95">
        <v>1</v>
      </c>
      <c r="K95" t="b">
        <v>1</v>
      </c>
      <c r="L95" t="b">
        <v>0</v>
      </c>
      <c r="M95" t="b">
        <v>0</v>
      </c>
      <c r="N95" s="41" t="s">
        <v>3806</v>
      </c>
    </row>
    <row r="96" spans="1:14" x14ac:dyDescent="0.25">
      <c r="A96" s="43" t="s">
        <v>345</v>
      </c>
      <c r="B96" s="43" t="s">
        <v>4303</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1</v>
      </c>
      <c r="M96" t="b">
        <v>0</v>
      </c>
      <c r="N96" s="41" t="s">
        <v>3805</v>
      </c>
    </row>
    <row r="97" spans="1:14" x14ac:dyDescent="0.25">
      <c r="A97" s="43" t="s">
        <v>84</v>
      </c>
      <c r="B97" s="43" t="s">
        <v>361</v>
      </c>
      <c r="C97" s="114" t="s">
        <v>4352</v>
      </c>
      <c r="D97" t="s">
        <v>341</v>
      </c>
      <c r="E97">
        <v>43</v>
      </c>
      <c r="F97" t="s">
        <v>3805</v>
      </c>
      <c r="G97" s="41" t="b">
        <v>1</v>
      </c>
      <c r="H97" s="41" t="b">
        <v>1</v>
      </c>
      <c r="J97" s="17" t="s">
        <v>3807</v>
      </c>
      <c r="K97" t="b">
        <v>0</v>
      </c>
      <c r="L97" t="b">
        <v>0</v>
      </c>
      <c r="M97" t="b">
        <v>1</v>
      </c>
      <c r="N97" s="41" t="s">
        <v>3805</v>
      </c>
    </row>
  </sheetData>
  <conditionalFormatting sqref="A2:C97">
    <cfRule type="containsBlanks" dxfId="608" priority="7">
      <formula>LEN(TRIM(A2))=0</formula>
    </cfRule>
  </conditionalFormatting>
  <conditionalFormatting sqref="N2:N1992">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92 K2:M1992">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E153" sqref="E153"/>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6" activePane="bottomLeft" state="frozen"/>
      <selection activeCell="D1" sqref="D1"/>
      <selection pane="bottomLeft" activeCell="E52" sqref="E52"/>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3977</v>
      </c>
      <c r="C76" s="159" t="s">
        <v>3978</v>
      </c>
      <c r="D76" s="159">
        <v>2010</v>
      </c>
      <c r="E76" s="159" t="s">
        <v>3979</v>
      </c>
      <c r="F76" s="159" t="s">
        <v>3980</v>
      </c>
      <c r="G76" s="159" t="s">
        <v>85</v>
      </c>
      <c r="H76" s="159" t="s">
        <v>3981</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3982</v>
      </c>
      <c r="C77" t="s">
        <v>3983</v>
      </c>
      <c r="D77">
        <v>1995</v>
      </c>
      <c r="E77" t="s">
        <v>3984</v>
      </c>
      <c r="F77" t="s">
        <v>3985</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3986</v>
      </c>
      <c r="C78" t="s">
        <v>3987</v>
      </c>
      <c r="D78">
        <v>1991</v>
      </c>
      <c r="E78" t="s">
        <v>3988</v>
      </c>
      <c r="F78" t="s">
        <v>3989</v>
      </c>
      <c r="G78" t="s">
        <v>85</v>
      </c>
      <c r="H78" t="s">
        <v>3990</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3991</v>
      </c>
      <c r="C79" t="s">
        <v>3992</v>
      </c>
      <c r="D79">
        <v>2002</v>
      </c>
      <c r="E79" t="s">
        <v>3993</v>
      </c>
      <c r="F79" t="s">
        <v>3994</v>
      </c>
      <c r="G79" t="s">
        <v>85</v>
      </c>
      <c r="H79" t="s">
        <v>3995</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4005</v>
      </c>
      <c r="C80" t="s">
        <v>4006</v>
      </c>
      <c r="D80">
        <v>1998</v>
      </c>
      <c r="E80" t="s">
        <v>4007</v>
      </c>
      <c r="F80" t="s">
        <v>4008</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4021</v>
      </c>
      <c r="C81" t="s">
        <v>4022</v>
      </c>
      <c r="D81">
        <v>2014</v>
      </c>
      <c r="E81" t="s">
        <v>4023</v>
      </c>
      <c r="F81" t="s">
        <v>4024</v>
      </c>
      <c r="G81" t="s">
        <v>85</v>
      </c>
      <c r="H81" t="s">
        <v>4025</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4034</v>
      </c>
      <c r="C82" t="s">
        <v>4035</v>
      </c>
      <c r="D82">
        <v>2014</v>
      </c>
      <c r="E82" t="s">
        <v>4036</v>
      </c>
      <c r="F82" t="s">
        <v>4037</v>
      </c>
      <c r="G82" t="s">
        <v>85</v>
      </c>
      <c r="H82" t="s">
        <v>4038</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4043</v>
      </c>
      <c r="C83" t="s">
        <v>4044</v>
      </c>
      <c r="D83">
        <v>1995</v>
      </c>
      <c r="E83" t="s">
        <v>4045</v>
      </c>
      <c r="F83" t="s">
        <v>4046</v>
      </c>
      <c r="G83" t="s">
        <v>85</v>
      </c>
      <c r="H83" t="s">
        <v>4047</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4048</v>
      </c>
      <c r="C84" t="s">
        <v>4049</v>
      </c>
      <c r="D84">
        <v>2011</v>
      </c>
      <c r="E84" t="s">
        <v>4050</v>
      </c>
      <c r="F84" t="s">
        <v>4051</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4052</v>
      </c>
      <c r="C85" t="s">
        <v>4053</v>
      </c>
      <c r="D85">
        <v>1998</v>
      </c>
      <c r="E85" t="s">
        <v>4054</v>
      </c>
      <c r="F85" t="s">
        <v>4055</v>
      </c>
      <c r="G85" t="s">
        <v>85</v>
      </c>
      <c r="H85" t="s">
        <v>4056</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4057</v>
      </c>
      <c r="C86" t="s">
        <v>4058</v>
      </c>
      <c r="D86">
        <v>2010</v>
      </c>
      <c r="E86" t="s">
        <v>4059</v>
      </c>
      <c r="F86" t="s">
        <v>4060</v>
      </c>
      <c r="G86" t="s">
        <v>85</v>
      </c>
      <c r="H86" t="s">
        <v>4061</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4062</v>
      </c>
      <c r="C87" t="s">
        <v>4063</v>
      </c>
      <c r="D87">
        <v>1991</v>
      </c>
      <c r="E87" t="s">
        <v>4064</v>
      </c>
      <c r="F87" t="s">
        <v>4065</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4082</v>
      </c>
      <c r="C88" t="s">
        <v>4083</v>
      </c>
      <c r="D88">
        <v>2001</v>
      </c>
      <c r="E88" t="s">
        <v>4084</v>
      </c>
      <c r="F88" t="s">
        <v>4085</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4086</v>
      </c>
      <c r="C89" t="s">
        <v>4087</v>
      </c>
      <c r="D89">
        <v>2002</v>
      </c>
      <c r="E89" t="s">
        <v>4088</v>
      </c>
      <c r="F89" t="s">
        <v>4089</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4097</v>
      </c>
      <c r="C90" t="s">
        <v>4098</v>
      </c>
      <c r="D90">
        <v>2008</v>
      </c>
      <c r="E90" t="s">
        <v>4099</v>
      </c>
      <c r="F90" t="s">
        <v>4100</v>
      </c>
      <c r="G90" t="s">
        <v>85</v>
      </c>
      <c r="H90" t="s">
        <v>4188</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4107</v>
      </c>
      <c r="C91" t="s">
        <v>4108</v>
      </c>
      <c r="D91">
        <v>2000</v>
      </c>
      <c r="E91" t="s">
        <v>4109</v>
      </c>
      <c r="F91" t="s">
        <v>4110</v>
      </c>
      <c r="G91" t="s">
        <v>85</v>
      </c>
      <c r="H91" t="s">
        <v>4056</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4115</v>
      </c>
      <c r="C92" t="s">
        <v>4116</v>
      </c>
      <c r="D92">
        <v>2005</v>
      </c>
      <c r="E92" t="s">
        <v>4117</v>
      </c>
      <c r="F92" t="s">
        <v>4118</v>
      </c>
      <c r="G92" t="s">
        <v>85</v>
      </c>
      <c r="H92" t="s">
        <v>4119</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4123</v>
      </c>
      <c r="C93" t="s">
        <v>4185</v>
      </c>
      <c r="D93">
        <v>1995</v>
      </c>
      <c r="E93" t="s">
        <v>4186</v>
      </c>
      <c r="F93" t="s">
        <v>4187</v>
      </c>
      <c r="G93" t="s">
        <v>85</v>
      </c>
      <c r="H93" t="s">
        <v>4188</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4124</v>
      </c>
      <c r="C94" t="s">
        <v>768</v>
      </c>
      <c r="D94">
        <v>1995</v>
      </c>
      <c r="E94" t="s">
        <v>4125</v>
      </c>
      <c r="F94" t="s">
        <v>4126</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4127</v>
      </c>
      <c r="C95" t="s">
        <v>768</v>
      </c>
      <c r="D95">
        <v>1999</v>
      </c>
      <c r="E95" t="s">
        <v>4128</v>
      </c>
      <c r="F95" t="s">
        <v>4129</v>
      </c>
      <c r="G95" t="s">
        <v>85</v>
      </c>
      <c r="H95" t="s">
        <v>3981</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4130</v>
      </c>
      <c r="C96" t="s">
        <v>768</v>
      </c>
      <c r="D96">
        <v>2003</v>
      </c>
      <c r="E96" t="s">
        <v>4131</v>
      </c>
      <c r="F96" t="s">
        <v>4132</v>
      </c>
      <c r="G96" t="s">
        <v>85</v>
      </c>
      <c r="H96" t="s">
        <v>4133</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4134</v>
      </c>
      <c r="C97" t="s">
        <v>4135</v>
      </c>
      <c r="D97">
        <v>2006</v>
      </c>
      <c r="E97" t="s">
        <v>4136</v>
      </c>
      <c r="F97" t="s">
        <v>4137</v>
      </c>
      <c r="G97" t="s">
        <v>85</v>
      </c>
      <c r="H97" t="s">
        <v>4138</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4139</v>
      </c>
      <c r="C98" t="s">
        <v>4140</v>
      </c>
      <c r="D98">
        <v>2011</v>
      </c>
      <c r="E98" t="s">
        <v>4141</v>
      </c>
      <c r="F98" t="s">
        <v>4142</v>
      </c>
      <c r="G98" t="s">
        <v>85</v>
      </c>
      <c r="H98" t="s">
        <v>4188</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4145</v>
      </c>
      <c r="C99" t="s">
        <v>4146</v>
      </c>
      <c r="D99">
        <v>1999</v>
      </c>
      <c r="E99" t="s">
        <v>4147</v>
      </c>
      <c r="F99" t="s">
        <v>4148</v>
      </c>
      <c r="G99" t="s">
        <v>85</v>
      </c>
      <c r="H99" t="s">
        <v>3981</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4149</v>
      </c>
      <c r="C100" t="s">
        <v>4150</v>
      </c>
      <c r="D100">
        <v>2004</v>
      </c>
      <c r="E100" t="s">
        <v>4151</v>
      </c>
      <c r="F100" t="s">
        <v>4152</v>
      </c>
      <c r="G100" t="s">
        <v>85</v>
      </c>
      <c r="H100" t="s">
        <v>4133</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4153</v>
      </c>
      <c r="C101" t="s">
        <v>4154</v>
      </c>
      <c r="D101">
        <v>2001</v>
      </c>
      <c r="E101" t="s">
        <v>4155</v>
      </c>
      <c r="F101" t="s">
        <v>4156</v>
      </c>
      <c r="G101" t="s">
        <v>85</v>
      </c>
      <c r="H101" t="s">
        <v>4157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4158</v>
      </c>
      <c r="C102" t="s">
        <v>4159</v>
      </c>
      <c r="D102">
        <v>1993</v>
      </c>
      <c r="E102" t="s">
        <v>4160</v>
      </c>
      <c r="F102" t="s">
        <v>4161</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4171</v>
      </c>
      <c r="C103" t="s">
        <v>4172</v>
      </c>
      <c r="D103">
        <v>2006</v>
      </c>
      <c r="E103" t="s">
        <v>4173</v>
      </c>
      <c r="F103" t="s">
        <v>4174</v>
      </c>
      <c r="G103" t="s">
        <v>85</v>
      </c>
      <c r="H103" t="s">
        <v>4175</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4189</v>
      </c>
      <c r="C104" t="s">
        <v>4190</v>
      </c>
      <c r="D104">
        <v>1998</v>
      </c>
      <c r="E104" t="s">
        <v>4191</v>
      </c>
      <c r="F104" t="s">
        <v>4192</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4376</v>
      </c>
      <c r="C105" t="s">
        <v>523</v>
      </c>
      <c r="D105">
        <v>2008</v>
      </c>
      <c r="E105" t="s">
        <v>4193</v>
      </c>
      <c r="F105" t="s">
        <v>4194</v>
      </c>
      <c r="G105" t="s">
        <v>85</v>
      </c>
      <c r="H105" t="s">
        <v>4188</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4196</v>
      </c>
      <c r="C106" t="s">
        <v>4197</v>
      </c>
      <c r="D106">
        <v>2001</v>
      </c>
      <c r="E106" t="s">
        <v>4198</v>
      </c>
      <c r="F106" t="s">
        <v>4199</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4200</v>
      </c>
      <c r="C107" t="s">
        <v>4201</v>
      </c>
      <c r="D107">
        <v>2004</v>
      </c>
      <c r="E107" t="s">
        <v>4202</v>
      </c>
      <c r="F107" t="s">
        <v>4203</v>
      </c>
      <c r="G107" t="s">
        <v>85</v>
      </c>
      <c r="H107" t="s">
        <v>4133</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4210</v>
      </c>
      <c r="C108" t="s">
        <v>4211</v>
      </c>
      <c r="D108">
        <v>2004</v>
      </c>
      <c r="E108" t="s">
        <v>4212</v>
      </c>
      <c r="F108" t="s">
        <v>4213</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4214</v>
      </c>
      <c r="C109" t="s">
        <v>4215</v>
      </c>
      <c r="D109">
        <v>2005</v>
      </c>
      <c r="E109" t="s">
        <v>4216</v>
      </c>
      <c r="F109" t="s">
        <v>4217</v>
      </c>
      <c r="G109" t="s">
        <v>85</v>
      </c>
      <c r="H109" t="s">
        <v>3981</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4218</v>
      </c>
      <c r="C110" t="s">
        <v>4219</v>
      </c>
      <c r="D110">
        <v>2005</v>
      </c>
      <c r="E110" t="s">
        <v>4220</v>
      </c>
      <c r="F110" t="s">
        <v>4221</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4222</v>
      </c>
      <c r="C111" t="s">
        <v>4223</v>
      </c>
      <c r="D111">
        <v>1982</v>
      </c>
      <c r="E111" t="s">
        <v>4224</v>
      </c>
      <c r="F111" t="s">
        <v>4225</v>
      </c>
      <c r="G111" t="s">
        <v>85</v>
      </c>
      <c r="H111" t="s">
        <v>4226</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4227</v>
      </c>
      <c r="C112" t="s">
        <v>4223</v>
      </c>
      <c r="D112">
        <v>1979</v>
      </c>
      <c r="E112" t="s">
        <v>4228</v>
      </c>
      <c r="F112" t="s">
        <v>4229</v>
      </c>
      <c r="G112" t="s">
        <v>85</v>
      </c>
      <c r="H112" t="s">
        <v>4188</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4230</v>
      </c>
      <c r="C113" t="s">
        <v>4231</v>
      </c>
      <c r="D113">
        <v>1997</v>
      </c>
      <c r="E113" t="s">
        <v>4232</v>
      </c>
      <c r="F113" t="s">
        <v>4233</v>
      </c>
      <c r="G113" t="s">
        <v>85</v>
      </c>
      <c r="H113" t="s">
        <v>4234</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4235</v>
      </c>
      <c r="C114" t="s">
        <v>4236</v>
      </c>
      <c r="D114">
        <v>2014</v>
      </c>
      <c r="E114" t="s">
        <v>4237</v>
      </c>
      <c r="F114" t="s">
        <v>4238</v>
      </c>
      <c r="G114" t="s">
        <v>85</v>
      </c>
      <c r="H114" t="s">
        <v>3995</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4239</v>
      </c>
      <c r="C115" t="s">
        <v>4240</v>
      </c>
      <c r="D115">
        <v>2001</v>
      </c>
      <c r="E115" t="s">
        <v>4241</v>
      </c>
      <c r="F115" t="s">
        <v>4242</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4243</v>
      </c>
      <c r="C116" t="s">
        <v>4244</v>
      </c>
      <c r="D116">
        <v>1999</v>
      </c>
      <c r="E116" t="s">
        <v>4245</v>
      </c>
      <c r="F116" t="s">
        <v>4246</v>
      </c>
      <c r="G116" t="s">
        <v>85</v>
      </c>
      <c r="H116" t="s">
        <v>4234</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4375</v>
      </c>
    </row>
    <row r="2" spans="1:22" x14ac:dyDescent="0.25">
      <c r="R2" t="s">
        <v>145</v>
      </c>
      <c r="S2" t="s">
        <v>4371</v>
      </c>
      <c r="T2" t="s">
        <v>148</v>
      </c>
      <c r="U2" t="s">
        <v>4373</v>
      </c>
    </row>
    <row r="3" spans="1:22" x14ac:dyDescent="0.25">
      <c r="A3" s="71" t="s">
        <v>122</v>
      </c>
      <c r="R3">
        <v>10</v>
      </c>
      <c r="S3">
        <v>0.9</v>
      </c>
      <c r="T3">
        <f>(1+S3)^(1/R3)-1</f>
        <v>6.629005847852576E-2</v>
      </c>
      <c r="U3">
        <f>T3*100</f>
        <v>6.629005847852576</v>
      </c>
    </row>
    <row r="5" spans="1:22" x14ac:dyDescent="0.25">
      <c r="B5" t="s">
        <v>160</v>
      </c>
      <c r="D5" t="s">
        <v>161</v>
      </c>
      <c r="R5" s="73" t="s">
        <v>4374</v>
      </c>
    </row>
    <row r="6" spans="1:22" x14ac:dyDescent="0.25">
      <c r="K6" t="s">
        <v>4370</v>
      </c>
      <c r="R6" t="s">
        <v>145</v>
      </c>
      <c r="S6" t="s">
        <v>4371</v>
      </c>
      <c r="T6" t="s">
        <v>4372</v>
      </c>
      <c r="U6" t="s">
        <v>148</v>
      </c>
      <c r="V6" t="s">
        <v>4373</v>
      </c>
    </row>
    <row r="7" spans="1:22" x14ac:dyDescent="0.25">
      <c r="C7" t="s">
        <v>145</v>
      </c>
      <c r="D7" t="s">
        <v>4248</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3967</v>
      </c>
      <c r="D60" t="s">
        <v>3968</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243</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244</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245</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246</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247</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242</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243</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244</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245</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246</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247</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251</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248</v>
      </c>
      <c r="D286" t="s">
        <v>250</v>
      </c>
      <c r="E286" t="s">
        <v>198</v>
      </c>
      <c r="F286" t="s">
        <v>249</v>
      </c>
      <c r="G286" t="s">
        <v>142</v>
      </c>
      <c r="H286" s="69" t="s">
        <v>147</v>
      </c>
      <c r="J286" t="s">
        <v>148</v>
      </c>
      <c r="K286" t="s">
        <v>147</v>
      </c>
      <c r="L286" t="s">
        <v>149</v>
      </c>
      <c r="N286" s="70">
        <v>5.0418187757813149</v>
      </c>
      <c r="O286" s="70">
        <v>0.11305354679175721</v>
      </c>
      <c r="P286" s="70">
        <v>44.596732423337983</v>
      </c>
    </row>
    <row r="287" spans="2:16" x14ac:dyDescent="0.25">
      <c r="B287" t="s">
        <v>242</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243</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244</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245</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246</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247</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243</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244</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245</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246</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247</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5" x14ac:dyDescent="0.25">
      <c r="C465" s="67" t="s">
        <v>364</v>
      </c>
      <c r="D465">
        <v>3</v>
      </c>
      <c r="E465">
        <v>3</v>
      </c>
      <c r="F465" t="s">
        <v>258</v>
      </c>
      <c r="G465">
        <v>0.21</v>
      </c>
      <c r="H465" s="67">
        <v>0.04</v>
      </c>
      <c r="J465" s="70">
        <v>6.56022367666107</v>
      </c>
      <c r="K465" s="70">
        <v>1.1742173407896539</v>
      </c>
      <c r="L465" s="70">
        <v>5.5868904748497084</v>
      </c>
    </row>
    <row r="466" spans="1:15" x14ac:dyDescent="0.25">
      <c r="C466" s="67" t="s">
        <v>364</v>
      </c>
      <c r="D466">
        <v>3</v>
      </c>
      <c r="E466">
        <v>3</v>
      </c>
      <c r="F466" t="s">
        <v>259</v>
      </c>
      <c r="G466">
        <v>0.25</v>
      </c>
      <c r="H466" s="67">
        <v>0.03</v>
      </c>
      <c r="J466" s="70">
        <v>7.7217345015941907</v>
      </c>
      <c r="K466" s="70">
        <v>0.86177387601275335</v>
      </c>
      <c r="L466" s="70">
        <v>8.9602791596805353</v>
      </c>
    </row>
    <row r="467" spans="1:15" x14ac:dyDescent="0.25">
      <c r="C467" s="67" t="s">
        <v>364</v>
      </c>
      <c r="D467">
        <v>3</v>
      </c>
      <c r="E467">
        <v>3</v>
      </c>
      <c r="F467" t="s">
        <v>258</v>
      </c>
      <c r="G467">
        <v>0.15</v>
      </c>
      <c r="H467" s="67">
        <v>0.04</v>
      </c>
      <c r="J467" s="70">
        <v>4.7689553171647248</v>
      </c>
      <c r="K467" s="70">
        <v>1.2147125254164031</v>
      </c>
      <c r="L467" s="70">
        <v>3.9259950131245498</v>
      </c>
    </row>
    <row r="468" spans="1:15" x14ac:dyDescent="0.25">
      <c r="C468" s="67" t="s">
        <v>364</v>
      </c>
      <c r="D468">
        <v>3</v>
      </c>
      <c r="E468">
        <v>3</v>
      </c>
      <c r="F468" t="s">
        <v>259</v>
      </c>
      <c r="G468">
        <v>0.21</v>
      </c>
      <c r="H468" s="67">
        <v>0.03</v>
      </c>
      <c r="J468" s="70">
        <v>6.56022367666107</v>
      </c>
      <c r="K468" s="70">
        <v>0.88066300559224031</v>
      </c>
      <c r="L468" s="70">
        <v>7.4491872997996103</v>
      </c>
    </row>
    <row r="471" spans="1:15" x14ac:dyDescent="0.25">
      <c r="A471" s="72" t="s">
        <v>365</v>
      </c>
      <c r="C471" s="67"/>
    </row>
    <row r="472" spans="1:15" x14ac:dyDescent="0.25">
      <c r="C472" s="67"/>
      <c r="D472" t="s">
        <v>4377</v>
      </c>
      <c r="E472" t="s">
        <v>198</v>
      </c>
      <c r="F472" t="s">
        <v>370</v>
      </c>
      <c r="G472" t="s">
        <v>371</v>
      </c>
      <c r="H472" t="s">
        <v>257</v>
      </c>
      <c r="I472" t="s">
        <v>142</v>
      </c>
      <c r="J472" t="s">
        <v>211</v>
      </c>
      <c r="K472" t="s">
        <v>147</v>
      </c>
      <c r="M472" t="s">
        <v>148</v>
      </c>
      <c r="N472" t="s">
        <v>147</v>
      </c>
      <c r="O472" t="s">
        <v>211</v>
      </c>
    </row>
    <row r="473" spans="1:15" x14ac:dyDescent="0.25">
      <c r="C473" s="67" t="s">
        <v>367</v>
      </c>
      <c r="D473">
        <v>1</v>
      </c>
      <c r="E473">
        <v>7</v>
      </c>
      <c r="F473">
        <v>7</v>
      </c>
      <c r="G473" t="s">
        <v>372</v>
      </c>
      <c r="H473" t="s">
        <v>258</v>
      </c>
      <c r="I473" s="67">
        <v>0.35</v>
      </c>
      <c r="J473" s="67">
        <v>2.67</v>
      </c>
      <c r="K473" s="171">
        <f>I473/J473</f>
        <v>0.13108614232209737</v>
      </c>
      <c r="M473" s="70">
        <v>4.3804367694820989</v>
      </c>
      <c r="N473" s="70">
        <v>1.447918390476933</v>
      </c>
      <c r="O473" s="70">
        <v>3.0253340231690951</v>
      </c>
    </row>
    <row r="474" spans="1:15" x14ac:dyDescent="0.25">
      <c r="C474" s="67" t="s">
        <v>368</v>
      </c>
      <c r="D474">
        <v>1</v>
      </c>
      <c r="E474">
        <v>4</v>
      </c>
      <c r="F474">
        <v>11</v>
      </c>
      <c r="G474" t="s">
        <v>372</v>
      </c>
      <c r="H474" t="s">
        <v>258</v>
      </c>
      <c r="I474">
        <v>0.69</v>
      </c>
      <c r="J474" s="67">
        <v>5.8</v>
      </c>
      <c r="K474" s="171">
        <f t="shared" ref="K474:K490" si="41">I474/J474</f>
        <v>0.1189655172413793</v>
      </c>
      <c r="M474" s="70">
        <v>4.8858671588744906</v>
      </c>
      <c r="N474" s="70">
        <v>0.67121040547961819</v>
      </c>
      <c r="O474" s="70">
        <v>7.2791886403835759</v>
      </c>
    </row>
    <row r="475" spans="1:15" x14ac:dyDescent="0.25">
      <c r="C475" s="67" t="s">
        <v>369</v>
      </c>
      <c r="D475">
        <v>1</v>
      </c>
      <c r="E475">
        <v>3</v>
      </c>
      <c r="F475">
        <v>14</v>
      </c>
      <c r="G475" t="s">
        <v>372</v>
      </c>
      <c r="H475" t="s">
        <v>258</v>
      </c>
      <c r="I475">
        <v>1.39</v>
      </c>
      <c r="J475" s="67">
        <v>10.3</v>
      </c>
      <c r="K475" s="171">
        <f t="shared" si="41"/>
        <v>0.13495145631067959</v>
      </c>
      <c r="M475" s="70">
        <v>6.4212661122804437</v>
      </c>
      <c r="N475" s="70">
        <v>0.42922010891448359</v>
      </c>
      <c r="O475" s="70">
        <v>14.96031052347502</v>
      </c>
    </row>
    <row r="476" spans="1:15" x14ac:dyDescent="0.25">
      <c r="C476" s="67" t="s">
        <v>367</v>
      </c>
      <c r="D476">
        <v>1</v>
      </c>
      <c r="E476">
        <v>7</v>
      </c>
      <c r="F476">
        <v>7</v>
      </c>
      <c r="G476" t="s">
        <v>373</v>
      </c>
      <c r="H476" t="s">
        <v>258</v>
      </c>
      <c r="I476">
        <v>0.37</v>
      </c>
      <c r="J476" s="67">
        <v>4.28</v>
      </c>
      <c r="K476" s="171">
        <f t="shared" si="41"/>
        <v>8.6448598130841117E-2</v>
      </c>
      <c r="M476" s="70">
        <v>4.5999578662455853</v>
      </c>
      <c r="N476" s="70">
        <v>0.94291133702627505</v>
      </c>
      <c r="O476" s="70">
        <v>4.8784627839482679</v>
      </c>
    </row>
    <row r="477" spans="1:15" x14ac:dyDescent="0.25">
      <c r="C477" s="67" t="s">
        <v>368</v>
      </c>
      <c r="D477">
        <v>1</v>
      </c>
      <c r="E477">
        <v>4</v>
      </c>
      <c r="F477">
        <v>11</v>
      </c>
      <c r="G477" t="s">
        <v>373</v>
      </c>
      <c r="H477" t="s">
        <v>258</v>
      </c>
      <c r="I477">
        <v>0.75</v>
      </c>
      <c r="J477" s="67">
        <v>8.25</v>
      </c>
      <c r="K477" s="171">
        <f t="shared" si="41"/>
        <v>9.0909090909090912E-2</v>
      </c>
      <c r="M477" s="70">
        <v>5.2190479974227433</v>
      </c>
      <c r="N477" s="70">
        <v>0.49690223375406262</v>
      </c>
      <c r="O477" s="70">
        <v>10.503168717904909</v>
      </c>
    </row>
    <row r="478" spans="1:15" x14ac:dyDescent="0.25">
      <c r="C478" s="67" t="s">
        <v>369</v>
      </c>
      <c r="D478">
        <v>1</v>
      </c>
      <c r="E478">
        <v>3</v>
      </c>
      <c r="F478">
        <v>14</v>
      </c>
      <c r="G478" t="s">
        <v>373</v>
      </c>
      <c r="H478" t="s">
        <v>258</v>
      </c>
      <c r="I478">
        <v>1.72</v>
      </c>
      <c r="J478" s="67">
        <v>5.86</v>
      </c>
      <c r="K478" s="171">
        <f t="shared" si="41"/>
        <v>0.29351535836177473</v>
      </c>
      <c r="M478" s="70">
        <v>7.4089907926705001</v>
      </c>
      <c r="N478" s="70">
        <v>0.82789360356584163</v>
      </c>
      <c r="O478" s="70">
        <v>8.9492064689943813</v>
      </c>
    </row>
    <row r="479" spans="1:15" x14ac:dyDescent="0.25">
      <c r="C479" s="67" t="s">
        <v>367</v>
      </c>
      <c r="D479">
        <v>1</v>
      </c>
      <c r="E479">
        <v>7</v>
      </c>
      <c r="F479">
        <v>7</v>
      </c>
      <c r="G479" t="s">
        <v>374</v>
      </c>
      <c r="H479" t="s">
        <v>258</v>
      </c>
      <c r="I479">
        <v>0.42</v>
      </c>
      <c r="J479" s="67">
        <v>2.2999999999999998</v>
      </c>
      <c r="K479" s="171">
        <f t="shared" si="41"/>
        <v>0.18260869565217391</v>
      </c>
      <c r="M479" s="70">
        <v>5.1369751024905153</v>
      </c>
      <c r="N479" s="70">
        <v>1.931481477694253</v>
      </c>
      <c r="O479" s="70">
        <v>2.6596036057373369</v>
      </c>
    </row>
    <row r="480" spans="1:15" x14ac:dyDescent="0.25">
      <c r="C480" s="67" t="s">
        <v>368</v>
      </c>
      <c r="D480">
        <v>1</v>
      </c>
      <c r="E480">
        <v>4</v>
      </c>
      <c r="F480">
        <v>11</v>
      </c>
      <c r="G480" t="s">
        <v>374</v>
      </c>
      <c r="H480" t="s">
        <v>258</v>
      </c>
      <c r="I480">
        <v>0.6</v>
      </c>
      <c r="J480" s="67">
        <v>3.1</v>
      </c>
      <c r="K480" s="171">
        <f t="shared" si="41"/>
        <v>0.19354838709677419</v>
      </c>
      <c r="M480" s="70">
        <v>4.3653567670318472</v>
      </c>
      <c r="N480" s="70">
        <v>1.1477128676726369</v>
      </c>
      <c r="O480" s="70">
        <v>3.803526901187432</v>
      </c>
    </row>
    <row r="481" spans="1:15" x14ac:dyDescent="0.25">
      <c r="C481" s="67" t="s">
        <v>369</v>
      </c>
      <c r="D481">
        <v>1</v>
      </c>
      <c r="E481">
        <v>3</v>
      </c>
      <c r="F481">
        <v>14</v>
      </c>
      <c r="G481" t="s">
        <v>374</v>
      </c>
      <c r="H481" t="s">
        <v>258</v>
      </c>
      <c r="I481">
        <v>2.27</v>
      </c>
      <c r="J481" s="67">
        <v>4.1900000000000004</v>
      </c>
      <c r="K481" s="171">
        <f t="shared" si="41"/>
        <v>0.54176610978520279</v>
      </c>
      <c r="M481" s="70">
        <v>8.8311982624496466</v>
      </c>
      <c r="N481" s="70">
        <v>1.2879216886393501</v>
      </c>
      <c r="O481" s="70">
        <v>6.8569372970025348</v>
      </c>
    </row>
    <row r="482" spans="1:15" x14ac:dyDescent="0.25">
      <c r="C482" s="67" t="s">
        <v>367</v>
      </c>
      <c r="D482">
        <v>1</v>
      </c>
      <c r="E482">
        <v>7</v>
      </c>
      <c r="F482">
        <v>7</v>
      </c>
      <c r="G482" t="s">
        <v>372</v>
      </c>
      <c r="H482" t="s">
        <v>259</v>
      </c>
      <c r="I482">
        <v>0.61</v>
      </c>
      <c r="J482">
        <v>1.96</v>
      </c>
      <c r="K482" s="171">
        <f t="shared" si="41"/>
        <v>0.31122448979591838</v>
      </c>
      <c r="M482" s="70">
        <v>7.0401117231130961</v>
      </c>
      <c r="N482" s="70">
        <v>2.9559453556986668</v>
      </c>
      <c r="O482" s="70">
        <v>2.3816785751944649</v>
      </c>
    </row>
    <row r="483" spans="1:15" x14ac:dyDescent="0.25">
      <c r="C483" s="67" t="s">
        <v>368</v>
      </c>
      <c r="D483">
        <v>1</v>
      </c>
      <c r="E483">
        <v>4</v>
      </c>
      <c r="F483">
        <v>11</v>
      </c>
      <c r="G483" t="s">
        <v>372</v>
      </c>
      <c r="H483" t="s">
        <v>259</v>
      </c>
      <c r="I483">
        <v>1.02</v>
      </c>
      <c r="J483">
        <v>3.73</v>
      </c>
      <c r="K483" s="171">
        <f t="shared" si="41"/>
        <v>0.27345844504021449</v>
      </c>
      <c r="M483" s="70">
        <v>6.6004935420180164</v>
      </c>
      <c r="N483" s="70">
        <v>1.31191742594598</v>
      </c>
      <c r="O483" s="70">
        <v>5.0311806303347328</v>
      </c>
    </row>
    <row r="484" spans="1:15" x14ac:dyDescent="0.25">
      <c r="C484" s="67" t="s">
        <v>369</v>
      </c>
      <c r="D484">
        <v>1</v>
      </c>
      <c r="E484">
        <v>3</v>
      </c>
      <c r="F484">
        <v>14</v>
      </c>
      <c r="G484" t="s">
        <v>372</v>
      </c>
      <c r="H484" t="s">
        <v>259</v>
      </c>
      <c r="I484">
        <v>1.85</v>
      </c>
      <c r="J484">
        <v>6.21</v>
      </c>
      <c r="K484" s="171">
        <f t="shared" si="41"/>
        <v>0.29790660225442833</v>
      </c>
      <c r="M484" s="70">
        <v>7.7677755392428827</v>
      </c>
      <c r="N484" s="70">
        <v>0.80462987076224901</v>
      </c>
      <c r="O484" s="70">
        <v>9.6538493306049471</v>
      </c>
    </row>
    <row r="485" spans="1:15" x14ac:dyDescent="0.25">
      <c r="C485" s="67" t="s">
        <v>367</v>
      </c>
      <c r="D485">
        <v>1</v>
      </c>
      <c r="E485">
        <v>7</v>
      </c>
      <c r="F485">
        <v>7</v>
      </c>
      <c r="G485" t="s">
        <v>373</v>
      </c>
      <c r="H485" t="s">
        <v>259</v>
      </c>
      <c r="I485">
        <v>0.36</v>
      </c>
      <c r="J485">
        <v>2.66</v>
      </c>
      <c r="K485" s="171">
        <f t="shared" si="41"/>
        <v>0.13533834586466165</v>
      </c>
      <c r="M485" s="70">
        <v>4.4905432052525276</v>
      </c>
      <c r="N485" s="70">
        <v>1.4854597978885331</v>
      </c>
      <c r="O485" s="70">
        <v>3.022998812647431</v>
      </c>
    </row>
    <row r="486" spans="1:15" x14ac:dyDescent="0.25">
      <c r="C486" s="67" t="s">
        <v>368</v>
      </c>
      <c r="D486">
        <v>1</v>
      </c>
      <c r="E486">
        <v>4</v>
      </c>
      <c r="F486">
        <v>11</v>
      </c>
      <c r="G486" t="s">
        <v>373</v>
      </c>
      <c r="H486" t="s">
        <v>259</v>
      </c>
      <c r="I486">
        <v>0.84</v>
      </c>
      <c r="J486">
        <v>6.23</v>
      </c>
      <c r="K486" s="171">
        <f t="shared" si="41"/>
        <v>0.1348314606741573</v>
      </c>
      <c r="M486" s="70">
        <v>5.6998442929814042</v>
      </c>
      <c r="N486" s="70">
        <v>0.70413361655403528</v>
      </c>
      <c r="O486" s="70">
        <v>8.0948333654000422</v>
      </c>
    </row>
    <row r="487" spans="1:15" x14ac:dyDescent="0.25">
      <c r="C487" s="67" t="s">
        <v>369</v>
      </c>
      <c r="D487">
        <v>1</v>
      </c>
      <c r="E487">
        <v>3</v>
      </c>
      <c r="F487">
        <v>14</v>
      </c>
      <c r="G487" t="s">
        <v>373</v>
      </c>
      <c r="H487" t="s">
        <v>259</v>
      </c>
      <c r="I487">
        <v>2.29</v>
      </c>
      <c r="J487">
        <v>6.01</v>
      </c>
      <c r="K487" s="171">
        <f t="shared" si="41"/>
        <v>0.38103161397670549</v>
      </c>
      <c r="M487" s="70">
        <v>8.8786090809269247</v>
      </c>
      <c r="N487" s="70">
        <v>0.90069891762145815</v>
      </c>
      <c r="O487" s="70">
        <v>9.8574661379335513</v>
      </c>
    </row>
    <row r="488" spans="1:15" x14ac:dyDescent="0.25">
      <c r="C488" s="67" t="s">
        <v>367</v>
      </c>
      <c r="D488">
        <v>1</v>
      </c>
      <c r="E488">
        <v>7</v>
      </c>
      <c r="F488">
        <v>7</v>
      </c>
      <c r="G488" t="s">
        <v>374</v>
      </c>
      <c r="H488" t="s">
        <v>259</v>
      </c>
      <c r="I488">
        <v>0.68</v>
      </c>
      <c r="J488">
        <v>4.5</v>
      </c>
      <c r="K488" s="171">
        <f t="shared" si="41"/>
        <v>0.15111111111111111</v>
      </c>
      <c r="M488" s="70">
        <v>7.6928921298799144</v>
      </c>
      <c r="N488" s="70">
        <v>1.3838088935812229</v>
      </c>
      <c r="O488" s="70">
        <v>5.5592157020837778</v>
      </c>
    </row>
    <row r="489" spans="1:15" x14ac:dyDescent="0.25">
      <c r="C489" s="67" t="s">
        <v>368</v>
      </c>
      <c r="D489">
        <v>1</v>
      </c>
      <c r="E489">
        <v>4</v>
      </c>
      <c r="F489">
        <v>11</v>
      </c>
      <c r="G489" t="s">
        <v>374</v>
      </c>
      <c r="H489" t="s">
        <v>259</v>
      </c>
      <c r="I489">
        <v>0.83</v>
      </c>
      <c r="J489">
        <v>4.54</v>
      </c>
      <c r="K489" s="171">
        <f t="shared" si="41"/>
        <v>0.18281938325991187</v>
      </c>
      <c r="M489" s="70">
        <v>5.6474915918135693</v>
      </c>
      <c r="N489" s="70">
        <v>0.95948381797178739</v>
      </c>
      <c r="O489" s="70">
        <v>5.8859685656310132</v>
      </c>
    </row>
    <row r="490" spans="1:15" x14ac:dyDescent="0.25">
      <c r="C490" s="67" t="s">
        <v>369</v>
      </c>
      <c r="D490">
        <v>1</v>
      </c>
      <c r="E490">
        <v>3</v>
      </c>
      <c r="F490">
        <v>14</v>
      </c>
      <c r="G490" t="s">
        <v>374</v>
      </c>
      <c r="H490" t="s">
        <v>259</v>
      </c>
      <c r="I490">
        <v>2.06</v>
      </c>
      <c r="J490">
        <v>6.37</v>
      </c>
      <c r="K490" s="171">
        <f t="shared" si="41"/>
        <v>0.32339089481946626</v>
      </c>
      <c r="M490" s="70">
        <v>8.3164424543858964</v>
      </c>
      <c r="N490" s="70">
        <v>0.81765992644689711</v>
      </c>
      <c r="O490" s="70">
        <v>10.17102854792531</v>
      </c>
    </row>
    <row r="493" spans="1:15" x14ac:dyDescent="0.25">
      <c r="A493" s="72" t="s">
        <v>375</v>
      </c>
      <c r="C493" t="s">
        <v>377</v>
      </c>
      <c r="D493" t="s">
        <v>378</v>
      </c>
      <c r="E493" t="s">
        <v>379</v>
      </c>
      <c r="F493" t="s">
        <v>380</v>
      </c>
      <c r="G493" t="s">
        <v>211</v>
      </c>
      <c r="H493" t="s">
        <v>142</v>
      </c>
      <c r="I493" t="s">
        <v>147</v>
      </c>
      <c r="K493" t="s">
        <v>148</v>
      </c>
      <c r="L493" t="s">
        <v>147</v>
      </c>
      <c r="M493" t="s">
        <v>211</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3</v>
      </c>
      <c r="D506" s="67" t="s">
        <v>176</v>
      </c>
      <c r="E506" s="67">
        <v>0.20699999999999999</v>
      </c>
      <c r="F506" s="67">
        <v>1.7999999999999999E-2</v>
      </c>
      <c r="G506" s="67"/>
      <c r="H506" s="70">
        <v>6.4720844936184907</v>
      </c>
      <c r="I506" s="70">
        <v>0.52927299665427563</v>
      </c>
      <c r="J506" s="70">
        <v>12.22825372639613</v>
      </c>
    </row>
    <row r="507" spans="1:13" x14ac:dyDescent="0.25">
      <c r="B507" s="78" t="s">
        <v>393</v>
      </c>
      <c r="C507">
        <v>3</v>
      </c>
      <c r="D507" s="67" t="s">
        <v>176</v>
      </c>
      <c r="E507">
        <v>9.4E-2</v>
      </c>
      <c r="F507">
        <v>1.6E-2</v>
      </c>
      <c r="H507" s="70">
        <v>3.0399819644272301</v>
      </c>
      <c r="I507" s="70">
        <v>0.50232776094784748</v>
      </c>
      <c r="J507" s="70">
        <v>6.0517896894470971</v>
      </c>
    </row>
    <row r="508" spans="1:13" x14ac:dyDescent="0.25">
      <c r="B508" s="78" t="s">
        <v>39</v>
      </c>
      <c r="C508">
        <v>6</v>
      </c>
      <c r="D508" s="67" t="s">
        <v>176</v>
      </c>
      <c r="E508">
        <v>0.29799999999999999</v>
      </c>
      <c r="F508">
        <v>1.6E-2</v>
      </c>
      <c r="H508" s="70">
        <v>4.4429464893505077</v>
      </c>
      <c r="I508" s="70">
        <v>0.21457205236641089</v>
      </c>
      <c r="J508" s="70">
        <v>20.70608189813823</v>
      </c>
    </row>
    <row r="509" spans="1:13" x14ac:dyDescent="0.25">
      <c r="B509" s="78" t="s">
        <v>394</v>
      </c>
      <c r="C509">
        <v>3</v>
      </c>
      <c r="D509" s="67" t="s">
        <v>395</v>
      </c>
      <c r="E509">
        <v>0.16600000000000001</v>
      </c>
      <c r="F509">
        <v>1.7999999999999999E-2</v>
      </c>
      <c r="H509" s="70">
        <v>5.2526042050797814</v>
      </c>
      <c r="I509" s="70">
        <v>0.54160859796782046</v>
      </c>
      <c r="J509" s="70">
        <v>9.698155134147008</v>
      </c>
    </row>
    <row r="510" spans="1:13" x14ac:dyDescent="0.25">
      <c r="B510" s="78" t="s">
        <v>393</v>
      </c>
      <c r="C510">
        <v>3</v>
      </c>
      <c r="D510" s="67" t="s">
        <v>395</v>
      </c>
      <c r="E510">
        <v>7.6999999999999999E-2</v>
      </c>
      <c r="F510">
        <v>1.6E-2</v>
      </c>
      <c r="H510" s="70">
        <v>2.503470039176614</v>
      </c>
      <c r="I510" s="70">
        <v>0.50759997543386748</v>
      </c>
      <c r="J510" s="70">
        <v>4.9319743111429251</v>
      </c>
    </row>
    <row r="511" spans="1:13" x14ac:dyDescent="0.25">
      <c r="B511" s="78" t="s">
        <v>39</v>
      </c>
      <c r="C511">
        <v>6</v>
      </c>
      <c r="D511" s="67" t="s">
        <v>395</v>
      </c>
      <c r="E511">
        <v>0.249</v>
      </c>
      <c r="F511">
        <v>1.6E-2</v>
      </c>
      <c r="H511" s="70">
        <v>3.775238396309422</v>
      </c>
      <c r="I511" s="70">
        <v>0.22156442678688951</v>
      </c>
      <c r="J511" s="70">
        <v>17.039009605727969</v>
      </c>
    </row>
    <row r="512" spans="1:13" x14ac:dyDescent="0.25">
      <c r="B512" s="78" t="s">
        <v>394</v>
      </c>
      <c r="C512">
        <v>3</v>
      </c>
      <c r="D512" s="67" t="s">
        <v>396</v>
      </c>
      <c r="E512">
        <v>0.315</v>
      </c>
      <c r="F512">
        <v>5.2999999999999999E-2</v>
      </c>
      <c r="H512" s="70">
        <v>9.5574505834125745</v>
      </c>
      <c r="I512" s="70">
        <v>1.471874494530004</v>
      </c>
      <c r="J512" s="70">
        <v>6.4933869150741952</v>
      </c>
    </row>
    <row r="513" spans="1:10" x14ac:dyDescent="0.25">
      <c r="B513" s="78" t="s">
        <v>393</v>
      </c>
      <c r="C513">
        <v>3</v>
      </c>
      <c r="D513" s="67" t="s">
        <v>396</v>
      </c>
      <c r="E513">
        <v>0.17</v>
      </c>
      <c r="F513">
        <v>3.5000000000000003E-2</v>
      </c>
      <c r="H513" s="70">
        <v>5.3728243029631084</v>
      </c>
      <c r="I513" s="70">
        <v>1.050726168263165</v>
      </c>
      <c r="J513" s="70">
        <v>5.1134391292874239</v>
      </c>
    </row>
    <row r="514" spans="1:10" x14ac:dyDescent="0.25">
      <c r="B514" s="78" t="s">
        <v>39</v>
      </c>
      <c r="C514">
        <v>6</v>
      </c>
      <c r="D514" s="67" t="s">
        <v>396</v>
      </c>
      <c r="E514">
        <v>0.39300000000000002</v>
      </c>
      <c r="F514">
        <v>2.9000000000000001E-2</v>
      </c>
      <c r="H514" s="70">
        <v>5.6797683750887007</v>
      </c>
      <c r="I514" s="70">
        <v>0.36668022049265042</v>
      </c>
      <c r="J514" s="70">
        <v>15.489704809977731</v>
      </c>
    </row>
    <row r="515" spans="1:10" x14ac:dyDescent="0.25">
      <c r="B515" s="78" t="s">
        <v>394</v>
      </c>
      <c r="C515">
        <v>3</v>
      </c>
      <c r="D515" s="67" t="s">
        <v>397</v>
      </c>
      <c r="E515">
        <v>0.28899999999999998</v>
      </c>
      <c r="F515">
        <v>0.01</v>
      </c>
      <c r="H515" s="70">
        <v>8.8305872046383183</v>
      </c>
      <c r="I515" s="70">
        <v>0.2814341536194423</v>
      </c>
      <c r="J515" s="70">
        <v>31.37709866080829</v>
      </c>
    </row>
    <row r="516" spans="1:10" x14ac:dyDescent="0.25">
      <c r="B516" s="78" t="s">
        <v>393</v>
      </c>
      <c r="C516">
        <v>3</v>
      </c>
      <c r="D516" s="67" t="s">
        <v>397</v>
      </c>
      <c r="E516">
        <v>0.16600000000000001</v>
      </c>
      <c r="F516">
        <v>6.8000000000000005E-2</v>
      </c>
      <c r="H516" s="70">
        <v>5.2526042050797814</v>
      </c>
      <c r="I516" s="70">
        <v>2.046076925656211</v>
      </c>
      <c r="J516" s="70">
        <v>2.56715871198009</v>
      </c>
    </row>
    <row r="517" spans="1:10" x14ac:dyDescent="0.25">
      <c r="B517" s="78" t="s">
        <v>39</v>
      </c>
      <c r="C517">
        <v>6</v>
      </c>
      <c r="D517" s="67" t="s">
        <v>397</v>
      </c>
      <c r="E517">
        <v>0.373</v>
      </c>
      <c r="F517">
        <v>6.3E-2</v>
      </c>
      <c r="H517" s="70">
        <v>5.4253592348699966</v>
      </c>
      <c r="I517" s="70">
        <v>0.8062390910168501</v>
      </c>
      <c r="J517" s="70">
        <v>6.7292187830131018</v>
      </c>
    </row>
    <row r="518" spans="1:10" x14ac:dyDescent="0.25">
      <c r="B518" s="78" t="s">
        <v>394</v>
      </c>
      <c r="C518">
        <v>3</v>
      </c>
      <c r="D518" s="67" t="s">
        <v>398</v>
      </c>
      <c r="E518">
        <v>0.221</v>
      </c>
      <c r="F518">
        <v>0.01</v>
      </c>
      <c r="H518" s="70">
        <v>6.8821598431665576</v>
      </c>
      <c r="I518" s="70">
        <v>0.29178858816043279</v>
      </c>
      <c r="J518" s="70">
        <v>23.586117217793898</v>
      </c>
    </row>
    <row r="519" spans="1:10" x14ac:dyDescent="0.25">
      <c r="B519" s="78" t="s">
        <v>393</v>
      </c>
      <c r="C519">
        <v>3</v>
      </c>
      <c r="D519" s="67" t="s">
        <v>398</v>
      </c>
      <c r="E519">
        <v>0.155</v>
      </c>
      <c r="F519">
        <v>0.13700000000000001</v>
      </c>
      <c r="H519" s="70">
        <v>4.9205748562267893</v>
      </c>
      <c r="I519" s="70">
        <v>4.1483748211552864</v>
      </c>
      <c r="J519" s="70">
        <v>1.1861451938078369</v>
      </c>
    </row>
    <row r="520" spans="1:10" x14ac:dyDescent="0.25">
      <c r="B520" s="78" t="s">
        <v>39</v>
      </c>
      <c r="C520">
        <v>6</v>
      </c>
      <c r="D520" s="67" t="s">
        <v>398</v>
      </c>
      <c r="E520">
        <v>0.33100000000000002</v>
      </c>
      <c r="F520">
        <v>0.153</v>
      </c>
      <c r="H520" s="70">
        <v>4.8808848170151631</v>
      </c>
      <c r="I520" s="70">
        <v>2.0093633079142652</v>
      </c>
      <c r="J520" s="70">
        <v>2.4290703417300681</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4040</v>
      </c>
      <c r="D557" t="s">
        <v>328</v>
      </c>
      <c r="E557" t="s">
        <v>339</v>
      </c>
      <c r="F557" t="s">
        <v>142</v>
      </c>
      <c r="G557" t="s">
        <v>147</v>
      </c>
      <c r="I557" t="s">
        <v>148</v>
      </c>
      <c r="J557" t="s">
        <v>147</v>
      </c>
      <c r="K557" t="s">
        <v>149</v>
      </c>
    </row>
    <row r="558" spans="1:11" x14ac:dyDescent="0.25">
      <c r="B558" t="s">
        <v>3803</v>
      </c>
      <c r="C558">
        <v>1</v>
      </c>
      <c r="D558">
        <v>3</v>
      </c>
      <c r="E558" t="s">
        <v>176</v>
      </c>
      <c r="F558">
        <v>8.7999999999999995E-2</v>
      </c>
      <c r="G558">
        <v>2E-3</v>
      </c>
      <c r="I558" s="70">
        <v>8.7999999999999995E-2</v>
      </c>
      <c r="J558" s="70">
        <v>2.8512636263294144E-2</v>
      </c>
      <c r="K558" s="70">
        <v>2.8512636263294144</v>
      </c>
    </row>
    <row r="559" spans="1:11" x14ac:dyDescent="0.25">
      <c r="B559" t="s">
        <v>3803</v>
      </c>
      <c r="C559">
        <v>1</v>
      </c>
      <c r="D559">
        <v>3</v>
      </c>
      <c r="E559" t="s">
        <v>3801</v>
      </c>
      <c r="F559">
        <v>0.126</v>
      </c>
      <c r="G559">
        <v>1.2E-2</v>
      </c>
      <c r="I559" s="70">
        <v>0.126</v>
      </c>
      <c r="J559" s="70">
        <v>4.034998083055874E-2</v>
      </c>
      <c r="K559" s="70">
        <v>4.034998083055874</v>
      </c>
    </row>
    <row r="560" spans="1:11" x14ac:dyDescent="0.25">
      <c r="B560" t="s">
        <v>3803</v>
      </c>
      <c r="C560">
        <v>1</v>
      </c>
      <c r="D560">
        <v>3</v>
      </c>
      <c r="E560" t="s">
        <v>176</v>
      </c>
      <c r="F560">
        <v>7.0999999999999994E-2</v>
      </c>
      <c r="G560">
        <v>2E-3</v>
      </c>
      <c r="I560" s="70">
        <v>7.0999999999999994E-2</v>
      </c>
      <c r="J560" s="70">
        <v>2.3127654683995136E-2</v>
      </c>
      <c r="K560" s="70">
        <v>2.3127654683995136</v>
      </c>
    </row>
    <row r="561" spans="1:11" x14ac:dyDescent="0.25">
      <c r="B561" t="s">
        <v>3803</v>
      </c>
      <c r="C561">
        <v>1</v>
      </c>
      <c r="D561">
        <v>3</v>
      </c>
      <c r="E561" t="s">
        <v>3801</v>
      </c>
      <c r="F561">
        <v>8.9999999999999993E-3</v>
      </c>
      <c r="G561">
        <v>1.6E-2</v>
      </c>
      <c r="I561" s="70">
        <v>8.9999999999999993E-3</v>
      </c>
      <c r="J561" s="70">
        <v>2.9910447317695876E-3</v>
      </c>
      <c r="K561" s="70">
        <v>0.29910447317695876</v>
      </c>
    </row>
    <row r="562" spans="1:11" x14ac:dyDescent="0.25">
      <c r="B562" t="s">
        <v>258</v>
      </c>
      <c r="C562">
        <v>1</v>
      </c>
      <c r="D562">
        <v>3</v>
      </c>
      <c r="E562" t="s">
        <v>176</v>
      </c>
      <c r="F562">
        <v>9.2999999999999999E-2</v>
      </c>
      <c r="G562">
        <v>3.0000000000000001E-3</v>
      </c>
      <c r="I562" s="70">
        <v>9.2999999999999999E-2</v>
      </c>
      <c r="J562" s="70">
        <v>3.0085769085459013E-2</v>
      </c>
      <c r="K562" s="70">
        <v>3.0085769085459013</v>
      </c>
    </row>
    <row r="563" spans="1:11" x14ac:dyDescent="0.25">
      <c r="B563" t="s">
        <v>258</v>
      </c>
      <c r="C563">
        <v>1</v>
      </c>
      <c r="D563">
        <v>3</v>
      </c>
      <c r="E563" t="s">
        <v>3801</v>
      </c>
      <c r="F563">
        <v>-1.0999999999999999E-2</v>
      </c>
      <c r="G563">
        <v>1.4999999999999999E-2</v>
      </c>
      <c r="I563" s="70">
        <v>-1.0999999999999999E-2</v>
      </c>
      <c r="J563" s="70">
        <v>-3.6801938790174127E-3</v>
      </c>
      <c r="K563" s="70">
        <v>-0.36801938790174127</v>
      </c>
    </row>
    <row r="564" spans="1:11" x14ac:dyDescent="0.25">
      <c r="B564" t="s">
        <v>258</v>
      </c>
      <c r="C564">
        <v>1</v>
      </c>
      <c r="D564">
        <v>3</v>
      </c>
      <c r="E564" t="s">
        <v>176</v>
      </c>
      <c r="F564">
        <v>8.5000000000000006E-2</v>
      </c>
      <c r="G564">
        <v>3.0000000000000001E-3</v>
      </c>
      <c r="I564" s="70">
        <v>8.5000000000000006E-2</v>
      </c>
      <c r="J564" s="70">
        <v>2.7566441951573761E-2</v>
      </c>
      <c r="K564" s="70">
        <v>2.7566441951573761</v>
      </c>
    </row>
    <row r="565" spans="1:11" x14ac:dyDescent="0.25">
      <c r="B565" t="s">
        <v>258</v>
      </c>
      <c r="C565">
        <v>1</v>
      </c>
      <c r="D565">
        <v>3</v>
      </c>
      <c r="E565" t="s">
        <v>3801</v>
      </c>
      <c r="F565">
        <v>-9.0999999999999998E-2</v>
      </c>
      <c r="G565">
        <v>2.1999999999999999E-2</v>
      </c>
      <c r="I565" s="70">
        <v>-9.0999999999999998E-2</v>
      </c>
      <c r="J565" s="70">
        <v>-3.1302985901833114E-2</v>
      </c>
      <c r="K565" s="70">
        <v>-3.1302985901833114</v>
      </c>
    </row>
    <row r="566" spans="1:11" x14ac:dyDescent="0.25">
      <c r="B566" t="s">
        <v>259</v>
      </c>
      <c r="C566">
        <v>1</v>
      </c>
      <c r="D566">
        <v>3</v>
      </c>
      <c r="E566" t="s">
        <v>176</v>
      </c>
      <c r="F566">
        <v>5.1999999999999998E-2</v>
      </c>
      <c r="G566">
        <v>3.0000000000000001E-3</v>
      </c>
      <c r="I566" s="70">
        <v>5.1999999999999998E-2</v>
      </c>
      <c r="J566" s="70">
        <v>1.7041278534103421E-2</v>
      </c>
      <c r="K566" s="70">
        <v>1.7041278534103421</v>
      </c>
    </row>
    <row r="567" spans="1:11" x14ac:dyDescent="0.25">
      <c r="B567" t="s">
        <v>259</v>
      </c>
      <c r="C567">
        <v>1</v>
      </c>
      <c r="D567">
        <v>3</v>
      </c>
      <c r="E567" t="s">
        <v>3801</v>
      </c>
      <c r="F567">
        <v>0.222</v>
      </c>
      <c r="G567">
        <v>2.5000000000000001E-2</v>
      </c>
      <c r="I567" s="70">
        <v>0.222</v>
      </c>
      <c r="J567" s="70">
        <v>6.9113307397686619E-2</v>
      </c>
      <c r="K567" s="70">
        <v>6.9113307397686619</v>
      </c>
    </row>
    <row r="568" spans="1:11" x14ac:dyDescent="0.25">
      <c r="B568" t="s">
        <v>259</v>
      </c>
      <c r="C568">
        <v>1</v>
      </c>
      <c r="D568">
        <v>3</v>
      </c>
      <c r="E568" t="s">
        <v>176</v>
      </c>
      <c r="F568">
        <v>3.6999999999999998E-2</v>
      </c>
      <c r="G568">
        <v>3.0000000000000001E-3</v>
      </c>
      <c r="I568" s="70">
        <v>3.6999999999999998E-2</v>
      </c>
      <c r="J568" s="70">
        <v>1.2184273858861783E-2</v>
      </c>
      <c r="K568" s="70">
        <v>1.2184273858861783</v>
      </c>
    </row>
    <row r="569" spans="1:11" x14ac:dyDescent="0.25">
      <c r="B569" t="s">
        <v>259</v>
      </c>
      <c r="C569">
        <v>1</v>
      </c>
      <c r="D569">
        <v>3</v>
      </c>
      <c r="E569" t="s">
        <v>3801</v>
      </c>
      <c r="F569">
        <v>0.23</v>
      </c>
      <c r="G569">
        <v>3.5000000000000003E-2</v>
      </c>
      <c r="I569" s="70">
        <v>0.23</v>
      </c>
      <c r="J569" s="70">
        <v>7.1441269690773135E-2</v>
      </c>
      <c r="K569" s="70">
        <v>7.1441269690773135</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3991</v>
      </c>
    </row>
    <row r="623" spans="1:9" x14ac:dyDescent="0.25">
      <c r="B623" t="s">
        <v>3996</v>
      </c>
      <c r="C623" t="s">
        <v>3997</v>
      </c>
      <c r="D623" t="s">
        <v>4000</v>
      </c>
      <c r="G623" t="s">
        <v>3998</v>
      </c>
      <c r="H623" t="s">
        <v>4001</v>
      </c>
      <c r="I623" t="s">
        <v>4002</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3999</v>
      </c>
      <c r="H633" t="s">
        <v>4003</v>
      </c>
      <c r="I633" t="s">
        <v>4004</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4005</v>
      </c>
    </row>
    <row r="648" spans="1:9" x14ac:dyDescent="0.25">
      <c r="C648" t="s">
        <v>4009</v>
      </c>
    </row>
    <row r="651" spans="1:9" x14ac:dyDescent="0.25">
      <c r="D651" t="s">
        <v>156</v>
      </c>
      <c r="E651" t="s">
        <v>145</v>
      </c>
      <c r="F651" t="s">
        <v>4015</v>
      </c>
    </row>
    <row r="652" spans="1:9" x14ac:dyDescent="0.25">
      <c r="C652" t="s">
        <v>167</v>
      </c>
      <c r="D652">
        <v>1991</v>
      </c>
      <c r="E652">
        <v>6</v>
      </c>
      <c r="F652">
        <v>4.2</v>
      </c>
    </row>
    <row r="653" spans="1:9" x14ac:dyDescent="0.25">
      <c r="C653" t="s">
        <v>4010</v>
      </c>
      <c r="D653">
        <v>1991</v>
      </c>
      <c r="E653">
        <v>7</v>
      </c>
      <c r="F653">
        <v>18.399999999999999</v>
      </c>
      <c r="H653" t="s">
        <v>4019</v>
      </c>
      <c r="I653" s="70">
        <f>SUMPRODUCT(E652:E658,F652:F658)/100</f>
        <v>10.900500000000001</v>
      </c>
    </row>
    <row r="654" spans="1:9" x14ac:dyDescent="0.25">
      <c r="C654" t="s">
        <v>4011</v>
      </c>
      <c r="D654">
        <v>1991</v>
      </c>
      <c r="E654">
        <v>10</v>
      </c>
      <c r="F654">
        <v>19.399999999999999</v>
      </c>
      <c r="H654" t="s">
        <v>4016</v>
      </c>
      <c r="I654" s="70">
        <f>SUMPRODUCT(E660:E665,F660:F665)/100</f>
        <v>11.75</v>
      </c>
    </row>
    <row r="655" spans="1:9" x14ac:dyDescent="0.25">
      <c r="C655" t="s">
        <v>4012</v>
      </c>
      <c r="D655">
        <v>1991</v>
      </c>
      <c r="E655">
        <v>12</v>
      </c>
      <c r="F655">
        <v>18.7</v>
      </c>
      <c r="H655" t="s">
        <v>4017</v>
      </c>
      <c r="I655" s="70">
        <f>SUMPRODUCT(E666:E672,F666:F672)/100</f>
        <v>11.290999999999999</v>
      </c>
    </row>
    <row r="656" spans="1:9" x14ac:dyDescent="0.25">
      <c r="C656" t="s">
        <v>4013</v>
      </c>
      <c r="D656">
        <v>1991</v>
      </c>
      <c r="E656">
        <v>12</v>
      </c>
      <c r="F656">
        <v>22.6</v>
      </c>
    </row>
    <row r="657" spans="3:12" x14ac:dyDescent="0.25">
      <c r="C657" t="s">
        <v>4014</v>
      </c>
      <c r="D657">
        <v>1991</v>
      </c>
      <c r="E657">
        <v>13.5</v>
      </c>
      <c r="F657">
        <v>1.7</v>
      </c>
    </row>
    <row r="658" spans="3:12" x14ac:dyDescent="0.25">
      <c r="C658" t="s">
        <v>39</v>
      </c>
      <c r="D658">
        <v>1991</v>
      </c>
      <c r="E658">
        <v>15</v>
      </c>
      <c r="F658">
        <v>14.9</v>
      </c>
      <c r="H658" t="s">
        <v>4018</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4010</v>
      </c>
      <c r="D660">
        <v>1993</v>
      </c>
      <c r="E660">
        <v>7</v>
      </c>
      <c r="F660">
        <v>5.9</v>
      </c>
      <c r="H660">
        <v>1993</v>
      </c>
      <c r="I660">
        <f>100-J660-K660-L660</f>
        <v>1.3000000000000043</v>
      </c>
      <c r="J660">
        <f>F660+F659/2</f>
        <v>7.2</v>
      </c>
      <c r="K660">
        <f>F661+F662+F663+F664</f>
        <v>68.599999999999994</v>
      </c>
      <c r="L660">
        <f>F665</f>
        <v>22.9</v>
      </c>
    </row>
    <row r="661" spans="3:12" x14ac:dyDescent="0.25">
      <c r="C661" t="s">
        <v>4011</v>
      </c>
      <c r="D661">
        <v>1993</v>
      </c>
      <c r="E661">
        <v>10</v>
      </c>
      <c r="F661">
        <v>18</v>
      </c>
      <c r="H661">
        <v>1994</v>
      </c>
      <c r="I661">
        <f>100-J661-K661-L661</f>
        <v>1.3500000000000032</v>
      </c>
      <c r="J661">
        <f>F667+F666/2</f>
        <v>12.75</v>
      </c>
      <c r="K661">
        <f>F668+F669+F670+F671</f>
        <v>72.8</v>
      </c>
      <c r="L661">
        <f>F672</f>
        <v>13.1</v>
      </c>
    </row>
    <row r="662" spans="3:12" x14ac:dyDescent="0.25">
      <c r="C662" t="s">
        <v>4012</v>
      </c>
      <c r="D662">
        <v>1993</v>
      </c>
      <c r="E662">
        <v>12</v>
      </c>
      <c r="F662">
        <v>17.100000000000001</v>
      </c>
    </row>
    <row r="663" spans="3:12" x14ac:dyDescent="0.25">
      <c r="C663" t="s">
        <v>4013</v>
      </c>
      <c r="D663">
        <v>1993</v>
      </c>
      <c r="E663">
        <v>12</v>
      </c>
      <c r="F663">
        <v>31.5</v>
      </c>
      <c r="H663" t="s">
        <v>4020</v>
      </c>
      <c r="I663" t="s">
        <v>221</v>
      </c>
      <c r="J663" t="s">
        <v>37</v>
      </c>
      <c r="K663" t="s">
        <v>38</v>
      </c>
      <c r="L663" t="s">
        <v>39</v>
      </c>
    </row>
    <row r="664" spans="3:12" x14ac:dyDescent="0.25">
      <c r="C664" t="s">
        <v>4014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4010</v>
      </c>
      <c r="D667">
        <v>1994</v>
      </c>
      <c r="E667">
        <v>7</v>
      </c>
      <c r="F667">
        <v>11.3</v>
      </c>
    </row>
    <row r="668" spans="3:12" x14ac:dyDescent="0.25">
      <c r="C668" t="s">
        <v>4011</v>
      </c>
      <c r="D668">
        <v>1994</v>
      </c>
      <c r="E668">
        <v>10</v>
      </c>
      <c r="F668">
        <v>20.100000000000001</v>
      </c>
    </row>
    <row r="669" spans="3:12" x14ac:dyDescent="0.25">
      <c r="C669" t="s">
        <v>4012</v>
      </c>
      <c r="D669">
        <v>1994</v>
      </c>
      <c r="E669">
        <v>12</v>
      </c>
      <c r="F669">
        <v>19.8</v>
      </c>
    </row>
    <row r="670" spans="3:12" x14ac:dyDescent="0.25">
      <c r="C670" t="s">
        <v>4013</v>
      </c>
      <c r="D670">
        <v>1994</v>
      </c>
      <c r="E670">
        <v>12</v>
      </c>
      <c r="F670">
        <v>31.1</v>
      </c>
    </row>
    <row r="671" spans="3:12" x14ac:dyDescent="0.25">
      <c r="C671" t="s">
        <v>4014</v>
      </c>
      <c r="D671">
        <v>1994</v>
      </c>
      <c r="E671">
        <v>13.5</v>
      </c>
      <c r="F671">
        <v>1.8</v>
      </c>
    </row>
    <row r="672" spans="3:12" x14ac:dyDescent="0.25">
      <c r="C672" t="s">
        <v>39</v>
      </c>
      <c r="D672">
        <v>1994</v>
      </c>
      <c r="E672">
        <v>15</v>
      </c>
      <c r="F672">
        <v>13.1</v>
      </c>
    </row>
    <row r="677" spans="1:11" x14ac:dyDescent="0.25">
      <c r="A677" s="72" t="s">
        <v>4021</v>
      </c>
      <c r="C677" t="s">
        <v>212</v>
      </c>
    </row>
    <row r="679" spans="1:11" x14ac:dyDescent="0.25">
      <c r="B679" t="s">
        <v>4031</v>
      </c>
      <c r="C679" t="s">
        <v>4030</v>
      </c>
      <c r="D679" t="s">
        <v>4040</v>
      </c>
      <c r="E679" t="s">
        <v>145</v>
      </c>
      <c r="F679" t="s">
        <v>4029</v>
      </c>
      <c r="G679" t="s">
        <v>147</v>
      </c>
      <c r="I679" t="s">
        <v>148</v>
      </c>
      <c r="J679" t="s">
        <v>147</v>
      </c>
      <c r="K679" t="s">
        <v>149</v>
      </c>
    </row>
    <row r="680" spans="1:11" x14ac:dyDescent="0.25">
      <c r="B680">
        <v>2</v>
      </c>
      <c r="C680" t="s">
        <v>4026</v>
      </c>
      <c r="D680">
        <v>1</v>
      </c>
      <c r="E680">
        <v>6</v>
      </c>
      <c r="F680">
        <v>9.6799999999999997E-2</v>
      </c>
      <c r="G680">
        <v>4.0000000000000001E-3</v>
      </c>
      <c r="I680" s="70">
        <v>1.5518657789766801</v>
      </c>
      <c r="J680" s="70">
        <v>6.1726152309127563E-2</v>
      </c>
      <c r="K680" s="70">
        <v>25.141139062173529</v>
      </c>
    </row>
    <row r="681" spans="1:11" x14ac:dyDescent="0.25">
      <c r="B681">
        <v>2</v>
      </c>
      <c r="C681" t="s">
        <v>4027</v>
      </c>
      <c r="D681">
        <v>2</v>
      </c>
      <c r="E681">
        <v>2</v>
      </c>
      <c r="F681">
        <v>0.13699999999999998</v>
      </c>
      <c r="G681">
        <v>4.0000000000000001E-3</v>
      </c>
      <c r="I681" s="70">
        <v>1.990195607224909</v>
      </c>
      <c r="J681" s="70">
        <v>0.27732343367972001</v>
      </c>
      <c r="K681" s="70">
        <v>7.176442253067516</v>
      </c>
    </row>
    <row r="682" spans="1:11" x14ac:dyDescent="0.25">
      <c r="B682">
        <v>2</v>
      </c>
      <c r="C682" t="s">
        <v>4028</v>
      </c>
      <c r="D682">
        <v>2</v>
      </c>
      <c r="E682">
        <v>4</v>
      </c>
      <c r="F682">
        <v>0.26899999999999996</v>
      </c>
      <c r="G682">
        <v>5.0000000000000001E-3</v>
      </c>
      <c r="I682" s="70">
        <v>4.0519992789316728</v>
      </c>
      <c r="J682" s="70">
        <v>0.14209560623960771</v>
      </c>
      <c r="K682" s="70">
        <v>28.516006836263589</v>
      </c>
    </row>
    <row r="683" spans="1:11" x14ac:dyDescent="0.25">
      <c r="B683">
        <v>3</v>
      </c>
      <c r="C683" t="s">
        <v>4026</v>
      </c>
      <c r="D683">
        <v>1</v>
      </c>
      <c r="E683">
        <v>6</v>
      </c>
      <c r="F683">
        <v>0.10300000000000001</v>
      </c>
      <c r="G683">
        <v>4.0000000000000001E-3</v>
      </c>
      <c r="I683" s="70">
        <v>1.647316742310911</v>
      </c>
      <c r="J683" s="70">
        <v>6.1436879264013852E-2</v>
      </c>
      <c r="K683" s="70">
        <v>26.813157862915961</v>
      </c>
    </row>
    <row r="684" spans="1:11" x14ac:dyDescent="0.25">
      <c r="B684">
        <v>3</v>
      </c>
      <c r="C684" t="s">
        <v>4027</v>
      </c>
      <c r="D684">
        <v>2</v>
      </c>
      <c r="E684">
        <v>2</v>
      </c>
      <c r="F684">
        <v>0.14499999999999999</v>
      </c>
      <c r="G684">
        <v>4.0000000000000001E-3</v>
      </c>
      <c r="I684" s="70">
        <v>2.0784012413987529</v>
      </c>
      <c r="J684" s="70">
        <v>0.27708379934922978</v>
      </c>
      <c r="K684" s="70">
        <v>7.5009843458194601</v>
      </c>
    </row>
    <row r="685" spans="1:11" x14ac:dyDescent="0.25">
      <c r="B685">
        <v>3</v>
      </c>
      <c r="C685" t="s">
        <v>4028</v>
      </c>
      <c r="D685">
        <v>2</v>
      </c>
      <c r="E685">
        <v>4</v>
      </c>
      <c r="F685">
        <v>0.28399999999999997</v>
      </c>
      <c r="G685">
        <v>5.0000000000000001E-3</v>
      </c>
      <c r="I685" s="70">
        <v>4.2467380281883349</v>
      </c>
      <c r="J685" s="70">
        <v>0.14130076522895971</v>
      </c>
      <c r="K685" s="70">
        <v>30.054600350585819</v>
      </c>
    </row>
    <row r="686" spans="1:11" x14ac:dyDescent="0.25">
      <c r="B686">
        <v>4</v>
      </c>
      <c r="C686" t="s">
        <v>4026</v>
      </c>
      <c r="D686">
        <v>1</v>
      </c>
      <c r="E686">
        <v>6</v>
      </c>
      <c r="F686">
        <v>9.9399999999999988E-2</v>
      </c>
      <c r="G686">
        <v>4.0000000000000001E-3</v>
      </c>
      <c r="I686" s="70">
        <v>1.5919482059154391</v>
      </c>
      <c r="J686" s="70">
        <v>6.160448014426987E-2</v>
      </c>
      <c r="K686" s="70">
        <v>25.841435593438959</v>
      </c>
    </row>
    <row r="687" spans="1:11" x14ac:dyDescent="0.25">
      <c r="B687">
        <v>4</v>
      </c>
      <c r="C687" t="s">
        <v>4027</v>
      </c>
      <c r="D687">
        <v>2</v>
      </c>
      <c r="E687">
        <v>2</v>
      </c>
      <c r="F687">
        <v>0.13900000000000001</v>
      </c>
      <c r="G687">
        <v>4.0000000000000001E-3</v>
      </c>
      <c r="I687" s="70">
        <v>1.9607767722470859</v>
      </c>
      <c r="J687" s="70">
        <v>0.27740345006042222</v>
      </c>
      <c r="K687" s="70">
        <v>7.0683215072487462</v>
      </c>
    </row>
    <row r="688" spans="1:11" x14ac:dyDescent="0.25">
      <c r="B688">
        <v>4</v>
      </c>
      <c r="C688" t="s">
        <v>4028</v>
      </c>
      <c r="D688">
        <v>2</v>
      </c>
      <c r="E688">
        <v>4</v>
      </c>
      <c r="F688">
        <v>0.27699999999999997</v>
      </c>
      <c r="G688">
        <v>5.0000000000000001E-3</v>
      </c>
      <c r="I688" s="70">
        <v>4.1716274856087088</v>
      </c>
      <c r="J688" s="70">
        <v>0.14160663060587789</v>
      </c>
      <c r="K688" s="70">
        <v>29.45926661597689</v>
      </c>
    </row>
    <row r="689" spans="1:11" x14ac:dyDescent="0.25">
      <c r="B689" t="s">
        <v>4032</v>
      </c>
      <c r="C689" t="s">
        <v>4026</v>
      </c>
      <c r="D689">
        <v>1</v>
      </c>
      <c r="E689">
        <v>6</v>
      </c>
      <c r="F689">
        <v>5.5E-2</v>
      </c>
      <c r="G689">
        <v>0.01</v>
      </c>
      <c r="I689" s="70">
        <v>0.89633939252906636</v>
      </c>
      <c r="J689" s="70">
        <v>0.15939390109404281</v>
      </c>
      <c r="K689" s="70">
        <v>5.6234233956054824</v>
      </c>
    </row>
    <row r="690" spans="1:11" x14ac:dyDescent="0.25">
      <c r="B690" t="s">
        <v>4032</v>
      </c>
      <c r="C690" t="s">
        <v>4027</v>
      </c>
      <c r="D690">
        <v>2</v>
      </c>
      <c r="E690">
        <v>2</v>
      </c>
      <c r="F690">
        <v>0.11</v>
      </c>
      <c r="G690">
        <v>1.2E-2</v>
      </c>
      <c r="I690" s="70">
        <v>2.713192920870688</v>
      </c>
      <c r="J690" s="70">
        <v>0.76039401111049088</v>
      </c>
      <c r="K690" s="70">
        <v>3.568140833866249</v>
      </c>
    </row>
    <row r="691" spans="1:11" x14ac:dyDescent="0.25">
      <c r="B691" t="s">
        <v>4032</v>
      </c>
      <c r="C691" t="s">
        <v>4028</v>
      </c>
      <c r="D691">
        <v>2</v>
      </c>
      <c r="E691">
        <v>4</v>
      </c>
      <c r="F691">
        <v>0.21899999999999997</v>
      </c>
      <c r="G691">
        <v>1.7000000000000001E-2</v>
      </c>
      <c r="I691" s="70">
        <v>3.869548797561162</v>
      </c>
      <c r="J691" s="70">
        <v>0.43999736343249979</v>
      </c>
      <c r="K691" s="70">
        <v>8.7944817836500313</v>
      </c>
    </row>
    <row r="692" spans="1:11" x14ac:dyDescent="0.25">
      <c r="B692" t="s">
        <v>4033</v>
      </c>
      <c r="C692" t="s">
        <v>4026</v>
      </c>
      <c r="D692">
        <v>1</v>
      </c>
      <c r="E692">
        <v>6</v>
      </c>
      <c r="F692">
        <v>6.0999999999999999E-2</v>
      </c>
      <c r="G692">
        <v>0.01</v>
      </c>
      <c r="I692" s="70">
        <v>0.99174989126973312</v>
      </c>
      <c r="J692" s="70">
        <v>0.1586423969388466</v>
      </c>
      <c r="K692" s="70">
        <v>6.2514807542401956</v>
      </c>
    </row>
    <row r="693" spans="1:11" x14ac:dyDescent="0.25">
      <c r="B693" t="s">
        <v>4033</v>
      </c>
      <c r="C693" t="s">
        <v>4027</v>
      </c>
      <c r="D693">
        <v>2</v>
      </c>
      <c r="E693">
        <v>2</v>
      </c>
      <c r="F693">
        <v>0.122</v>
      </c>
      <c r="G693">
        <v>1.2E-2</v>
      </c>
      <c r="I693" s="70">
        <v>3.0048542545447088</v>
      </c>
      <c r="J693" s="70">
        <v>0.75824093266575887</v>
      </c>
      <c r="K693" s="70">
        <v>3.962928041856693</v>
      </c>
    </row>
    <row r="694" spans="1:11" x14ac:dyDescent="0.25">
      <c r="B694" t="s">
        <v>4033</v>
      </c>
      <c r="C694" t="s">
        <v>4028</v>
      </c>
      <c r="D694">
        <v>2</v>
      </c>
      <c r="E694">
        <v>4</v>
      </c>
      <c r="F694">
        <v>0.24600000000000002</v>
      </c>
      <c r="G694">
        <v>1.7000000000000001E-2</v>
      </c>
      <c r="I694" s="70">
        <v>4.3348960249571578</v>
      </c>
      <c r="J694" s="70">
        <v>0.43413624601176892</v>
      </c>
      <c r="K694" s="70">
        <v>9.9851050557977228</v>
      </c>
    </row>
    <row r="695" spans="1:11" x14ac:dyDescent="0.25">
      <c r="B695">
        <v>5</v>
      </c>
      <c r="C695" t="s">
        <v>4026</v>
      </c>
      <c r="D695">
        <v>1</v>
      </c>
      <c r="E695">
        <v>6</v>
      </c>
      <c r="F695">
        <v>4.8000000000000001E-2</v>
      </c>
      <c r="G695">
        <v>9.0000000000000011E-3</v>
      </c>
      <c r="I695" s="70">
        <v>0.78445394139614599</v>
      </c>
      <c r="J695" s="70">
        <v>0.14425255812222729</v>
      </c>
      <c r="K695" s="70">
        <v>5.4380591346703646</v>
      </c>
    </row>
    <row r="696" spans="1:11" x14ac:dyDescent="0.25">
      <c r="B696">
        <v>5</v>
      </c>
      <c r="C696" t="s">
        <v>4027</v>
      </c>
      <c r="D696">
        <v>2</v>
      </c>
      <c r="E696">
        <v>2</v>
      </c>
      <c r="F696">
        <v>0.10800000000000001</v>
      </c>
      <c r="G696">
        <v>1.1000000000000001E-2</v>
      </c>
      <c r="I696" s="70">
        <v>2.9563014098699991</v>
      </c>
      <c r="J696" s="70">
        <v>0.69022829146567344</v>
      </c>
      <c r="K696" s="70">
        <v>4.2830777098290271</v>
      </c>
    </row>
    <row r="697" spans="1:11" x14ac:dyDescent="0.25">
      <c r="B697">
        <v>5</v>
      </c>
      <c r="C697" t="s">
        <v>4028</v>
      </c>
      <c r="D697">
        <v>2</v>
      </c>
      <c r="E697">
        <v>4</v>
      </c>
      <c r="F697">
        <v>0.22399999999999998</v>
      </c>
      <c r="G697">
        <v>1.6E-2</v>
      </c>
      <c r="I697" s="70">
        <v>4.1362250582416937</v>
      </c>
      <c r="J697" s="70">
        <v>0.40639604033110932</v>
      </c>
      <c r="K697" s="70">
        <v>10.177818304705241</v>
      </c>
    </row>
    <row r="698" spans="1:11" x14ac:dyDescent="0.25">
      <c r="B698">
        <v>6</v>
      </c>
      <c r="C698" t="s">
        <v>4026</v>
      </c>
      <c r="D698">
        <v>1</v>
      </c>
      <c r="E698">
        <v>6</v>
      </c>
      <c r="F698">
        <v>5.2999999999999999E-2</v>
      </c>
      <c r="G698">
        <v>1.1000000000000001E-2</v>
      </c>
      <c r="I698" s="70">
        <v>0.86443540238798633</v>
      </c>
      <c r="J698" s="70">
        <v>0.17561076122606331</v>
      </c>
      <c r="K698" s="70">
        <v>4.922451200329351</v>
      </c>
    </row>
    <row r="699" spans="1:11" x14ac:dyDescent="0.25">
      <c r="B699">
        <v>6</v>
      </c>
      <c r="C699" t="s">
        <v>4027</v>
      </c>
      <c r="D699">
        <v>2</v>
      </c>
      <c r="E699">
        <v>2</v>
      </c>
      <c r="F699">
        <v>0.12</v>
      </c>
      <c r="G699">
        <v>1.3000000000000001E-2</v>
      </c>
      <c r="I699" s="70">
        <v>3.2956920689338309</v>
      </c>
      <c r="J699" s="70">
        <v>0.82430283513478619</v>
      </c>
      <c r="K699" s="70">
        <v>3.998156901152639</v>
      </c>
    </row>
    <row r="700" spans="1:11" x14ac:dyDescent="0.25">
      <c r="B700">
        <v>6</v>
      </c>
      <c r="C700" t="s">
        <v>4028</v>
      </c>
      <c r="D700">
        <v>2</v>
      </c>
      <c r="E700">
        <v>4</v>
      </c>
      <c r="F700">
        <v>0.22600000000000001</v>
      </c>
      <c r="G700">
        <v>1.8000000000000002E-2</v>
      </c>
      <c r="I700" s="70">
        <v>4.0697480214584081</v>
      </c>
      <c r="J700" s="70">
        <v>0.46789295386537472</v>
      </c>
      <c r="K700" s="70">
        <v>8.6980322910128365</v>
      </c>
    </row>
    <row r="704" spans="1:11" x14ac:dyDescent="0.25">
      <c r="A704" s="72" t="s">
        <v>4034</v>
      </c>
      <c r="C704" t="s">
        <v>4039</v>
      </c>
    </row>
    <row r="708" spans="3:11" x14ac:dyDescent="0.25">
      <c r="C708" t="s">
        <v>156</v>
      </c>
      <c r="D708" t="s">
        <v>4040</v>
      </c>
      <c r="E708" t="s">
        <v>145</v>
      </c>
      <c r="F708" t="s">
        <v>4029</v>
      </c>
      <c r="G708" t="s">
        <v>147</v>
      </c>
      <c r="I708" t="s">
        <v>148</v>
      </c>
      <c r="J708" t="s">
        <v>147</v>
      </c>
      <c r="K708" t="s">
        <v>149</v>
      </c>
    </row>
    <row r="709" spans="3:11" x14ac:dyDescent="0.25">
      <c r="C709">
        <v>1980</v>
      </c>
      <c r="D709" t="s">
        <v>4041</v>
      </c>
      <c r="E709">
        <v>4</v>
      </c>
      <c r="F709">
        <v>0.23630000000000001</v>
      </c>
      <c r="G709">
        <v>7.7999999999999996E-3</v>
      </c>
      <c r="I709" s="70">
        <v>5.4462081991112576</v>
      </c>
      <c r="J709" s="70">
        <v>0.16631894037714709</v>
      </c>
      <c r="K709" s="70">
        <v>32.745568164163153</v>
      </c>
    </row>
    <row r="710" spans="3:11" x14ac:dyDescent="0.25">
      <c r="C710">
        <v>1981</v>
      </c>
      <c r="D710" t="s">
        <v>4041</v>
      </c>
      <c r="E710">
        <v>4</v>
      </c>
      <c r="F710">
        <v>0.24310000000000001</v>
      </c>
      <c r="G710">
        <v>8.6999999999999994E-3</v>
      </c>
      <c r="I710" s="70">
        <v>5.5909060847234127</v>
      </c>
      <c r="J710" s="70">
        <v>0.1847479854671977</v>
      </c>
      <c r="K710" s="70">
        <v>30.26233856128346</v>
      </c>
    </row>
    <row r="711" spans="3:11" x14ac:dyDescent="0.25">
      <c r="C711">
        <v>1982</v>
      </c>
      <c r="D711" t="s">
        <v>4041</v>
      </c>
      <c r="E711">
        <v>4</v>
      </c>
      <c r="F711">
        <v>0.28349999999999997</v>
      </c>
      <c r="G711">
        <v>8.8000000000000005E-3</v>
      </c>
      <c r="I711" s="70">
        <v>6.4385545770590191</v>
      </c>
      <c r="J711" s="70">
        <v>0.18244239974252419</v>
      </c>
      <c r="K711" s="70">
        <v>35.290889541825628</v>
      </c>
    </row>
    <row r="712" spans="3:11" x14ac:dyDescent="0.25">
      <c r="C712">
        <v>1983</v>
      </c>
      <c r="D712" t="s">
        <v>4041</v>
      </c>
      <c r="E712">
        <v>4</v>
      </c>
      <c r="F712">
        <v>0.30230000000000001</v>
      </c>
      <c r="G712">
        <v>8.6E-3</v>
      </c>
      <c r="I712" s="70">
        <v>6.8261951066597826</v>
      </c>
      <c r="J712" s="70">
        <v>0.17636206671221569</v>
      </c>
      <c r="K712" s="70">
        <v>38.705574469132522</v>
      </c>
    </row>
    <row r="713" spans="3:11" x14ac:dyDescent="0.25">
      <c r="C713">
        <v>1984</v>
      </c>
      <c r="D713" t="s">
        <v>4041</v>
      </c>
      <c r="E713">
        <v>4</v>
      </c>
      <c r="F713">
        <v>0.30880000000000002</v>
      </c>
      <c r="G713">
        <v>8.3999999999999995E-3</v>
      </c>
      <c r="I713" s="70">
        <v>6.9592432511565328</v>
      </c>
      <c r="J713" s="70">
        <v>0.17161859017988129</v>
      </c>
      <c r="K713" s="70">
        <v>40.550637572900627</v>
      </c>
    </row>
    <row r="714" spans="3:11" x14ac:dyDescent="0.25">
      <c r="C714">
        <v>1985</v>
      </c>
      <c r="D714" t="s">
        <v>4041</v>
      </c>
      <c r="E714">
        <v>4</v>
      </c>
      <c r="F714">
        <v>0.33189999999999997</v>
      </c>
      <c r="G714">
        <v>8.3999999999999995E-3</v>
      </c>
      <c r="I714" s="70">
        <v>7.4281024662567594</v>
      </c>
      <c r="J714" s="70">
        <v>0.16938134633166091</v>
      </c>
      <c r="K714" s="70">
        <v>43.854312337983167</v>
      </c>
    </row>
    <row r="715" spans="3:11" x14ac:dyDescent="0.25">
      <c r="C715">
        <v>1986</v>
      </c>
      <c r="D715" t="s">
        <v>4041</v>
      </c>
      <c r="E715">
        <v>4</v>
      </c>
      <c r="F715">
        <v>0.3367</v>
      </c>
      <c r="G715">
        <v>8.6E-3</v>
      </c>
      <c r="I715" s="70">
        <v>7.524761275100178</v>
      </c>
      <c r="J715" s="70">
        <v>0.17294698641540021</v>
      </c>
      <c r="K715" s="70">
        <v>43.509062696394757</v>
      </c>
    </row>
    <row r="716" spans="3:11" x14ac:dyDescent="0.25">
      <c r="C716">
        <v>1987</v>
      </c>
      <c r="D716" t="s">
        <v>4041</v>
      </c>
      <c r="E716">
        <v>4</v>
      </c>
      <c r="F716">
        <v>0.33939999999999998</v>
      </c>
      <c r="G716">
        <v>8.2000000000000007E-3</v>
      </c>
      <c r="I716" s="70">
        <v>7.5790175050109099</v>
      </c>
      <c r="J716" s="70">
        <v>0.16465356569006451</v>
      </c>
      <c r="K716" s="70">
        <v>46.030084275716611</v>
      </c>
    </row>
    <row r="717" spans="3:11" x14ac:dyDescent="0.25">
      <c r="C717">
        <v>1988</v>
      </c>
      <c r="D717" t="s">
        <v>4041</v>
      </c>
      <c r="E717">
        <v>4</v>
      </c>
      <c r="F717">
        <v>0.3402</v>
      </c>
      <c r="G717">
        <v>9.1000000000000004E-3</v>
      </c>
      <c r="I717" s="70">
        <v>7.59507767079457</v>
      </c>
      <c r="J717" s="70">
        <v>0.18264348731611521</v>
      </c>
      <c r="K717" s="70">
        <v>41.584169150522079</v>
      </c>
    </row>
    <row r="718" spans="3:11" x14ac:dyDescent="0.25">
      <c r="C718">
        <v>1989</v>
      </c>
      <c r="D718" t="s">
        <v>4041</v>
      </c>
      <c r="E718">
        <v>4</v>
      </c>
      <c r="F718">
        <v>0.36809999999999998</v>
      </c>
      <c r="G718">
        <v>8.3999999999999995E-3</v>
      </c>
      <c r="I718" s="70">
        <v>8.1507313749599408</v>
      </c>
      <c r="J718" s="70">
        <v>0.16600872442615</v>
      </c>
      <c r="K718" s="70">
        <v>49.098210971350753</v>
      </c>
    </row>
    <row r="719" spans="3:11" x14ac:dyDescent="0.25">
      <c r="C719">
        <v>1990</v>
      </c>
      <c r="D719" t="s">
        <v>4041</v>
      </c>
      <c r="E719">
        <v>4</v>
      </c>
      <c r="F719">
        <v>0.37640000000000001</v>
      </c>
      <c r="G719">
        <v>8.6E-3</v>
      </c>
      <c r="I719" s="70">
        <v>8.3143919377751665</v>
      </c>
      <c r="J719" s="70">
        <v>0.16919205366624279</v>
      </c>
      <c r="K719" s="70">
        <v>49.141740156287582</v>
      </c>
    </row>
    <row r="720" spans="3:11" x14ac:dyDescent="0.25">
      <c r="C720">
        <v>1991</v>
      </c>
      <c r="D720" t="s">
        <v>4041</v>
      </c>
      <c r="E720">
        <v>4</v>
      </c>
      <c r="F720">
        <v>0.39329999999999998</v>
      </c>
      <c r="G720">
        <v>8.6999999999999994E-3</v>
      </c>
      <c r="I720" s="70">
        <v>8.6453539884810304</v>
      </c>
      <c r="J720" s="70">
        <v>0.16959997482591421</v>
      </c>
      <c r="K720" s="70">
        <v>50.974972121045703</v>
      </c>
    </row>
    <row r="721" spans="3:11" x14ac:dyDescent="0.25">
      <c r="C721">
        <v>1992</v>
      </c>
      <c r="D721" t="s">
        <v>4041</v>
      </c>
      <c r="E721">
        <v>4</v>
      </c>
      <c r="F721">
        <v>0.39660000000000001</v>
      </c>
      <c r="G721">
        <v>8.6999999999999994E-3</v>
      </c>
      <c r="I721" s="70">
        <v>8.7096279547539179</v>
      </c>
      <c r="J721" s="70">
        <v>0.16929932751080459</v>
      </c>
      <c r="K721" s="70">
        <v>51.445142061760841</v>
      </c>
    </row>
    <row r="722" spans="3:11" x14ac:dyDescent="0.25">
      <c r="C722">
        <v>1993</v>
      </c>
      <c r="D722" t="s">
        <v>4041</v>
      </c>
      <c r="E722">
        <v>4</v>
      </c>
      <c r="F722">
        <v>0.3962</v>
      </c>
      <c r="G722">
        <v>9.1999999999999998E-3</v>
      </c>
      <c r="I722" s="70">
        <v>8.7018432414701188</v>
      </c>
      <c r="J722" s="70">
        <v>0.17906764034907699</v>
      </c>
      <c r="K722" s="70">
        <v>48.595286253320943</v>
      </c>
    </row>
    <row r="723" spans="3:11" x14ac:dyDescent="0.25">
      <c r="C723">
        <v>1994</v>
      </c>
      <c r="D723" t="s">
        <v>4041</v>
      </c>
      <c r="E723">
        <v>4</v>
      </c>
      <c r="F723">
        <v>0.3957</v>
      </c>
      <c r="G723">
        <v>9.1000000000000004E-3</v>
      </c>
      <c r="I723" s="70">
        <v>8.692109997289732</v>
      </c>
      <c r="J723" s="70">
        <v>0.1771688401833017</v>
      </c>
      <c r="K723" s="70">
        <v>49.061166671841043</v>
      </c>
    </row>
    <row r="724" spans="3:11" x14ac:dyDescent="0.25">
      <c r="C724">
        <v>1995</v>
      </c>
      <c r="D724" t="s">
        <v>4041</v>
      </c>
      <c r="E724">
        <v>4</v>
      </c>
      <c r="F724">
        <v>0.44519999999999998</v>
      </c>
      <c r="G724">
        <v>1.01E-2</v>
      </c>
      <c r="I724" s="70">
        <v>9.6432722136610352</v>
      </c>
      <c r="J724" s="70">
        <v>0.1915646708687338</v>
      </c>
      <c r="K724" s="70">
        <v>50.339512864921268</v>
      </c>
    </row>
    <row r="725" spans="3:11" x14ac:dyDescent="0.25">
      <c r="C725">
        <v>1996</v>
      </c>
      <c r="D725" t="s">
        <v>4041</v>
      </c>
      <c r="E725">
        <v>4</v>
      </c>
      <c r="F725">
        <v>0.4365</v>
      </c>
      <c r="G725">
        <v>1.03E-2</v>
      </c>
      <c r="I725" s="70">
        <v>9.4778872397561109</v>
      </c>
      <c r="J725" s="70">
        <v>0.1962447334788528</v>
      </c>
      <c r="K725" s="70">
        <v>48.296262894501787</v>
      </c>
    </row>
    <row r="726" spans="3:11" x14ac:dyDescent="0.25">
      <c r="C726">
        <v>1997</v>
      </c>
      <c r="D726" t="s">
        <v>4041</v>
      </c>
      <c r="E726">
        <v>4</v>
      </c>
      <c r="F726">
        <v>0.44890000000000002</v>
      </c>
      <c r="G726">
        <v>9.9000000000000008E-3</v>
      </c>
      <c r="I726" s="70">
        <v>9.7133820954460539</v>
      </c>
      <c r="J726" s="70">
        <v>0.18741156786957619</v>
      </c>
      <c r="K726" s="70">
        <v>51.829149106771297</v>
      </c>
    </row>
    <row r="727" spans="3:11" x14ac:dyDescent="0.25">
      <c r="C727">
        <v>1998</v>
      </c>
      <c r="D727" t="s">
        <v>4041</v>
      </c>
      <c r="E727">
        <v>4</v>
      </c>
      <c r="F727">
        <v>0.47420000000000001</v>
      </c>
      <c r="G727">
        <v>0.01</v>
      </c>
      <c r="I727" s="70">
        <v>10.18921819719403</v>
      </c>
      <c r="J727" s="70">
        <v>0.1868627360554776</v>
      </c>
      <c r="K727" s="70">
        <v>54.527823001419357</v>
      </c>
    </row>
    <row r="728" spans="3:11" x14ac:dyDescent="0.25">
      <c r="C728">
        <v>1999</v>
      </c>
      <c r="D728" t="s">
        <v>4041</v>
      </c>
      <c r="E728">
        <v>4</v>
      </c>
      <c r="F728">
        <v>0.4793</v>
      </c>
      <c r="G728">
        <v>9.7000000000000003E-3</v>
      </c>
      <c r="I728" s="70">
        <v>10.28439480749037</v>
      </c>
      <c r="J728" s="70">
        <v>0.1807879790496614</v>
      </c>
      <c r="K728" s="70">
        <v>56.886496887413657</v>
      </c>
    </row>
    <row r="729" spans="3:11" x14ac:dyDescent="0.25">
      <c r="C729">
        <v>2000</v>
      </c>
      <c r="D729" t="s">
        <v>4041</v>
      </c>
      <c r="E729">
        <v>4</v>
      </c>
      <c r="F729">
        <v>0.50680000000000003</v>
      </c>
      <c r="G729">
        <v>8.8000000000000005E-3</v>
      </c>
      <c r="I729" s="70">
        <v>10.793403262313969</v>
      </c>
      <c r="J729" s="70">
        <v>0.16176366284648969</v>
      </c>
      <c r="K729" s="70">
        <v>66.723286752950713</v>
      </c>
    </row>
    <row r="730" spans="3:11" x14ac:dyDescent="0.25">
      <c r="C730">
        <v>2001</v>
      </c>
      <c r="D730" t="s">
        <v>4041</v>
      </c>
      <c r="E730">
        <v>4</v>
      </c>
      <c r="F730">
        <v>0.52710000000000001</v>
      </c>
      <c r="G730">
        <v>8.8000000000000005E-3</v>
      </c>
      <c r="I730" s="70">
        <v>11.164692063472719</v>
      </c>
      <c r="J730" s="70">
        <v>0.16014820413832759</v>
      </c>
      <c r="K730" s="70">
        <v>69.714750306093052</v>
      </c>
    </row>
    <row r="731" spans="3:11" x14ac:dyDescent="0.25">
      <c r="C731">
        <v>2002</v>
      </c>
      <c r="D731" t="s">
        <v>4041</v>
      </c>
      <c r="E731">
        <v>4</v>
      </c>
      <c r="F731">
        <v>0.502</v>
      </c>
      <c r="G731">
        <v>8.8000000000000005E-3</v>
      </c>
      <c r="I731" s="70">
        <v>10.705062936989579</v>
      </c>
      <c r="J731" s="70">
        <v>0.16215122400890619</v>
      </c>
      <c r="K731" s="70">
        <v>66.019007888596676</v>
      </c>
    </row>
    <row r="732" spans="3:11" x14ac:dyDescent="0.25">
      <c r="C732">
        <v>2003</v>
      </c>
      <c r="D732" t="s">
        <v>4041</v>
      </c>
      <c r="E732">
        <v>4</v>
      </c>
      <c r="F732">
        <v>0.48780000000000001</v>
      </c>
      <c r="G732">
        <v>8.9999999999999993E-3</v>
      </c>
      <c r="I732" s="70">
        <v>10.442477044561519</v>
      </c>
      <c r="J732" s="70">
        <v>0.1670221624884147</v>
      </c>
      <c r="K732" s="70">
        <v>62.521505463598857</v>
      </c>
    </row>
    <row r="733" spans="3:11" x14ac:dyDescent="0.25">
      <c r="C733">
        <v>2004</v>
      </c>
      <c r="D733" t="s">
        <v>4041</v>
      </c>
      <c r="E733">
        <v>4</v>
      </c>
      <c r="F733">
        <v>0.51980000000000004</v>
      </c>
      <c r="G733">
        <v>9.1999999999999998E-3</v>
      </c>
      <c r="I733" s="70">
        <v>11.031603033322851</v>
      </c>
      <c r="J733" s="70">
        <v>0.16803045596568139</v>
      </c>
      <c r="K733" s="70">
        <v>65.652401940609778</v>
      </c>
    </row>
    <row r="734" spans="3:11" x14ac:dyDescent="0.25">
      <c r="C734">
        <v>2005</v>
      </c>
      <c r="D734" t="s">
        <v>4041</v>
      </c>
      <c r="E734">
        <v>4</v>
      </c>
      <c r="F734">
        <v>0.54369999999999996</v>
      </c>
      <c r="G734">
        <v>8.8999999999999999E-3</v>
      </c>
      <c r="I734" s="70">
        <v>11.46556610563985</v>
      </c>
      <c r="J734" s="70">
        <v>0.16066002758635009</v>
      </c>
      <c r="K734" s="70">
        <v>71.365393607177339</v>
      </c>
    </row>
    <row r="735" spans="3:11" x14ac:dyDescent="0.25">
      <c r="C735">
        <v>2006</v>
      </c>
      <c r="D735" t="s">
        <v>4041</v>
      </c>
      <c r="E735">
        <v>4</v>
      </c>
      <c r="F735">
        <v>0.53879999999999995</v>
      </c>
      <c r="G735">
        <v>9.1999999999999998E-3</v>
      </c>
      <c r="I735" s="70">
        <v>11.37700734877269</v>
      </c>
      <c r="J735" s="70">
        <v>0.16647200214594299</v>
      </c>
      <c r="K735" s="70">
        <v>68.341866512776562</v>
      </c>
    </row>
    <row r="736" spans="3:11" x14ac:dyDescent="0.25">
      <c r="C736">
        <v>2007</v>
      </c>
      <c r="D736" t="s">
        <v>4041</v>
      </c>
      <c r="E736">
        <v>4</v>
      </c>
      <c r="F736">
        <v>0.53820000000000001</v>
      </c>
      <c r="G736">
        <v>8.6999999999999994E-3</v>
      </c>
      <c r="I736" s="70">
        <v>11.366148891238391</v>
      </c>
      <c r="J736" s="70">
        <v>0.1574706630076996</v>
      </c>
      <c r="K736" s="70">
        <v>72.179469331901146</v>
      </c>
    </row>
    <row r="737" spans="3:11" x14ac:dyDescent="0.25">
      <c r="C737">
        <v>2008</v>
      </c>
      <c r="D737" t="s">
        <v>4041</v>
      </c>
      <c r="E737">
        <v>4</v>
      </c>
      <c r="F737">
        <v>0.54690000000000005</v>
      </c>
      <c r="G737">
        <v>8.8000000000000005E-3</v>
      </c>
      <c r="I737" s="70">
        <v>11.523286658922499</v>
      </c>
      <c r="J737" s="70">
        <v>0.15860833321457729</v>
      </c>
      <c r="K737" s="70">
        <v>72.652466773816585</v>
      </c>
    </row>
    <row r="738" spans="3:11" x14ac:dyDescent="0.25">
      <c r="C738">
        <v>2009</v>
      </c>
      <c r="D738" t="s">
        <v>4041</v>
      </c>
      <c r="E738">
        <v>4</v>
      </c>
      <c r="F738">
        <v>0.54969999999999997</v>
      </c>
      <c r="G738">
        <v>9.1999999999999998E-3</v>
      </c>
      <c r="I738" s="70">
        <v>11.57371872753707</v>
      </c>
      <c r="J738" s="70">
        <v>0.16559305225097459</v>
      </c>
      <c r="K738" s="70">
        <v>69.892538184487506</v>
      </c>
    </row>
    <row r="739" spans="3:11" x14ac:dyDescent="0.25">
      <c r="C739">
        <v>2010</v>
      </c>
      <c r="D739" t="s">
        <v>4041</v>
      </c>
      <c r="E739">
        <v>4</v>
      </c>
      <c r="F739">
        <v>0.55030000000000001</v>
      </c>
      <c r="G739">
        <v>8.8000000000000005E-3</v>
      </c>
      <c r="I739" s="70">
        <v>11.584516706797411</v>
      </c>
      <c r="J739" s="70">
        <v>0.15834737583368011</v>
      </c>
      <c r="K739" s="70">
        <v>73.158880251764856</v>
      </c>
    </row>
    <row r="740" spans="3:11" x14ac:dyDescent="0.25">
      <c r="C740">
        <v>1980</v>
      </c>
      <c r="D740" t="s">
        <v>4041</v>
      </c>
      <c r="E740">
        <v>4</v>
      </c>
      <c r="F740">
        <v>0.15379999999999999</v>
      </c>
      <c r="G740">
        <v>1.0500000000000001E-2</v>
      </c>
      <c r="I740" s="70">
        <v>3.6412479372035289</v>
      </c>
      <c r="J740" s="70">
        <v>0.23579327078796949</v>
      </c>
      <c r="K740" s="70">
        <v>15.4425439073612</v>
      </c>
    </row>
    <row r="741" spans="3:11" x14ac:dyDescent="0.25">
      <c r="C741">
        <v>1981</v>
      </c>
      <c r="D741" t="s">
        <v>4041</v>
      </c>
      <c r="E741">
        <v>4</v>
      </c>
      <c r="F741">
        <v>0.14280000000000001</v>
      </c>
      <c r="G741">
        <v>1.15E-2</v>
      </c>
      <c r="I741" s="70">
        <v>3.3933383343153878</v>
      </c>
      <c r="J741" s="70">
        <v>0.26011187234087918</v>
      </c>
      <c r="K741" s="70">
        <v>13.045688010228091</v>
      </c>
    </row>
    <row r="742" spans="3:11" x14ac:dyDescent="0.25">
      <c r="C742">
        <v>1982</v>
      </c>
      <c r="D742" t="s">
        <v>4041</v>
      </c>
      <c r="E742">
        <v>4</v>
      </c>
      <c r="F742">
        <v>0.18959999999999999</v>
      </c>
      <c r="G742">
        <v>1.1599999999999999E-2</v>
      </c>
      <c r="I742" s="70">
        <v>4.4360022384464237</v>
      </c>
      <c r="J742" s="70">
        <v>0.2545934822557957</v>
      </c>
      <c r="K742" s="70">
        <v>17.42386411129517</v>
      </c>
    </row>
    <row r="743" spans="3:11" x14ac:dyDescent="0.25">
      <c r="C743">
        <v>1983</v>
      </c>
      <c r="D743" t="s">
        <v>4041</v>
      </c>
      <c r="E743">
        <v>4</v>
      </c>
      <c r="F743">
        <v>0.1908</v>
      </c>
      <c r="G743">
        <v>1.1299999999999999E-2</v>
      </c>
      <c r="I743" s="70">
        <v>4.4623295382741901</v>
      </c>
      <c r="J743" s="70">
        <v>0.24782170049179089</v>
      </c>
      <c r="K743" s="70">
        <v>18.006209825123872</v>
      </c>
    </row>
    <row r="744" spans="3:11" x14ac:dyDescent="0.25">
      <c r="C744">
        <v>1984</v>
      </c>
      <c r="D744" t="s">
        <v>4041</v>
      </c>
      <c r="E744">
        <v>4</v>
      </c>
      <c r="F744">
        <v>0.18179999999999999</v>
      </c>
      <c r="G744">
        <v>1.0999999999999999E-2</v>
      </c>
      <c r="I744" s="70">
        <v>4.2643875231113793</v>
      </c>
      <c r="J744" s="70">
        <v>0.2426189420278865</v>
      </c>
      <c r="K744" s="70">
        <v>17.576482229574768</v>
      </c>
    </row>
    <row r="745" spans="3:11" x14ac:dyDescent="0.25">
      <c r="C745">
        <v>1985</v>
      </c>
      <c r="D745" t="s">
        <v>4041</v>
      </c>
      <c r="E745">
        <v>4</v>
      </c>
      <c r="F745">
        <v>0.2137</v>
      </c>
      <c r="G745">
        <v>1.17E-2</v>
      </c>
      <c r="I745" s="70">
        <v>4.9609705774644963</v>
      </c>
      <c r="J745" s="70">
        <v>0.25295446892896412</v>
      </c>
      <c r="K745" s="70">
        <v>19.612108845001909</v>
      </c>
    </row>
    <row r="746" spans="3:11" x14ac:dyDescent="0.25">
      <c r="C746">
        <v>1986</v>
      </c>
      <c r="D746" t="s">
        <v>4041</v>
      </c>
      <c r="E746">
        <v>4</v>
      </c>
      <c r="F746">
        <v>0.20030000000000001</v>
      </c>
      <c r="G746">
        <v>1.14E-2</v>
      </c>
      <c r="I746" s="70">
        <v>4.6700547956584071</v>
      </c>
      <c r="J746" s="70">
        <v>0.24852924782773181</v>
      </c>
      <c r="K746" s="70">
        <v>18.790765418867149</v>
      </c>
    </row>
    <row r="747" spans="3:11" x14ac:dyDescent="0.25">
      <c r="C747">
        <v>1987</v>
      </c>
      <c r="D747" t="s">
        <v>4041</v>
      </c>
      <c r="E747">
        <v>4</v>
      </c>
      <c r="F747">
        <v>0.20619999999999999</v>
      </c>
      <c r="G747">
        <v>1.0800000000000001E-2</v>
      </c>
      <c r="I747" s="70">
        <v>4.7984431666746152</v>
      </c>
      <c r="J747" s="70">
        <v>0.2345844773255028</v>
      </c>
      <c r="K747" s="70">
        <v>20.455075380015149</v>
      </c>
    </row>
    <row r="748" spans="3:11" x14ac:dyDescent="0.25">
      <c r="C748">
        <v>1988</v>
      </c>
      <c r="D748" t="s">
        <v>4041</v>
      </c>
      <c r="E748">
        <v>4</v>
      </c>
      <c r="F748">
        <v>0.18629999999999999</v>
      </c>
      <c r="G748">
        <v>1.2200000000000001E-2</v>
      </c>
      <c r="I748" s="70">
        <v>4.3634993163400804</v>
      </c>
      <c r="J748" s="70">
        <v>0.26832055375102187</v>
      </c>
      <c r="K748" s="70">
        <v>16.26226263825107</v>
      </c>
    </row>
    <row r="749" spans="3:11" x14ac:dyDescent="0.25">
      <c r="C749">
        <v>1989</v>
      </c>
      <c r="D749" t="s">
        <v>4041</v>
      </c>
      <c r="E749">
        <v>4</v>
      </c>
      <c r="F749">
        <v>0.21820000000000001</v>
      </c>
      <c r="G749">
        <v>1.1299999999999999E-2</v>
      </c>
      <c r="I749" s="70">
        <v>5.0581257796572956</v>
      </c>
      <c r="J749" s="70">
        <v>0.24362929348836959</v>
      </c>
      <c r="K749" s="70">
        <v>20.761566506364151</v>
      </c>
    </row>
    <row r="750" spans="3:11" x14ac:dyDescent="0.25">
      <c r="C750">
        <v>1990</v>
      </c>
      <c r="D750" t="s">
        <v>4041</v>
      </c>
      <c r="E750">
        <v>4</v>
      </c>
      <c r="F750">
        <v>0.21690000000000001</v>
      </c>
      <c r="G750">
        <v>1.17E-2</v>
      </c>
      <c r="I750" s="70">
        <v>5.030086407540324</v>
      </c>
      <c r="J750" s="70">
        <v>0.25245542176189939</v>
      </c>
      <c r="K750" s="70">
        <v>19.92465193432999</v>
      </c>
    </row>
    <row r="751" spans="3:11" x14ac:dyDescent="0.25">
      <c r="C751">
        <v>1991</v>
      </c>
      <c r="D751" t="s">
        <v>4041</v>
      </c>
      <c r="E751">
        <v>4</v>
      </c>
      <c r="F751">
        <v>0.21840000000000001</v>
      </c>
      <c r="G751">
        <v>1.1900000000000001E-2</v>
      </c>
      <c r="I751" s="70">
        <v>5.0624375371012498</v>
      </c>
      <c r="J751" s="70">
        <v>0.25653377517471793</v>
      </c>
      <c r="K751" s="70">
        <v>19.734000069399698</v>
      </c>
    </row>
    <row r="752" spans="3:11" x14ac:dyDescent="0.25">
      <c r="C752">
        <v>1992</v>
      </c>
      <c r="D752" t="s">
        <v>4041</v>
      </c>
      <c r="E752">
        <v>4</v>
      </c>
      <c r="F752">
        <v>0.20269999999999999</v>
      </c>
      <c r="G752">
        <v>1.2E-2</v>
      </c>
      <c r="I752" s="70">
        <v>4.7223375566132431</v>
      </c>
      <c r="J752" s="70">
        <v>0.2612181031594244</v>
      </c>
      <c r="K752" s="70">
        <v>18.078140448524529</v>
      </c>
    </row>
    <row r="753" spans="3:11" x14ac:dyDescent="0.25">
      <c r="C753">
        <v>1993</v>
      </c>
      <c r="D753" t="s">
        <v>4041</v>
      </c>
      <c r="E753">
        <v>4</v>
      </c>
      <c r="F753">
        <v>0.21340000000000001</v>
      </c>
      <c r="G753">
        <v>1.23E-2</v>
      </c>
      <c r="I753" s="70">
        <v>4.954483964154055</v>
      </c>
      <c r="J753" s="70">
        <v>0.26597580203541599</v>
      </c>
      <c r="K753" s="70">
        <v>18.627574111025108</v>
      </c>
    </row>
    <row r="754" spans="3:11" x14ac:dyDescent="0.25">
      <c r="C754">
        <v>1994</v>
      </c>
      <c r="D754" t="s">
        <v>4041</v>
      </c>
      <c r="E754">
        <v>4</v>
      </c>
      <c r="F754">
        <v>0.21190000000000001</v>
      </c>
      <c r="G754">
        <v>1.2E-2</v>
      </c>
      <c r="I754" s="70">
        <v>4.922032843381019</v>
      </c>
      <c r="J754" s="70">
        <v>0.25972943190869141</v>
      </c>
      <c r="K754" s="70">
        <v>18.950616444236381</v>
      </c>
    </row>
    <row r="755" spans="3:11" x14ac:dyDescent="0.25">
      <c r="C755">
        <v>1995</v>
      </c>
      <c r="D755" t="s">
        <v>4042</v>
      </c>
      <c r="E755">
        <v>4</v>
      </c>
      <c r="F755">
        <v>0.24110000000000001</v>
      </c>
      <c r="G755">
        <v>1.37E-2</v>
      </c>
      <c r="I755" s="70">
        <v>5.5484096354667223</v>
      </c>
      <c r="J755" s="70">
        <v>0.29127653130406378</v>
      </c>
      <c r="K755" s="70">
        <v>19.048598287771881</v>
      </c>
    </row>
    <row r="756" spans="3:11" x14ac:dyDescent="0.25">
      <c r="C756">
        <v>1996</v>
      </c>
      <c r="D756" t="s">
        <v>4042</v>
      </c>
      <c r="E756">
        <v>4</v>
      </c>
      <c r="F756">
        <v>0.2283</v>
      </c>
      <c r="G756">
        <v>1.3599999999999999E-2</v>
      </c>
      <c r="I756" s="70">
        <v>5.2752091638231802</v>
      </c>
      <c r="J756" s="70">
        <v>0.29140740141414873</v>
      </c>
      <c r="K756" s="70">
        <v>18.102522922285161</v>
      </c>
    </row>
    <row r="757" spans="3:11" x14ac:dyDescent="0.25">
      <c r="C757">
        <v>1997</v>
      </c>
      <c r="D757" t="s">
        <v>4042</v>
      </c>
      <c r="E757">
        <v>4</v>
      </c>
      <c r="F757">
        <v>0.25369999999999998</v>
      </c>
      <c r="G757">
        <v>1.3100000000000001E-2</v>
      </c>
      <c r="I757" s="70">
        <v>5.8152851147362128</v>
      </c>
      <c r="J757" s="70">
        <v>0.27641785016412312</v>
      </c>
      <c r="K757" s="70">
        <v>21.038023091791601</v>
      </c>
    </row>
    <row r="758" spans="3:11" x14ac:dyDescent="0.25">
      <c r="C758">
        <v>1998</v>
      </c>
      <c r="D758" t="s">
        <v>4042</v>
      </c>
      <c r="E758">
        <v>4</v>
      </c>
      <c r="F758">
        <v>0.25</v>
      </c>
      <c r="G758">
        <v>1.2999999999999999E-2</v>
      </c>
      <c r="I758" s="70">
        <v>5.7371263440564091</v>
      </c>
      <c r="J758" s="70">
        <v>0.27491652849454667</v>
      </c>
      <c r="K758" s="70">
        <v>20.86861192185545</v>
      </c>
    </row>
    <row r="759" spans="3:11" x14ac:dyDescent="0.25">
      <c r="C759">
        <v>1999</v>
      </c>
      <c r="D759" t="s">
        <v>4042</v>
      </c>
      <c r="E759">
        <v>4</v>
      </c>
      <c r="F759">
        <v>0.25590000000000002</v>
      </c>
      <c r="G759">
        <v>1.2800000000000001E-2</v>
      </c>
      <c r="I759" s="70">
        <v>5.8616759166673296</v>
      </c>
      <c r="J759" s="70">
        <v>0.26973275175836892</v>
      </c>
      <c r="K759" s="70">
        <v>21.731420743144749</v>
      </c>
    </row>
    <row r="760" spans="3:11" x14ac:dyDescent="0.25">
      <c r="C760">
        <v>2000</v>
      </c>
      <c r="D760" t="s">
        <v>4042</v>
      </c>
      <c r="E760">
        <v>4</v>
      </c>
      <c r="F760">
        <v>0.26229999999999998</v>
      </c>
      <c r="G760">
        <v>1.11E-2</v>
      </c>
      <c r="I760" s="70">
        <v>5.9962853290306706</v>
      </c>
      <c r="J760" s="70">
        <v>0.23301884796645811</v>
      </c>
      <c r="K760" s="70">
        <v>25.733048555341782</v>
      </c>
    </row>
    <row r="761" spans="3:11" x14ac:dyDescent="0.25">
      <c r="C761">
        <v>2001</v>
      </c>
      <c r="D761" t="s">
        <v>4042</v>
      </c>
      <c r="E761">
        <v>4</v>
      </c>
      <c r="F761">
        <v>0.27760000000000001</v>
      </c>
      <c r="G761">
        <v>1.12E-2</v>
      </c>
      <c r="I761" s="70">
        <v>6.3160238193464169</v>
      </c>
      <c r="J761" s="70">
        <v>0.23300318307308229</v>
      </c>
      <c r="K761" s="70">
        <v>27.10702805019352</v>
      </c>
    </row>
    <row r="762" spans="3:11" x14ac:dyDescent="0.25">
      <c r="C762">
        <v>2002</v>
      </c>
      <c r="D762" t="s">
        <v>4042</v>
      </c>
      <c r="E762">
        <v>4</v>
      </c>
      <c r="F762">
        <v>0.27350000000000002</v>
      </c>
      <c r="G762">
        <v>1.18E-2</v>
      </c>
      <c r="I762" s="70">
        <v>6.2306251712867189</v>
      </c>
      <c r="J762" s="70">
        <v>0.24607800883808079</v>
      </c>
      <c r="K762" s="70">
        <v>25.31971548658974</v>
      </c>
    </row>
    <row r="763" spans="3:11" x14ac:dyDescent="0.25">
      <c r="C763">
        <v>2003</v>
      </c>
      <c r="D763" t="s">
        <v>4042</v>
      </c>
      <c r="E763">
        <v>4</v>
      </c>
      <c r="F763">
        <v>0.20880000000000001</v>
      </c>
      <c r="G763">
        <v>1.1599999999999999E-2</v>
      </c>
      <c r="I763" s="70">
        <v>4.8548716155229599</v>
      </c>
      <c r="J763" s="70">
        <v>0.25155453977913339</v>
      </c>
      <c r="K763" s="70">
        <v>19.299479229377329</v>
      </c>
    </row>
    <row r="764" spans="3:11" x14ac:dyDescent="0.25">
      <c r="C764">
        <v>2004</v>
      </c>
      <c r="D764" t="s">
        <v>4042</v>
      </c>
      <c r="E764">
        <v>4</v>
      </c>
      <c r="F764">
        <v>0.2651</v>
      </c>
      <c r="G764">
        <v>1.14E-2</v>
      </c>
      <c r="I764" s="70">
        <v>6.0550160277257126</v>
      </c>
      <c r="J764" s="70">
        <v>0.23891929150187199</v>
      </c>
      <c r="K764" s="70">
        <v>25.343353354445512</v>
      </c>
    </row>
    <row r="765" spans="3:11" x14ac:dyDescent="0.25">
      <c r="C765">
        <v>2005</v>
      </c>
      <c r="D765" t="s">
        <v>4042</v>
      </c>
      <c r="E765">
        <v>4</v>
      </c>
      <c r="F765">
        <v>0.26740000000000003</v>
      </c>
      <c r="G765">
        <v>1.1299999999999999E-2</v>
      </c>
      <c r="I765" s="70">
        <v>6.1031862143922533</v>
      </c>
      <c r="J765" s="70">
        <v>0.23650110545657099</v>
      </c>
      <c r="K765" s="70">
        <v>25.806163580546091</v>
      </c>
    </row>
    <row r="766" spans="3:11" x14ac:dyDescent="0.25">
      <c r="C766">
        <v>2006</v>
      </c>
      <c r="D766" t="s">
        <v>4042</v>
      </c>
      <c r="E766">
        <v>4</v>
      </c>
      <c r="F766">
        <v>0.26040000000000002</v>
      </c>
      <c r="G766">
        <v>1.1599999999999999E-2</v>
      </c>
      <c r="I766" s="70">
        <v>5.956376686582443</v>
      </c>
      <c r="J766" s="70">
        <v>0.24379045730806809</v>
      </c>
      <c r="K766" s="70">
        <v>24.432361924058458</v>
      </c>
    </row>
    <row r="767" spans="3:11" x14ac:dyDescent="0.25">
      <c r="C767">
        <v>2007</v>
      </c>
      <c r="D767" t="s">
        <v>4042</v>
      </c>
      <c r="E767">
        <v>4</v>
      </c>
      <c r="F767">
        <v>0.25879999999999997</v>
      </c>
      <c r="G767">
        <v>1.12E-2</v>
      </c>
      <c r="I767" s="70">
        <v>5.9227343973171864</v>
      </c>
      <c r="J767" s="70">
        <v>0.2356082430191358</v>
      </c>
      <c r="K767" s="70">
        <v>25.138061051778021</v>
      </c>
    </row>
    <row r="768" spans="3:11" x14ac:dyDescent="0.25">
      <c r="C768">
        <v>2008</v>
      </c>
      <c r="D768" t="s">
        <v>4042</v>
      </c>
      <c r="E768">
        <v>4</v>
      </c>
      <c r="F768">
        <v>0.28289999999999998</v>
      </c>
      <c r="G768">
        <v>1.15E-2</v>
      </c>
      <c r="I768" s="70">
        <v>6.4261131413112293</v>
      </c>
      <c r="J768" s="70">
        <v>0.2385026699518823</v>
      </c>
      <c r="K768" s="70">
        <v>26.943568986492661</v>
      </c>
    </row>
    <row r="769" spans="1:11" x14ac:dyDescent="0.25">
      <c r="C769">
        <v>2009</v>
      </c>
      <c r="D769" t="s">
        <v>4042</v>
      </c>
      <c r="E769">
        <v>4</v>
      </c>
      <c r="F769">
        <v>0.26850000000000002</v>
      </c>
      <c r="G769">
        <v>1.1299999999999999E-2</v>
      </c>
      <c r="I769" s="70">
        <v>6.126200956654837</v>
      </c>
      <c r="J769" s="70">
        <v>0.2363472744994482</v>
      </c>
      <c r="K769" s="70">
        <v>25.920336799437649</v>
      </c>
    </row>
    <row r="770" spans="1:11" x14ac:dyDescent="0.25">
      <c r="C770">
        <v>2010</v>
      </c>
      <c r="D770" t="s">
        <v>4042</v>
      </c>
      <c r="E770">
        <v>4</v>
      </c>
      <c r="F770">
        <v>0.27460000000000001</v>
      </c>
      <c r="G770">
        <v>1.14E-2</v>
      </c>
      <c r="I770" s="70">
        <v>6.2535572200919542</v>
      </c>
      <c r="J770" s="70">
        <v>0.23758248711537899</v>
      </c>
      <c r="K770" s="70">
        <v>26.321625369023899</v>
      </c>
    </row>
    <row r="773" spans="1:11" x14ac:dyDescent="0.25">
      <c r="A773" s="72" t="s">
        <v>4062</v>
      </c>
      <c r="C773" t="s">
        <v>4039</v>
      </c>
    </row>
    <row r="775" spans="1:11" x14ac:dyDescent="0.25">
      <c r="B775" t="s">
        <v>4066</v>
      </c>
      <c r="C775" t="s">
        <v>415</v>
      </c>
      <c r="D775" t="s">
        <v>198</v>
      </c>
      <c r="E775" t="s">
        <v>328</v>
      </c>
      <c r="F775" t="s">
        <v>4029</v>
      </c>
      <c r="G775" t="s">
        <v>147</v>
      </c>
      <c r="I775" t="s">
        <v>148</v>
      </c>
      <c r="J775" t="s">
        <v>147</v>
      </c>
      <c r="K775" t="s">
        <v>149</v>
      </c>
    </row>
    <row r="776" spans="1:11" x14ac:dyDescent="0.25">
      <c r="B776" t="s">
        <v>4067</v>
      </c>
      <c r="C776" t="s">
        <v>179</v>
      </c>
      <c r="D776">
        <v>0</v>
      </c>
      <c r="E776">
        <v>0</v>
      </c>
      <c r="F776" t="s">
        <v>85</v>
      </c>
      <c r="G776" t="s">
        <v>85</v>
      </c>
      <c r="I776" s="70" t="s">
        <v>85</v>
      </c>
      <c r="J776" s="70" t="s">
        <v>85</v>
      </c>
      <c r="K776" s="70" t="s">
        <v>85</v>
      </c>
    </row>
    <row r="777" spans="1:11" x14ac:dyDescent="0.25">
      <c r="B777" t="s">
        <v>4068</v>
      </c>
      <c r="C777" t="s">
        <v>4075</v>
      </c>
      <c r="D777">
        <v>4</v>
      </c>
      <c r="E777">
        <v>4</v>
      </c>
      <c r="F777">
        <v>0.36720000000000003</v>
      </c>
      <c r="G777">
        <v>1.0880000000000001E-2</v>
      </c>
      <c r="I777" s="70">
        <v>8.1329403363969099</v>
      </c>
      <c r="J777" s="70">
        <v>0.21512697316778789</v>
      </c>
      <c r="K777" s="70">
        <v>37.805302685375658</v>
      </c>
    </row>
    <row r="778" spans="1:11" x14ac:dyDescent="0.25">
      <c r="B778" t="s">
        <v>4069</v>
      </c>
      <c r="C778" t="s">
        <v>4076</v>
      </c>
      <c r="D778">
        <v>4</v>
      </c>
      <c r="E778">
        <v>8</v>
      </c>
      <c r="F778">
        <v>0.69072</v>
      </c>
      <c r="G778">
        <v>1.619E-2</v>
      </c>
      <c r="I778" s="70">
        <v>6.7846826330989263</v>
      </c>
      <c r="J778" s="70">
        <v>0.12781862252693171</v>
      </c>
      <c r="K778" s="70">
        <v>53.080548819632106</v>
      </c>
    </row>
    <row r="779" spans="1:11" x14ac:dyDescent="0.25">
      <c r="B779" t="s">
        <v>4070</v>
      </c>
      <c r="C779" t="s">
        <v>4077</v>
      </c>
      <c r="D779">
        <v>3</v>
      </c>
      <c r="E779">
        <v>11</v>
      </c>
      <c r="F779">
        <v>1.18726</v>
      </c>
      <c r="G779">
        <v>2.266E-2</v>
      </c>
      <c r="I779" s="70">
        <v>7.3742237934721233</v>
      </c>
      <c r="J779" s="70">
        <v>0.10112693553329399</v>
      </c>
      <c r="K779" s="70">
        <v>72.920471233347243</v>
      </c>
    </row>
    <row r="780" spans="1:11" x14ac:dyDescent="0.25">
      <c r="B780" t="s">
        <v>4071</v>
      </c>
      <c r="C780" t="s">
        <v>4078</v>
      </c>
      <c r="D780">
        <v>3</v>
      </c>
      <c r="E780">
        <v>11</v>
      </c>
      <c r="F780">
        <v>1.1603699999999999</v>
      </c>
      <c r="G780">
        <v>2.7810000000000001E-2</v>
      </c>
      <c r="I780" s="70">
        <v>7.2535433382302061</v>
      </c>
      <c r="J780" s="70">
        <v>0.12551389725060491</v>
      </c>
      <c r="K780" s="70">
        <v>57.79075861016058</v>
      </c>
    </row>
    <row r="781" spans="1:11" x14ac:dyDescent="0.25">
      <c r="B781" t="s">
        <v>4072</v>
      </c>
      <c r="C781" t="s">
        <v>4079</v>
      </c>
      <c r="D781">
        <v>4</v>
      </c>
      <c r="E781">
        <v>15</v>
      </c>
      <c r="F781">
        <v>2.3220299999999998</v>
      </c>
      <c r="G781">
        <v>3.9969999999999999E-2</v>
      </c>
      <c r="I781" s="70">
        <v>8.332866971988139</v>
      </c>
      <c r="J781" s="70">
        <v>8.6895958051158795E-2</v>
      </c>
      <c r="K781" s="70">
        <v>95.894759191011843</v>
      </c>
    </row>
    <row r="782" spans="1:11" x14ac:dyDescent="0.25">
      <c r="B782" t="s">
        <v>4073</v>
      </c>
      <c r="C782" t="s">
        <v>4080</v>
      </c>
      <c r="D782">
        <v>4</v>
      </c>
      <c r="E782">
        <v>15</v>
      </c>
      <c r="F782">
        <v>2.09362</v>
      </c>
      <c r="G782">
        <v>4.2680000000000003E-2</v>
      </c>
      <c r="I782" s="70">
        <v>7.8196202278534077</v>
      </c>
      <c r="J782" s="70">
        <v>9.9166271042226348E-2</v>
      </c>
      <c r="K782" s="70">
        <v>78.85362780782296</v>
      </c>
    </row>
    <row r="783" spans="1:11" x14ac:dyDescent="0.25">
      <c r="B783" t="s">
        <v>4074</v>
      </c>
      <c r="C783" t="s">
        <v>4081</v>
      </c>
      <c r="D783">
        <v>4</v>
      </c>
      <c r="E783">
        <v>15</v>
      </c>
      <c r="F783">
        <v>1.72776</v>
      </c>
      <c r="G783">
        <v>4.8939999999999997E-2</v>
      </c>
      <c r="I783" s="70">
        <v>6.9187182530897173</v>
      </c>
      <c r="J783" s="70">
        <v>0.12788520180920629</v>
      </c>
      <c r="K783" s="70">
        <v>54.101007428614359</v>
      </c>
    </row>
    <row r="787" spans="1:13" x14ac:dyDescent="0.25">
      <c r="A787" s="72" t="s">
        <v>4086</v>
      </c>
      <c r="C787" t="s">
        <v>212</v>
      </c>
    </row>
    <row r="790" spans="1:13" x14ac:dyDescent="0.25">
      <c r="B790" t="s">
        <v>4095</v>
      </c>
      <c r="C790" t="s">
        <v>4093</v>
      </c>
      <c r="D790" t="s">
        <v>415</v>
      </c>
      <c r="E790" t="s">
        <v>198</v>
      </c>
      <c r="F790" t="s">
        <v>328</v>
      </c>
      <c r="G790" t="s">
        <v>4029</v>
      </c>
      <c r="H790" t="s">
        <v>4092</v>
      </c>
      <c r="I790" t="s">
        <v>147</v>
      </c>
      <c r="K790" t="s">
        <v>148</v>
      </c>
      <c r="L790" t="s">
        <v>147</v>
      </c>
      <c r="M790" t="s">
        <v>149</v>
      </c>
    </row>
    <row r="791" spans="1:13" x14ac:dyDescent="0.25">
      <c r="B791" t="s">
        <v>176</v>
      </c>
      <c r="C791" t="s">
        <v>4094</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4094</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4094</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4094</v>
      </c>
      <c r="D794" t="s">
        <v>4090</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4094</v>
      </c>
      <c r="D795" t="s">
        <v>4091</v>
      </c>
      <c r="E795">
        <v>3</v>
      </c>
      <c r="F795">
        <v>15</v>
      </c>
      <c r="G795">
        <v>1.5</v>
      </c>
      <c r="H795">
        <v>142.78</v>
      </c>
      <c r="I795">
        <f t="shared" si="54"/>
        <v>1.0505673063454265E-2</v>
      </c>
      <c r="K795" s="70">
        <v>6.2990379289539433</v>
      </c>
      <c r="L795" s="70">
        <v>2.9779811718435051E-2</v>
      </c>
      <c r="M795" s="70">
        <v>211.52040813792499</v>
      </c>
    </row>
    <row r="796" spans="1:13" x14ac:dyDescent="0.25">
      <c r="B796" t="s">
        <v>4096</v>
      </c>
      <c r="C796" t="s">
        <v>4094</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4096</v>
      </c>
      <c r="C797" t="s">
        <v>4094</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4096</v>
      </c>
      <c r="C798" t="s">
        <v>4094</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4096</v>
      </c>
      <c r="C799" t="s">
        <v>4094</v>
      </c>
      <c r="D799" t="s">
        <v>4090</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4096</v>
      </c>
      <c r="C800" t="s">
        <v>4094</v>
      </c>
      <c r="D800" t="s">
        <v>4091</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4090</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4091</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4096</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4096</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4096</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4096</v>
      </c>
      <c r="C809" t="s">
        <v>310</v>
      </c>
      <c r="D809" t="s">
        <v>4090</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4096</v>
      </c>
      <c r="C810" t="s">
        <v>310</v>
      </c>
      <c r="D810" t="s">
        <v>4091</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4090</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4091</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4096</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4096</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4096</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4096</v>
      </c>
      <c r="C819" t="s">
        <v>311</v>
      </c>
      <c r="D819" t="s">
        <v>4090</v>
      </c>
      <c r="E819">
        <v>2</v>
      </c>
      <c r="F819">
        <v>12</v>
      </c>
      <c r="G819">
        <v>1.419</v>
      </c>
      <c r="H819">
        <v>47.09</v>
      </c>
      <c r="I819">
        <f t="shared" si="54"/>
        <v>3.0133786366532172E-2</v>
      </c>
      <c r="K819" s="70">
        <v>7.639000326671419</v>
      </c>
      <c r="L819" s="70">
        <v>0.1117393771720753</v>
      </c>
      <c r="M819" s="70">
        <v>68.36444340393615</v>
      </c>
    </row>
    <row r="820" spans="1:13" x14ac:dyDescent="0.25">
      <c r="B820" t="s">
        <v>4096</v>
      </c>
      <c r="C820" t="s">
        <v>311</v>
      </c>
      <c r="D820" t="s">
        <v>4091</v>
      </c>
      <c r="E820">
        <v>3</v>
      </c>
      <c r="F820">
        <v>15</v>
      </c>
      <c r="G820">
        <v>1.73</v>
      </c>
      <c r="H820">
        <v>66.95</v>
      </c>
      <c r="I820">
        <f t="shared" si="54"/>
        <v>2.584017923823749E-2</v>
      </c>
      <c r="K820" s="70">
        <v>6.9245693591726498</v>
      </c>
      <c r="L820" s="70">
        <v>6.7471307380033638E-2</v>
      </c>
      <c r="M820" s="70">
        <v>102.6298381943284</v>
      </c>
    </row>
    <row r="823" spans="1:13" x14ac:dyDescent="0.25">
      <c r="A823" s="72" t="s">
        <v>4097</v>
      </c>
      <c r="C823" t="s">
        <v>4101</v>
      </c>
      <c r="D823" t="s">
        <v>4103</v>
      </c>
    </row>
    <row r="826" spans="1:13" x14ac:dyDescent="0.25">
      <c r="B826" t="s">
        <v>284</v>
      </c>
      <c r="C826" t="s">
        <v>4102</v>
      </c>
      <c r="D826" t="s">
        <v>415</v>
      </c>
      <c r="E826" t="s">
        <v>198</v>
      </c>
      <c r="F826" t="s">
        <v>328</v>
      </c>
      <c r="G826" t="s">
        <v>4029</v>
      </c>
      <c r="H826" t="s">
        <v>147</v>
      </c>
      <c r="K826" t="s">
        <v>148</v>
      </c>
      <c r="L826" t="s">
        <v>147</v>
      </c>
      <c r="M826" t="s">
        <v>149</v>
      </c>
    </row>
    <row r="827" spans="1:13" x14ac:dyDescent="0.25">
      <c r="B827">
        <v>1979</v>
      </c>
      <c r="C827">
        <v>2</v>
      </c>
      <c r="D827" t="s">
        <v>4104</v>
      </c>
      <c r="E827">
        <v>2</v>
      </c>
      <c r="F827">
        <v>2</v>
      </c>
      <c r="G827">
        <v>5.0999999999999997E-2</v>
      </c>
      <c r="H827">
        <v>1.9E-2</v>
      </c>
      <c r="K827" s="70">
        <v>2.5182910509144119</v>
      </c>
      <c r="L827" s="70">
        <v>0.92666390578847491</v>
      </c>
      <c r="M827" s="70">
        <v>2.7175883674584931</v>
      </c>
    </row>
    <row r="828" spans="1:13" x14ac:dyDescent="0.25">
      <c r="B828">
        <v>1979</v>
      </c>
      <c r="C828">
        <v>2</v>
      </c>
      <c r="D828" t="s">
        <v>4105</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4106</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4104</v>
      </c>
      <c r="E831">
        <v>2</v>
      </c>
      <c r="F831">
        <v>2</v>
      </c>
      <c r="G831">
        <v>5.2999999999999999E-2</v>
      </c>
      <c r="H831">
        <v>1.9E-2</v>
      </c>
      <c r="K831" s="70">
        <v>2.615788258922414</v>
      </c>
      <c r="L831" s="70">
        <v>0.92578346482408647</v>
      </c>
      <c r="M831" s="70">
        <v>2.8254860432395552</v>
      </c>
    </row>
    <row r="832" spans="1:13" x14ac:dyDescent="0.25">
      <c r="B832">
        <v>1979</v>
      </c>
      <c r="C832">
        <v>3</v>
      </c>
      <c r="D832" t="s">
        <v>4105</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4106</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4104</v>
      </c>
      <c r="E835">
        <v>2</v>
      </c>
      <c r="F835">
        <v>2</v>
      </c>
      <c r="G835">
        <v>4.8000000000000001E-2</v>
      </c>
      <c r="H835">
        <v>1.9E-2</v>
      </c>
      <c r="K835" s="70">
        <v>2.3718711365578131</v>
      </c>
      <c r="L835" s="70">
        <v>0.92798928988291918</v>
      </c>
      <c r="M835" s="70">
        <v>2.5559251194128141</v>
      </c>
    </row>
    <row r="836" spans="2:93" x14ac:dyDescent="0.25">
      <c r="B836">
        <v>1979</v>
      </c>
      <c r="C836">
        <v>4</v>
      </c>
      <c r="D836" t="s">
        <v>4105</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4106</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4104</v>
      </c>
      <c r="E839">
        <v>2</v>
      </c>
      <c r="F839">
        <v>2</v>
      </c>
      <c r="G839">
        <v>3.1E-2</v>
      </c>
      <c r="H839">
        <v>2.7E-2</v>
      </c>
      <c r="K839" s="70">
        <v>1.5381701627520841</v>
      </c>
      <c r="L839" s="70">
        <v>1.3295492698323499</v>
      </c>
      <c r="M839" s="70">
        <v>1.156910990553994</v>
      </c>
    </row>
    <row r="840" spans="2:93" x14ac:dyDescent="0.25">
      <c r="B840">
        <v>1986</v>
      </c>
      <c r="C840">
        <v>2</v>
      </c>
      <c r="D840" t="s">
        <v>4105</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4106</v>
      </c>
      <c r="E842">
        <v>3</v>
      </c>
      <c r="F842">
        <v>7</v>
      </c>
      <c r="G842">
        <v>0.316</v>
      </c>
      <c r="H842">
        <v>3.4000000000000002E-2</v>
      </c>
      <c r="K842" s="70">
        <v>4.0007702094714936</v>
      </c>
      <c r="L842" s="70">
        <v>0.38384999860204411</v>
      </c>
      <c r="M842" s="70">
        <v>10.422743842756359</v>
      </c>
    </row>
    <row r="843" spans="2:93" x14ac:dyDescent="0.25">
      <c r="B843">
        <v>1986</v>
      </c>
      <c r="C843">
        <v>3</v>
      </c>
      <c r="D843" t="s">
        <v>4104</v>
      </c>
      <c r="E843">
        <v>2</v>
      </c>
      <c r="F843">
        <v>2</v>
      </c>
      <c r="G843">
        <v>2.8000000000000001E-2</v>
      </c>
      <c r="H843">
        <v>2.7E-2</v>
      </c>
      <c r="K843" s="70">
        <v>1.390334845092611</v>
      </c>
      <c r="L843" s="70">
        <v>1.3314878603197959</v>
      </c>
      <c r="M843" s="70">
        <v>1.044196411042517</v>
      </c>
    </row>
    <row r="844" spans="2:93" x14ac:dyDescent="0.25">
      <c r="B844">
        <v>1986</v>
      </c>
      <c r="C844">
        <v>3</v>
      </c>
      <c r="D844" t="s">
        <v>4105</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4106</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4104</v>
      </c>
      <c r="E847">
        <v>2</v>
      </c>
      <c r="F847">
        <v>2</v>
      </c>
      <c r="G847">
        <v>2.3E-2</v>
      </c>
      <c r="H847">
        <v>2.7E-2</v>
      </c>
      <c r="K847" s="70">
        <v>1.143462467922252</v>
      </c>
      <c r="L847" s="70">
        <v>1.3347377745033731</v>
      </c>
      <c r="M847" s="70">
        <v>0.8566944682057186</v>
      </c>
    </row>
    <row r="848" spans="2:93" x14ac:dyDescent="0.25">
      <c r="B848">
        <v>1986</v>
      </c>
      <c r="C848">
        <v>4</v>
      </c>
      <c r="D848" t="s">
        <v>4105</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4106</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4104</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4105</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4106</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4104</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4105</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4106</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4104</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4105</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4106</v>
      </c>
      <c r="E862">
        <v>3</v>
      </c>
      <c r="F862">
        <v>7</v>
      </c>
      <c r="G862">
        <v>0.432</v>
      </c>
      <c r="H862">
        <v>3.5999999999999997E-2</v>
      </c>
      <c r="K862" s="70">
        <v>5.2634437270888226</v>
      </c>
      <c r="L862" s="70">
        <v>0.37804109878044673</v>
      </c>
      <c r="M862" s="70">
        <v>13.922940505856619</v>
      </c>
    </row>
    <row r="865" spans="1:12" x14ac:dyDescent="0.25">
      <c r="A865" s="72" t="s">
        <v>4107</v>
      </c>
    </row>
    <row r="866" spans="1:12" x14ac:dyDescent="0.25">
      <c r="C866" t="s">
        <v>4111</v>
      </c>
    </row>
    <row r="869" spans="1:12" x14ac:dyDescent="0.25">
      <c r="C869" t="s">
        <v>4102</v>
      </c>
      <c r="D869" t="s">
        <v>415</v>
      </c>
      <c r="E869" t="s">
        <v>198</v>
      </c>
      <c r="F869" t="s">
        <v>328</v>
      </c>
      <c r="G869" t="s">
        <v>4029</v>
      </c>
      <c r="H869" t="s">
        <v>147</v>
      </c>
      <c r="J869" t="s">
        <v>148</v>
      </c>
      <c r="K869" t="s">
        <v>147</v>
      </c>
      <c r="L869" t="s">
        <v>149</v>
      </c>
    </row>
    <row r="870" spans="1:12" x14ac:dyDescent="0.25">
      <c r="B870" t="s">
        <v>257</v>
      </c>
      <c r="C870">
        <v>1</v>
      </c>
      <c r="D870" t="s">
        <v>4112</v>
      </c>
      <c r="E870">
        <v>2</v>
      </c>
      <c r="F870">
        <v>2</v>
      </c>
      <c r="G870">
        <v>0.159</v>
      </c>
      <c r="H870">
        <v>0.03</v>
      </c>
      <c r="J870" s="70">
        <v>7.6568622986941781</v>
      </c>
      <c r="K870" s="70">
        <v>1.393315732942547</v>
      </c>
      <c r="L870" s="70">
        <v>5.4954251342038818</v>
      </c>
    </row>
    <row r="871" spans="1:12" x14ac:dyDescent="0.25">
      <c r="B871" t="s">
        <v>310</v>
      </c>
      <c r="C871">
        <v>1</v>
      </c>
      <c r="D871" t="s">
        <v>4113</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4114</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4112</v>
      </c>
      <c r="E873">
        <v>2</v>
      </c>
      <c r="F873">
        <v>2</v>
      </c>
      <c r="G873">
        <v>0.23</v>
      </c>
      <c r="H873">
        <v>0.04</v>
      </c>
      <c r="J873" s="70">
        <v>10.905365064094161</v>
      </c>
      <c r="K873" s="70">
        <v>1.8033392693348651</v>
      </c>
      <c r="L873" s="70">
        <v>6.047317467952908</v>
      </c>
    </row>
    <row r="874" spans="1:12" x14ac:dyDescent="0.25">
      <c r="B874" t="s">
        <v>310</v>
      </c>
      <c r="C874">
        <v>2</v>
      </c>
      <c r="D874" t="s">
        <v>4113</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4114</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4112</v>
      </c>
      <c r="E876">
        <v>2</v>
      </c>
      <c r="F876">
        <v>2</v>
      </c>
      <c r="G876">
        <v>0.151</v>
      </c>
      <c r="H876">
        <v>5.8000000000000003E-2</v>
      </c>
      <c r="J876" s="70">
        <v>7.2846680565308084</v>
      </c>
      <c r="K876" s="70">
        <v>2.7030889432140688</v>
      </c>
      <c r="L876" s="70">
        <v>2.6949420494721412</v>
      </c>
    </row>
    <row r="877" spans="1:12" x14ac:dyDescent="0.25">
      <c r="B877" t="s">
        <v>310</v>
      </c>
      <c r="C877">
        <v>3</v>
      </c>
      <c r="D877" t="s">
        <v>4113</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4114</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4112</v>
      </c>
      <c r="E879">
        <v>2</v>
      </c>
      <c r="F879">
        <v>2</v>
      </c>
      <c r="G879">
        <v>9.9000000000000005E-2</v>
      </c>
      <c r="H879">
        <v>0.03</v>
      </c>
      <c r="J879" s="70">
        <v>4.833200847823016</v>
      </c>
      <c r="K879" s="70">
        <v>1.4308444155753819</v>
      </c>
      <c r="L879" s="70">
        <v>3.3778661014513252</v>
      </c>
    </row>
    <row r="880" spans="1:12" x14ac:dyDescent="0.25">
      <c r="B880" t="s">
        <v>311</v>
      </c>
      <c r="C880">
        <v>1</v>
      </c>
      <c r="D880" t="s">
        <v>4113</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4114</v>
      </c>
      <c r="E881">
        <v>2</v>
      </c>
      <c r="F881">
        <v>6</v>
      </c>
      <c r="G881">
        <v>0.60799999999999998</v>
      </c>
      <c r="H881">
        <v>6.2E-2</v>
      </c>
      <c r="J881" s="70">
        <v>8.2383111716979087</v>
      </c>
      <c r="K881" s="70">
        <v>0.69556128655112659</v>
      </c>
      <c r="L881" s="70">
        <v>11.844119750463371</v>
      </c>
    </row>
    <row r="882" spans="1:17" x14ac:dyDescent="0.25">
      <c r="B882" t="s">
        <v>311</v>
      </c>
      <c r="C882">
        <v>2</v>
      </c>
      <c r="D882" t="s">
        <v>4112</v>
      </c>
      <c r="E882">
        <v>2</v>
      </c>
      <c r="F882">
        <v>2</v>
      </c>
      <c r="G882">
        <v>0.155</v>
      </c>
      <c r="H882">
        <v>4.2000000000000003E-2</v>
      </c>
      <c r="J882" s="70">
        <v>7.4709263010233951</v>
      </c>
      <c r="K882" s="70">
        <v>1.9540168418367889</v>
      </c>
      <c r="L882" s="70">
        <v>3.8233684280841072</v>
      </c>
    </row>
    <row r="883" spans="1:17" x14ac:dyDescent="0.25">
      <c r="B883" t="s">
        <v>311</v>
      </c>
      <c r="C883">
        <v>2</v>
      </c>
      <c r="D883" t="s">
        <v>4113</v>
      </c>
      <c r="E883">
        <v>4</v>
      </c>
      <c r="F883">
        <v>4</v>
      </c>
      <c r="G883">
        <v>0.47699999999999998</v>
      </c>
      <c r="H883">
        <v>3.9E-2</v>
      </c>
      <c r="J883" s="70">
        <v>10.241502538451799</v>
      </c>
      <c r="K883" s="70">
        <v>0.72772826658761347</v>
      </c>
      <c r="L883" s="70">
        <v>14.07325097659758</v>
      </c>
    </row>
    <row r="884" spans="1:17" x14ac:dyDescent="0.25">
      <c r="B884" t="s">
        <v>311</v>
      </c>
      <c r="C884">
        <v>2</v>
      </c>
      <c r="D884" t="s">
        <v>4114</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4112</v>
      </c>
      <c r="E885">
        <v>2</v>
      </c>
      <c r="F885">
        <v>2</v>
      </c>
      <c r="G885">
        <v>0.156</v>
      </c>
      <c r="H885">
        <v>5.8000000000000003E-2</v>
      </c>
      <c r="J885" s="70">
        <v>7.5174404457248878</v>
      </c>
      <c r="K885" s="70">
        <v>2.6972368277906771</v>
      </c>
      <c r="L885" s="70">
        <v>2.7870895014741701</v>
      </c>
    </row>
    <row r="886" spans="1:17" x14ac:dyDescent="0.25">
      <c r="B886" t="s">
        <v>311</v>
      </c>
      <c r="C886">
        <v>3</v>
      </c>
      <c r="D886" t="s">
        <v>4113</v>
      </c>
      <c r="E886">
        <v>4</v>
      </c>
      <c r="F886">
        <v>4</v>
      </c>
      <c r="G886">
        <v>0.48499999999999999</v>
      </c>
      <c r="H886">
        <v>0.06</v>
      </c>
      <c r="J886" s="70">
        <v>10.390477881717411</v>
      </c>
      <c r="K886" s="70">
        <v>1.1150553321385599</v>
      </c>
      <c r="L886" s="70">
        <v>9.3183518182811227</v>
      </c>
    </row>
    <row r="887" spans="1:17" x14ac:dyDescent="0.25">
      <c r="B887" t="s">
        <v>311</v>
      </c>
      <c r="C887">
        <v>3</v>
      </c>
      <c r="D887" t="s">
        <v>4114</v>
      </c>
      <c r="E887">
        <v>2</v>
      </c>
      <c r="F887">
        <v>6</v>
      </c>
      <c r="G887">
        <v>0.67300000000000004</v>
      </c>
      <c r="H887">
        <v>6.4000000000000001E-2</v>
      </c>
      <c r="J887" s="70">
        <v>8.9555415120525339</v>
      </c>
      <c r="K887" s="70">
        <v>0.69467569802464246</v>
      </c>
      <c r="L887" s="70">
        <v>12.891686779195281</v>
      </c>
    </row>
    <row r="891" spans="1:17" x14ac:dyDescent="0.25">
      <c r="A891" s="72" t="s">
        <v>4115</v>
      </c>
      <c r="F891" t="s">
        <v>4120</v>
      </c>
      <c r="N891" t="s">
        <v>4121</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4122</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4123</v>
      </c>
    </row>
    <row r="934" spans="1:12" x14ac:dyDescent="0.25">
      <c r="A934" t="s">
        <v>213</v>
      </c>
      <c r="B934" t="s">
        <v>257</v>
      </c>
      <c r="C934" t="s">
        <v>4102</v>
      </c>
      <c r="D934" t="s">
        <v>415</v>
      </c>
      <c r="E934" t="s">
        <v>198</v>
      </c>
      <c r="F934" t="s">
        <v>328</v>
      </c>
      <c r="G934" t="s">
        <v>4029</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4106</v>
      </c>
      <c r="E936">
        <v>6</v>
      </c>
      <c r="F936">
        <v>6</v>
      </c>
      <c r="G936">
        <v>0.1091</v>
      </c>
      <c r="H936">
        <v>3.4799999999999998E-2</v>
      </c>
      <c r="J936" s="70">
        <v>1.740792815250503</v>
      </c>
      <c r="K936" s="70">
        <v>0.53204994890312218</v>
      </c>
      <c r="L936" s="70">
        <v>3.2718597545950958</v>
      </c>
    </row>
    <row r="937" spans="1:12" x14ac:dyDescent="0.25">
      <c r="B937" t="s">
        <v>310</v>
      </c>
      <c r="C937">
        <v>1</v>
      </c>
      <c r="D937" t="s">
        <v>4105</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4106</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4105</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4106</v>
      </c>
      <c r="E942">
        <v>6</v>
      </c>
      <c r="F942">
        <v>6</v>
      </c>
      <c r="G942">
        <v>3.95E-2</v>
      </c>
      <c r="H942">
        <v>3.5799999999999998E-2</v>
      </c>
      <c r="J942" s="70">
        <v>0.64775270735424328</v>
      </c>
      <c r="K942" s="70">
        <v>0.57771196840200101</v>
      </c>
      <c r="L942" s="70">
        <v>1.1212381650080421</v>
      </c>
    </row>
    <row r="943" spans="1:12" x14ac:dyDescent="0.25">
      <c r="B943" t="s">
        <v>310</v>
      </c>
      <c r="C943">
        <v>1</v>
      </c>
      <c r="D943" t="s">
        <v>4105</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4106</v>
      </c>
      <c r="E945">
        <v>6</v>
      </c>
      <c r="F945">
        <v>6</v>
      </c>
      <c r="G945">
        <v>0.2712</v>
      </c>
      <c r="H945">
        <v>2.81E-2</v>
      </c>
      <c r="J945" s="70">
        <v>4.0804067271065447</v>
      </c>
      <c r="K945" s="70">
        <v>0.38345125721518952</v>
      </c>
      <c r="L945" s="70">
        <v>10.64126574193668</v>
      </c>
    </row>
    <row r="946" spans="1:12" x14ac:dyDescent="0.25">
      <c r="B946" t="s">
        <v>311</v>
      </c>
      <c r="C946">
        <v>4</v>
      </c>
      <c r="D946" t="s">
        <v>4105</v>
      </c>
      <c r="E946">
        <v>2</v>
      </c>
      <c r="F946">
        <v>2</v>
      </c>
      <c r="G946">
        <v>5.0099999999999999E-2</v>
      </c>
      <c r="H946">
        <v>9.4000000000000004E-3</v>
      </c>
      <c r="J946" s="70">
        <v>2.4743870437876851</v>
      </c>
      <c r="K946" s="70">
        <v>0.45865119427273793</v>
      </c>
      <c r="L946" s="70">
        <v>5.3949211834304851</v>
      </c>
    </row>
    <row r="947" spans="1:12" x14ac:dyDescent="0.25">
      <c r="A947" t="s">
        <v>4111</v>
      </c>
      <c r="B947" t="s">
        <v>310</v>
      </c>
      <c r="C947">
        <v>1</v>
      </c>
      <c r="D947" t="s">
        <v>4106</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4105</v>
      </c>
      <c r="E948">
        <v>2</v>
      </c>
      <c r="F948">
        <v>2</v>
      </c>
      <c r="G948">
        <v>-6.0199999999999997E-2</v>
      </c>
      <c r="H948">
        <v>1.01E-2</v>
      </c>
      <c r="J948" s="70">
        <v>-3.0567176128227009</v>
      </c>
      <c r="K948" s="70">
        <v>0.52092314966508346</v>
      </c>
      <c r="L948" s="70">
        <v>-5.8678859152025664</v>
      </c>
    </row>
    <row r="949" spans="1:12" x14ac:dyDescent="0.25">
      <c r="B949" t="s">
        <v>311</v>
      </c>
      <c r="C949">
        <v>4</v>
      </c>
      <c r="D949" t="s">
        <v>4106</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4105</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4106</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4105</v>
      </c>
      <c r="E952">
        <v>2</v>
      </c>
      <c r="F952">
        <v>2</v>
      </c>
      <c r="G952">
        <v>-4.3999999999999997E-2</v>
      </c>
      <c r="H952">
        <v>1.04E-2</v>
      </c>
      <c r="J952" s="70">
        <v>-2.2247475073574718</v>
      </c>
      <c r="K952" s="70">
        <v>0.53183191732399704</v>
      </c>
      <c r="L952" s="70">
        <v>-4.1831778704664213</v>
      </c>
    </row>
    <row r="953" spans="1:12" x14ac:dyDescent="0.25">
      <c r="B953" t="s">
        <v>311</v>
      </c>
      <c r="C953">
        <v>4</v>
      </c>
      <c r="D953" t="s">
        <v>4106</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4105</v>
      </c>
      <c r="E954">
        <v>2</v>
      </c>
      <c r="F954">
        <v>2</v>
      </c>
      <c r="G954">
        <v>5.6899999999999999E-2</v>
      </c>
      <c r="H954">
        <v>9.5999999999999992E-3</v>
      </c>
      <c r="J954" s="70">
        <v>2.8056418685278079</v>
      </c>
      <c r="K954" s="70">
        <v>0.46690044561352401</v>
      </c>
      <c r="L954" s="70">
        <v>6.0090794405670227</v>
      </c>
    </row>
    <row r="957" spans="1:12" x14ac:dyDescent="0.25">
      <c r="A957" s="72" t="s">
        <v>4139</v>
      </c>
      <c r="C957" t="s">
        <v>4143</v>
      </c>
      <c r="E957" t="s">
        <v>4144</v>
      </c>
    </row>
    <row r="959" spans="1:12" x14ac:dyDescent="0.25">
      <c r="C959" t="s">
        <v>4102</v>
      </c>
      <c r="D959" t="s">
        <v>284</v>
      </c>
      <c r="E959" t="s">
        <v>328</v>
      </c>
      <c r="F959" t="s">
        <v>4029</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4158</v>
      </c>
      <c r="D982" t="s">
        <v>4170</v>
      </c>
    </row>
    <row r="984" spans="1:15" x14ac:dyDescent="0.25">
      <c r="B984" t="s">
        <v>257</v>
      </c>
      <c r="C984" t="s">
        <v>4163</v>
      </c>
      <c r="D984" t="s">
        <v>4102</v>
      </c>
      <c r="E984" t="s">
        <v>415</v>
      </c>
      <c r="F984" t="s">
        <v>198</v>
      </c>
      <c r="G984" t="s">
        <v>328</v>
      </c>
      <c r="H984" t="s">
        <v>4029</v>
      </c>
      <c r="I984" t="s">
        <v>147</v>
      </c>
      <c r="M984" t="s">
        <v>148</v>
      </c>
      <c r="N984" t="s">
        <v>147</v>
      </c>
      <c r="O984" t="s">
        <v>149</v>
      </c>
    </row>
    <row r="985" spans="1:15" x14ac:dyDescent="0.25">
      <c r="A985" t="s">
        <v>4162</v>
      </c>
      <c r="B985" t="s">
        <v>310</v>
      </c>
      <c r="C985" t="s">
        <v>4164</v>
      </c>
      <c r="D985" t="s">
        <v>4165</v>
      </c>
      <c r="E985" t="s">
        <v>4114</v>
      </c>
      <c r="F985">
        <v>6</v>
      </c>
      <c r="G985">
        <v>6</v>
      </c>
      <c r="H985">
        <v>0.2858</v>
      </c>
      <c r="I985">
        <v>4.87E-2</v>
      </c>
      <c r="M985" s="70">
        <v>4.2786908468946514</v>
      </c>
      <c r="N985" s="70">
        <v>0.65826362890078405</v>
      </c>
      <c r="O985" s="70">
        <v>6.4999654531111144</v>
      </c>
    </row>
    <row r="986" spans="1:15" x14ac:dyDescent="0.25">
      <c r="B986" t="s">
        <v>310</v>
      </c>
      <c r="C986" t="s">
        <v>4164</v>
      </c>
      <c r="D986" t="s">
        <v>4166</v>
      </c>
      <c r="E986" t="s">
        <v>4114</v>
      </c>
      <c r="F986">
        <v>6</v>
      </c>
      <c r="G986">
        <v>6</v>
      </c>
      <c r="H986">
        <v>0.36880000000000002</v>
      </c>
      <c r="I986">
        <v>5.3699999999999998E-2</v>
      </c>
      <c r="M986" s="70">
        <v>5.3715413259768363</v>
      </c>
      <c r="N986" s="70">
        <v>0.68897961343329384</v>
      </c>
      <c r="O986" s="70">
        <v>7.7963719408323282</v>
      </c>
    </row>
    <row r="987" spans="1:15" x14ac:dyDescent="0.25">
      <c r="B987" t="s">
        <v>310</v>
      </c>
      <c r="C987" t="s">
        <v>4168</v>
      </c>
      <c r="D987" t="s">
        <v>4165</v>
      </c>
      <c r="E987" t="s">
        <v>4114</v>
      </c>
      <c r="F987">
        <v>6</v>
      </c>
      <c r="G987">
        <v>6</v>
      </c>
      <c r="H987">
        <v>0.44240000000000002</v>
      </c>
      <c r="I987">
        <v>5.4100000000000002E-2</v>
      </c>
      <c r="M987" s="70">
        <v>6.2953547338883364</v>
      </c>
      <c r="N987" s="70">
        <v>0.66446878941386545</v>
      </c>
      <c r="O987" s="70">
        <v>9.4742670147705983</v>
      </c>
    </row>
    <row r="988" spans="1:15" x14ac:dyDescent="0.25">
      <c r="B988" t="s">
        <v>310</v>
      </c>
      <c r="C988" t="s">
        <v>4168</v>
      </c>
      <c r="D988" t="s">
        <v>4166</v>
      </c>
      <c r="E988" t="s">
        <v>4114</v>
      </c>
      <c r="F988">
        <v>6</v>
      </c>
      <c r="G988">
        <v>6</v>
      </c>
      <c r="H988">
        <v>0.66920000000000002</v>
      </c>
      <c r="I988">
        <v>7.0599999999999996E-2</v>
      </c>
      <c r="M988" s="70">
        <v>8.9142560524957624</v>
      </c>
      <c r="N988" s="70">
        <v>0.76776764091642691</v>
      </c>
      <c r="O988" s="70">
        <v>11.61061703753948</v>
      </c>
    </row>
    <row r="989" spans="1:15" x14ac:dyDescent="0.25">
      <c r="A989" t="s">
        <v>4167</v>
      </c>
      <c r="B989" t="s">
        <v>311</v>
      </c>
      <c r="C989" t="s">
        <v>4164</v>
      </c>
      <c r="D989" t="s">
        <v>4165</v>
      </c>
      <c r="E989" t="s">
        <v>4114</v>
      </c>
      <c r="F989">
        <v>6</v>
      </c>
      <c r="G989">
        <v>6</v>
      </c>
      <c r="H989">
        <v>0.40739999999999998</v>
      </c>
      <c r="I989">
        <v>4.5100000000000001E-2</v>
      </c>
      <c r="M989" s="70">
        <v>5.8610647434669039</v>
      </c>
      <c r="N989" s="70">
        <v>0.56538463596352106</v>
      </c>
      <c r="O989" s="70">
        <v>10.366508692756669</v>
      </c>
    </row>
    <row r="990" spans="1:15" x14ac:dyDescent="0.25">
      <c r="B990" t="s">
        <v>311</v>
      </c>
      <c r="C990" t="s">
        <v>4164</v>
      </c>
      <c r="D990" t="s">
        <v>4166</v>
      </c>
      <c r="E990" t="s">
        <v>4114</v>
      </c>
      <c r="F990">
        <v>6</v>
      </c>
      <c r="G990">
        <v>6</v>
      </c>
      <c r="H990">
        <v>0.41660000000000003</v>
      </c>
      <c r="I990">
        <v>6.5500000000000003E-2</v>
      </c>
      <c r="M990" s="70">
        <v>5.9760853102581279</v>
      </c>
      <c r="N990" s="70">
        <v>0.81667767751681331</v>
      </c>
      <c r="O990" s="70">
        <v>7.3175568217181937</v>
      </c>
    </row>
    <row r="991" spans="1:15" x14ac:dyDescent="0.25">
      <c r="B991" t="s">
        <v>311</v>
      </c>
      <c r="C991" t="s">
        <v>4168</v>
      </c>
      <c r="D991" t="s">
        <v>4165</v>
      </c>
      <c r="E991" t="s">
        <v>4114</v>
      </c>
      <c r="F991">
        <v>6</v>
      </c>
      <c r="G991">
        <v>6</v>
      </c>
      <c r="H991">
        <v>0.42649999999999999</v>
      </c>
      <c r="I991">
        <v>5.5800000000000002E-2</v>
      </c>
      <c r="M991" s="70">
        <v>6.0991641807428554</v>
      </c>
      <c r="N991" s="70">
        <v>0.69170853619411754</v>
      </c>
      <c r="O991" s="70">
        <v>8.8175349321281438</v>
      </c>
    </row>
    <row r="992" spans="1:15" x14ac:dyDescent="0.25">
      <c r="B992" t="s">
        <v>311</v>
      </c>
      <c r="C992" t="s">
        <v>4168</v>
      </c>
      <c r="D992" t="s">
        <v>4166</v>
      </c>
      <c r="E992" t="s">
        <v>4114</v>
      </c>
      <c r="F992">
        <v>6</v>
      </c>
      <c r="G992">
        <v>6</v>
      </c>
      <c r="H992">
        <v>0.57269999999999999</v>
      </c>
      <c r="I992">
        <v>8.1299999999999997E-2</v>
      </c>
      <c r="M992" s="70">
        <v>7.8386182272375926</v>
      </c>
      <c r="N992" s="70">
        <v>0.9291112589680609</v>
      </c>
      <c r="O992" s="70">
        <v>8.4366841447425109</v>
      </c>
    </row>
    <row r="993" spans="1:23" x14ac:dyDescent="0.25">
      <c r="A993" t="s">
        <v>4162</v>
      </c>
      <c r="B993" t="s">
        <v>310</v>
      </c>
      <c r="C993" t="s">
        <v>4164</v>
      </c>
      <c r="D993" t="s">
        <v>4165</v>
      </c>
      <c r="E993" t="s">
        <v>4169</v>
      </c>
      <c r="F993">
        <v>2</v>
      </c>
      <c r="G993">
        <v>2</v>
      </c>
      <c r="H993">
        <v>6.25E-2</v>
      </c>
      <c r="I993">
        <v>5.2200000000000003E-2</v>
      </c>
      <c r="M993" s="70">
        <v>3.0776406404415151</v>
      </c>
      <c r="N993" s="70">
        <v>2.532071925379316</v>
      </c>
      <c r="O993" s="70">
        <v>1.2154633561526771</v>
      </c>
    </row>
    <row r="994" spans="1:23" x14ac:dyDescent="0.25">
      <c r="B994" t="s">
        <v>310</v>
      </c>
      <c r="C994" t="s">
        <v>4164</v>
      </c>
      <c r="D994" t="s">
        <v>4166</v>
      </c>
      <c r="E994" t="s">
        <v>4169</v>
      </c>
      <c r="F994">
        <v>2</v>
      </c>
      <c r="G994">
        <v>2</v>
      </c>
      <c r="H994">
        <v>9.5399999999999999E-2</v>
      </c>
      <c r="I994">
        <v>5.62E-2</v>
      </c>
      <c r="M994" s="70">
        <v>4.6613586764475254</v>
      </c>
      <c r="N994" s="70">
        <v>2.6848495333286251</v>
      </c>
      <c r="O994" s="70">
        <v>1.7361712895204451</v>
      </c>
    </row>
    <row r="995" spans="1:23" x14ac:dyDescent="0.25">
      <c r="B995" t="s">
        <v>310</v>
      </c>
      <c r="C995" t="s">
        <v>4168</v>
      </c>
      <c r="D995" t="s">
        <v>4165</v>
      </c>
      <c r="E995" t="s">
        <v>4169</v>
      </c>
      <c r="F995">
        <v>2</v>
      </c>
      <c r="G995">
        <v>2</v>
      </c>
      <c r="H995">
        <v>0.20680000000000001</v>
      </c>
      <c r="I995">
        <v>3.9600000000000003E-2</v>
      </c>
      <c r="M995" s="70">
        <v>9.8544491588756777</v>
      </c>
      <c r="N995" s="70">
        <v>1.802384896706777</v>
      </c>
      <c r="O995" s="70">
        <v>5.4674499197597646</v>
      </c>
    </row>
    <row r="996" spans="1:23" x14ac:dyDescent="0.25">
      <c r="B996" t="s">
        <v>310</v>
      </c>
      <c r="C996" t="s">
        <v>4168</v>
      </c>
      <c r="D996" t="s">
        <v>4166</v>
      </c>
      <c r="E996" t="s">
        <v>4169</v>
      </c>
      <c r="F996">
        <v>2</v>
      </c>
      <c r="G996">
        <v>2</v>
      </c>
      <c r="H996">
        <v>0.23569999999999999</v>
      </c>
      <c r="I996">
        <v>5.3699999999999998E-2</v>
      </c>
      <c r="M996" s="70">
        <v>11.162043881893441</v>
      </c>
      <c r="N996" s="70">
        <v>2.41539279617127</v>
      </c>
      <c r="O996" s="70">
        <v>4.6212127069298257</v>
      </c>
    </row>
    <row r="997" spans="1:23" x14ac:dyDescent="0.25">
      <c r="A997" t="s">
        <v>4167</v>
      </c>
      <c r="B997" t="s">
        <v>311</v>
      </c>
      <c r="C997" t="s">
        <v>4164</v>
      </c>
      <c r="D997" t="s">
        <v>4165</v>
      </c>
      <c r="E997" t="s">
        <v>4169</v>
      </c>
      <c r="F997">
        <v>2</v>
      </c>
      <c r="G997">
        <v>2</v>
      </c>
      <c r="H997">
        <v>0.29549999999999998</v>
      </c>
      <c r="I997">
        <v>4.3299999999999998E-2</v>
      </c>
      <c r="M997" s="70">
        <v>13.820033386043249</v>
      </c>
      <c r="N997" s="70">
        <v>1.902125606181271</v>
      </c>
      <c r="O997" s="70">
        <v>7.2655734937444576</v>
      </c>
    </row>
    <row r="998" spans="1:23" x14ac:dyDescent="0.25">
      <c r="B998" t="s">
        <v>311</v>
      </c>
      <c r="C998" t="s">
        <v>4164</v>
      </c>
      <c r="D998" t="s">
        <v>4166</v>
      </c>
      <c r="E998" t="s">
        <v>4169</v>
      </c>
      <c r="F998">
        <v>2</v>
      </c>
      <c r="G998">
        <v>2</v>
      </c>
      <c r="H998">
        <v>0.28549999999999998</v>
      </c>
      <c r="I998">
        <v>6.3200000000000006E-2</v>
      </c>
      <c r="M998" s="70">
        <v>13.37989239719712</v>
      </c>
      <c r="N998" s="70">
        <v>2.7870903148591442</v>
      </c>
      <c r="O998" s="70">
        <v>4.8006669629122971</v>
      </c>
    </row>
    <row r="999" spans="1:23" x14ac:dyDescent="0.25">
      <c r="B999" t="s">
        <v>311</v>
      </c>
      <c r="C999" t="s">
        <v>4168</v>
      </c>
      <c r="D999" t="s">
        <v>4165</v>
      </c>
      <c r="E999" t="s">
        <v>4169</v>
      </c>
      <c r="F999">
        <v>2</v>
      </c>
      <c r="G999">
        <v>2</v>
      </c>
      <c r="H999">
        <v>0.18770000000000001</v>
      </c>
      <c r="I999">
        <v>3.61E-2</v>
      </c>
      <c r="M999" s="70">
        <v>8.9816498315198103</v>
      </c>
      <c r="N999" s="70">
        <v>1.656242131395919</v>
      </c>
      <c r="O999" s="70">
        <v>5.4229086805984528</v>
      </c>
      <c r="S999" s="73" t="s">
        <v>4375</v>
      </c>
    </row>
    <row r="1000" spans="1:23" x14ac:dyDescent="0.25">
      <c r="B1000" t="s">
        <v>311</v>
      </c>
      <c r="C1000" t="s">
        <v>4168</v>
      </c>
      <c r="D1000" t="s">
        <v>4166</v>
      </c>
      <c r="E1000" t="s">
        <v>4169</v>
      </c>
      <c r="F1000">
        <v>2</v>
      </c>
      <c r="G1000">
        <v>2</v>
      </c>
      <c r="H1000">
        <v>0.3085</v>
      </c>
      <c r="I1000">
        <v>5.4199999999999998E-2</v>
      </c>
      <c r="M1000" s="70">
        <v>14.389684849640179</v>
      </c>
      <c r="N1000" s="70">
        <v>2.369094733989491</v>
      </c>
      <c r="O1000" s="70">
        <v>6.0739170296530718</v>
      </c>
      <c r="S1000" t="s">
        <v>145</v>
      </c>
      <c r="T1000" t="s">
        <v>4371</v>
      </c>
      <c r="U1000" t="s">
        <v>148</v>
      </c>
      <c r="V1000" t="s">
        <v>4373</v>
      </c>
    </row>
    <row r="1001" spans="1:23" x14ac:dyDescent="0.25">
      <c r="S1001">
        <v>10</v>
      </c>
      <c r="T1001">
        <v>0.9</v>
      </c>
      <c r="U1001">
        <f>(1+T1001)^(1/S1001)-1</f>
        <v>6.629005847852576E-2</v>
      </c>
      <c r="V1001">
        <f>U1001*100</f>
        <v>6.629005847852576</v>
      </c>
    </row>
    <row r="1003" spans="1:23" x14ac:dyDescent="0.25">
      <c r="A1003" s="72" t="s">
        <v>4171</v>
      </c>
      <c r="C1003" t="s">
        <v>4176</v>
      </c>
      <c r="E1003" t="s">
        <v>4177</v>
      </c>
      <c r="S1003" s="73" t="s">
        <v>4374</v>
      </c>
    </row>
    <row r="1004" spans="1:23" x14ac:dyDescent="0.25">
      <c r="S1004" t="s">
        <v>145</v>
      </c>
      <c r="T1004" t="s">
        <v>4371</v>
      </c>
      <c r="U1004" t="s">
        <v>4372</v>
      </c>
      <c r="V1004" t="s">
        <v>148</v>
      </c>
      <c r="W1004" t="s">
        <v>4373</v>
      </c>
    </row>
    <row r="1005" spans="1:23" x14ac:dyDescent="0.25">
      <c r="S1005">
        <v>8</v>
      </c>
      <c r="T1005">
        <v>0.9</v>
      </c>
      <c r="U1005">
        <v>0.2</v>
      </c>
      <c r="V1005">
        <f>(1+T1005-U1005)^(1/S1005)-1</f>
        <v>6.8577720821198174E-2</v>
      </c>
      <c r="W1005">
        <f>V1005*100</f>
        <v>6.8577720821198174</v>
      </c>
    </row>
    <row r="1006" spans="1:23" x14ac:dyDescent="0.25">
      <c r="B1006" t="s">
        <v>284</v>
      </c>
      <c r="C1006" t="s">
        <v>4102</v>
      </c>
      <c r="D1006" t="s">
        <v>415</v>
      </c>
      <c r="E1006" t="s">
        <v>198</v>
      </c>
      <c r="F1006" t="s">
        <v>328</v>
      </c>
      <c r="G1006" t="s">
        <v>4029</v>
      </c>
      <c r="H1006" t="s">
        <v>4092</v>
      </c>
      <c r="I1006" t="s">
        <v>147</v>
      </c>
      <c r="K1006" t="s">
        <v>148</v>
      </c>
      <c r="L1006" t="s">
        <v>147</v>
      </c>
      <c r="M1006" t="s">
        <v>149</v>
      </c>
    </row>
    <row r="1007" spans="1:23" x14ac:dyDescent="0.25">
      <c r="B1007">
        <v>1983</v>
      </c>
      <c r="C1007">
        <v>1</v>
      </c>
      <c r="D1007" t="s">
        <v>167</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164</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276</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167</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164</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276</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167</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164</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276</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167</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164</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276</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167</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164</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276</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167</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164</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276</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167</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164</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276</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167</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164</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276</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4178</v>
      </c>
      <c r="D1033" t="s">
        <v>4179</v>
      </c>
      <c r="E1033" t="s">
        <v>4181</v>
      </c>
      <c r="F1033" t="s">
        <v>4180</v>
      </c>
      <c r="G1033" t="s">
        <v>4182</v>
      </c>
      <c r="I1033" t="s">
        <v>4183</v>
      </c>
      <c r="J1033" t="s">
        <v>4179</v>
      </c>
      <c r="K1033" t="s">
        <v>4181</v>
      </c>
      <c r="L1033" t="s">
        <v>4180</v>
      </c>
      <c r="M1033" t="s">
        <v>4182</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4184</v>
      </c>
    </row>
    <row r="1044" spans="1:12" x14ac:dyDescent="0.25">
      <c r="A1044" s="72" t="s">
        <v>4200</v>
      </c>
    </row>
    <row r="1047" spans="1:12" x14ac:dyDescent="0.25">
      <c r="A1047" t="s">
        <v>192</v>
      </c>
      <c r="B1047" t="s">
        <v>4102</v>
      </c>
      <c r="C1047" t="s">
        <v>415</v>
      </c>
      <c r="D1047" t="s">
        <v>4206</v>
      </c>
      <c r="E1047" t="s">
        <v>4209</v>
      </c>
      <c r="F1047" t="s">
        <v>198</v>
      </c>
      <c r="G1047" t="s">
        <v>4029</v>
      </c>
      <c r="H1047" t="s">
        <v>147</v>
      </c>
      <c r="J1047" t="s">
        <v>148</v>
      </c>
      <c r="K1047" t="s">
        <v>147</v>
      </c>
      <c r="L1047" t="s">
        <v>149</v>
      </c>
    </row>
    <row r="1048" spans="1:12" x14ac:dyDescent="0.25">
      <c r="B1048">
        <v>1</v>
      </c>
      <c r="C1048" t="s">
        <v>4105</v>
      </c>
      <c r="D1048" t="s">
        <v>169</v>
      </c>
      <c r="E1048">
        <v>0</v>
      </c>
      <c r="F1048">
        <v>0</v>
      </c>
      <c r="G1048">
        <v>0.193</v>
      </c>
      <c r="H1048">
        <v>1.2999999999999999E-2</v>
      </c>
      <c r="J1048" t="s">
        <v>85</v>
      </c>
      <c r="K1048" t="s">
        <v>85</v>
      </c>
      <c r="L1048" t="s">
        <v>85</v>
      </c>
    </row>
    <row r="1049" spans="1:12" x14ac:dyDescent="0.25">
      <c r="B1049">
        <v>2</v>
      </c>
      <c r="C1049" t="s">
        <v>4105</v>
      </c>
      <c r="D1049" t="s">
        <v>4207</v>
      </c>
      <c r="E1049">
        <v>0</v>
      </c>
      <c r="F1049">
        <v>0</v>
      </c>
      <c r="G1049">
        <v>0.16700000000000001</v>
      </c>
      <c r="H1049">
        <v>1.4999999999999999E-2</v>
      </c>
      <c r="J1049" t="s">
        <v>85</v>
      </c>
      <c r="K1049" t="s">
        <v>85</v>
      </c>
      <c r="L1049" t="s">
        <v>85</v>
      </c>
    </row>
    <row r="1050" spans="1:12" x14ac:dyDescent="0.25">
      <c r="B1050">
        <v>3</v>
      </c>
      <c r="C1050" t="s">
        <v>4105</v>
      </c>
      <c r="D1050" t="s">
        <v>4207</v>
      </c>
      <c r="E1050">
        <v>0</v>
      </c>
      <c r="F1050">
        <v>0</v>
      </c>
      <c r="G1050">
        <v>0.158</v>
      </c>
      <c r="H1050">
        <v>1.6E-2</v>
      </c>
      <c r="J1050" t="s">
        <v>85</v>
      </c>
      <c r="K1050" t="s">
        <v>85</v>
      </c>
      <c r="L1050" t="s">
        <v>85</v>
      </c>
    </row>
    <row r="1051" spans="1:12" x14ac:dyDescent="0.25">
      <c r="B1051">
        <v>4</v>
      </c>
      <c r="C1051" t="s">
        <v>4105</v>
      </c>
      <c r="D1051" t="s">
        <v>4207</v>
      </c>
      <c r="E1051">
        <v>0</v>
      </c>
      <c r="F1051">
        <v>0</v>
      </c>
      <c r="G1051">
        <v>0.113</v>
      </c>
      <c r="H1051">
        <v>1.6E-2</v>
      </c>
      <c r="J1051" t="s">
        <v>85</v>
      </c>
      <c r="K1051" t="s">
        <v>85</v>
      </c>
      <c r="L1051" t="s">
        <v>85</v>
      </c>
    </row>
    <row r="1052" spans="1:12" x14ac:dyDescent="0.25">
      <c r="B1052">
        <v>5</v>
      </c>
      <c r="C1052" t="s">
        <v>4105</v>
      </c>
      <c r="D1052" t="s">
        <v>4207</v>
      </c>
      <c r="E1052">
        <v>0</v>
      </c>
      <c r="F1052">
        <v>0</v>
      </c>
      <c r="G1052">
        <v>8.7999999999999995E-2</v>
      </c>
      <c r="H1052">
        <v>1.9E-2</v>
      </c>
      <c r="J1052" t="s">
        <v>85</v>
      </c>
      <c r="K1052" t="s">
        <v>85</v>
      </c>
      <c r="L1052" t="s">
        <v>85</v>
      </c>
    </row>
    <row r="1053" spans="1:12" x14ac:dyDescent="0.25">
      <c r="B1053">
        <v>2</v>
      </c>
      <c r="C1053" t="s">
        <v>4105</v>
      </c>
      <c r="D1053" t="s">
        <v>4208</v>
      </c>
      <c r="E1053">
        <v>0</v>
      </c>
      <c r="F1053">
        <v>0</v>
      </c>
      <c r="G1053">
        <v>0.23699999999999999</v>
      </c>
      <c r="H1053">
        <v>1.9E-2</v>
      </c>
      <c r="J1053" t="s">
        <v>85</v>
      </c>
      <c r="K1053" t="s">
        <v>85</v>
      </c>
      <c r="L1053" t="s">
        <v>85</v>
      </c>
    </row>
    <row r="1054" spans="1:12" x14ac:dyDescent="0.25">
      <c r="B1054">
        <v>3</v>
      </c>
      <c r="C1054" t="s">
        <v>4105</v>
      </c>
      <c r="D1054" t="s">
        <v>4208</v>
      </c>
      <c r="E1054">
        <v>0</v>
      </c>
      <c r="F1054">
        <v>0</v>
      </c>
      <c r="G1054">
        <v>0.22600000000000001</v>
      </c>
      <c r="H1054">
        <v>0.02</v>
      </c>
      <c r="J1054" t="s">
        <v>85</v>
      </c>
      <c r="K1054" t="s">
        <v>85</v>
      </c>
      <c r="L1054" t="s">
        <v>85</v>
      </c>
    </row>
    <row r="1055" spans="1:12" x14ac:dyDescent="0.25">
      <c r="B1055">
        <v>4</v>
      </c>
      <c r="C1055" t="s">
        <v>4105</v>
      </c>
      <c r="D1055" t="s">
        <v>4208</v>
      </c>
      <c r="E1055">
        <v>0</v>
      </c>
      <c r="F1055">
        <v>0</v>
      </c>
      <c r="G1055">
        <v>0.16700000000000001</v>
      </c>
      <c r="H1055">
        <v>0.02</v>
      </c>
      <c r="J1055" t="s">
        <v>85</v>
      </c>
      <c r="K1055" t="s">
        <v>85</v>
      </c>
      <c r="L1055" t="s">
        <v>85</v>
      </c>
    </row>
    <row r="1056" spans="1:12" x14ac:dyDescent="0.25">
      <c r="B1056">
        <v>5</v>
      </c>
      <c r="C1056" t="s">
        <v>4105</v>
      </c>
      <c r="D1056" t="s">
        <v>4208</v>
      </c>
      <c r="E1056">
        <v>0</v>
      </c>
      <c r="F1056">
        <v>0</v>
      </c>
      <c r="G1056">
        <v>0.105</v>
      </c>
      <c r="H1056">
        <v>2.7E-2</v>
      </c>
      <c r="J1056" t="s">
        <v>85</v>
      </c>
      <c r="K1056" t="s">
        <v>85</v>
      </c>
      <c r="L1056" t="s">
        <v>85</v>
      </c>
    </row>
    <row r="1057" spans="1:12" x14ac:dyDescent="0.25">
      <c r="B1057">
        <v>1</v>
      </c>
      <c r="C1057" t="s">
        <v>4204</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4204</v>
      </c>
      <c r="D1058" t="s">
        <v>4207</v>
      </c>
      <c r="E1058">
        <v>1</v>
      </c>
      <c r="F1058">
        <v>1</v>
      </c>
      <c r="G1058">
        <v>0.27400000000000002</v>
      </c>
      <c r="H1058">
        <v>2.5000000000000001E-2</v>
      </c>
      <c r="J1058" s="70">
        <v>10.7</v>
      </c>
      <c r="K1058" s="70">
        <v>2.9154759474226499</v>
      </c>
      <c r="L1058" s="70">
        <v>3.6700697220496892</v>
      </c>
    </row>
    <row r="1059" spans="1:12" x14ac:dyDescent="0.25">
      <c r="B1059">
        <v>3</v>
      </c>
      <c r="C1059" t="s">
        <v>4204</v>
      </c>
      <c r="D1059" t="s">
        <v>4207</v>
      </c>
      <c r="E1059">
        <v>1</v>
      </c>
      <c r="F1059">
        <v>1</v>
      </c>
      <c r="G1059">
        <v>0.27500000000000002</v>
      </c>
      <c r="H1059">
        <v>2.7E-2</v>
      </c>
      <c r="J1059" s="70">
        <v>11.7</v>
      </c>
      <c r="K1059" s="70">
        <v>3.1384709652950429</v>
      </c>
      <c r="L1059" s="70">
        <v>3.7279299790814209</v>
      </c>
    </row>
    <row r="1060" spans="1:12" x14ac:dyDescent="0.25">
      <c r="B1060">
        <v>4</v>
      </c>
      <c r="C1060" t="s">
        <v>4204</v>
      </c>
      <c r="D1060" t="s">
        <v>4207</v>
      </c>
      <c r="E1060">
        <v>1</v>
      </c>
      <c r="F1060">
        <v>1</v>
      </c>
      <c r="G1060">
        <v>0.21</v>
      </c>
      <c r="H1060">
        <v>2.7E-2</v>
      </c>
      <c r="J1060" s="70">
        <v>9.6999999999999975</v>
      </c>
      <c r="K1060" s="70">
        <v>3.1384709652950429</v>
      </c>
      <c r="L1060" s="70">
        <v>3.0906769912042549</v>
      </c>
    </row>
    <row r="1061" spans="1:12" x14ac:dyDescent="0.25">
      <c r="B1061">
        <v>5</v>
      </c>
      <c r="C1061" t="s">
        <v>4204</v>
      </c>
      <c r="D1061" t="s">
        <v>4207</v>
      </c>
      <c r="E1061">
        <v>1</v>
      </c>
      <c r="F1061">
        <v>1</v>
      </c>
      <c r="G1061">
        <v>0.17299999999999999</v>
      </c>
      <c r="H1061">
        <v>3.1E-2</v>
      </c>
      <c r="J1061" s="70">
        <v>8.4999999999999964</v>
      </c>
      <c r="K1061" s="70">
        <v>3.635931792539568</v>
      </c>
      <c r="L1061" s="70">
        <v>2.3377776275783901</v>
      </c>
    </row>
    <row r="1062" spans="1:12" x14ac:dyDescent="0.25">
      <c r="B1062">
        <v>1</v>
      </c>
      <c r="C1062" t="s">
        <v>4205</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4205</v>
      </c>
      <c r="D1063" t="s">
        <v>4208</v>
      </c>
      <c r="E1063">
        <v>1</v>
      </c>
      <c r="F1063">
        <v>2</v>
      </c>
      <c r="G1063">
        <v>0.48799999999999999</v>
      </c>
      <c r="H1063">
        <v>1.9E-2</v>
      </c>
      <c r="J1063" s="70">
        <v>11.848111293843489</v>
      </c>
      <c r="K1063" s="70">
        <v>1.2011851328672289</v>
      </c>
      <c r="L1063" s="70">
        <v>9.8636845975291436</v>
      </c>
    </row>
    <row r="1064" spans="1:12" x14ac:dyDescent="0.25">
      <c r="B1064">
        <v>3</v>
      </c>
      <c r="C1064" t="s">
        <v>4205</v>
      </c>
      <c r="D1064" t="s">
        <v>4208</v>
      </c>
      <c r="E1064">
        <v>1</v>
      </c>
      <c r="F1064">
        <v>2</v>
      </c>
      <c r="G1064">
        <v>0.47799999999999998</v>
      </c>
      <c r="H1064">
        <v>0.02</v>
      </c>
      <c r="J1064" s="70">
        <v>11.892805845594911</v>
      </c>
      <c r="K1064" s="70">
        <v>1.263900347913897</v>
      </c>
      <c r="L1064" s="70">
        <v>9.4096072251458143</v>
      </c>
    </row>
    <row r="1065" spans="1:12" x14ac:dyDescent="0.25">
      <c r="B1065">
        <v>4</v>
      </c>
      <c r="C1065" t="s">
        <v>4205</v>
      </c>
      <c r="D1065" t="s">
        <v>4208</v>
      </c>
      <c r="E1065">
        <v>1</v>
      </c>
      <c r="F1065">
        <v>2</v>
      </c>
      <c r="G1065">
        <v>0.35799999999999998</v>
      </c>
      <c r="H1065">
        <v>2.1000000000000001E-2</v>
      </c>
      <c r="J1065" s="70">
        <v>9.1329464460664145</v>
      </c>
      <c r="K1065" s="70">
        <v>1.328654679654041</v>
      </c>
      <c r="L1065" s="70">
        <v>6.8738300371955772</v>
      </c>
    </row>
    <row r="1066" spans="1:12" x14ac:dyDescent="0.25">
      <c r="B1066">
        <v>5</v>
      </c>
      <c r="C1066" t="s">
        <v>4205</v>
      </c>
      <c r="D1066" t="s">
        <v>4208</v>
      </c>
      <c r="E1066">
        <v>1</v>
      </c>
      <c r="F1066">
        <v>2</v>
      </c>
      <c r="G1066">
        <v>0.23699999999999999</v>
      </c>
      <c r="H1066">
        <v>4.2000000000000003E-2</v>
      </c>
      <c r="J1066" s="70">
        <v>6.3954886261631039</v>
      </c>
      <c r="K1066" s="70">
        <v>2.3464317696174262</v>
      </c>
      <c r="L1066" s="70">
        <v>2.7256230967269319</v>
      </c>
    </row>
    <row r="1069" spans="1:12" x14ac:dyDescent="0.25">
      <c r="A1069" s="72" t="s">
        <v>4243</v>
      </c>
    </row>
    <row r="1071" spans="1:12" x14ac:dyDescent="0.25">
      <c r="C1071" t="s">
        <v>4102</v>
      </c>
      <c r="D1071" t="s">
        <v>415</v>
      </c>
      <c r="E1071" t="s">
        <v>198</v>
      </c>
      <c r="F1071" t="s">
        <v>328</v>
      </c>
      <c r="G1071" t="s">
        <v>4029</v>
      </c>
      <c r="H1071" t="s">
        <v>147</v>
      </c>
      <c r="J1071" t="s">
        <v>148</v>
      </c>
      <c r="K1071" t="s">
        <v>147</v>
      </c>
      <c r="L1071" t="s">
        <v>149</v>
      </c>
    </row>
    <row r="1072" spans="1:12" x14ac:dyDescent="0.25">
      <c r="C1072">
        <v>1</v>
      </c>
      <c r="D1072" t="s">
        <v>4247</v>
      </c>
      <c r="E1072">
        <v>2</v>
      </c>
      <c r="F1072">
        <v>11</v>
      </c>
      <c r="G1072">
        <v>0.15</v>
      </c>
      <c r="H1072">
        <v>2E-3</v>
      </c>
      <c r="J1072" s="70">
        <v>7.2380529476360866</v>
      </c>
      <c r="K1072" s="70">
        <v>9.3250480824031381E-2</v>
      </c>
      <c r="L1072" s="70">
        <v>77.619470523639208</v>
      </c>
    </row>
    <row r="1073" spans="3:12" x14ac:dyDescent="0.25">
      <c r="C1073">
        <v>1</v>
      </c>
      <c r="D1073" t="s">
        <v>4105</v>
      </c>
      <c r="E1073">
        <v>4</v>
      </c>
      <c r="F1073">
        <v>13</v>
      </c>
      <c r="G1073">
        <v>0.24</v>
      </c>
      <c r="H1073">
        <v>2E-3</v>
      </c>
      <c r="J1073" s="70">
        <v>5.5250146915888587</v>
      </c>
      <c r="K1073" s="70">
        <v>4.2550409149834219E-2</v>
      </c>
      <c r="L1073" s="70">
        <v>129.84633525222841</v>
      </c>
    </row>
    <row r="1074" spans="3:12" x14ac:dyDescent="0.25">
      <c r="C1074">
        <v>1</v>
      </c>
      <c r="D1074" t="s">
        <v>4113</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4247</v>
      </c>
      <c r="E1076">
        <v>2</v>
      </c>
      <c r="F1076">
        <v>11</v>
      </c>
      <c r="G1076">
        <v>0.11</v>
      </c>
      <c r="H1076">
        <v>5.0000000000000001E-3</v>
      </c>
      <c r="J1076" s="70">
        <v>5.3565375285273831</v>
      </c>
      <c r="K1076" s="70">
        <v>0.2372894989381247</v>
      </c>
      <c r="L1076" s="70">
        <v>22.573849885890429</v>
      </c>
    </row>
    <row r="1077" spans="3:12" x14ac:dyDescent="0.25">
      <c r="C1077">
        <v>2</v>
      </c>
      <c r="D1077" t="s">
        <v>4105</v>
      </c>
      <c r="E1077">
        <v>4</v>
      </c>
      <c r="F1077">
        <v>13</v>
      </c>
      <c r="G1077">
        <v>0.19</v>
      </c>
      <c r="H1077">
        <v>6.0000000000000001E-3</v>
      </c>
      <c r="J1077" s="70">
        <v>4.4447802172789874</v>
      </c>
      <c r="K1077" s="70">
        <v>0.13165308430749451</v>
      </c>
      <c r="L1077" s="70">
        <v>33.76130715553591</v>
      </c>
    </row>
    <row r="1078" spans="3:12" x14ac:dyDescent="0.25">
      <c r="C1078">
        <v>2</v>
      </c>
      <c r="D1078" t="s">
        <v>4113</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4247</v>
      </c>
      <c r="E1080">
        <v>2</v>
      </c>
      <c r="F1080">
        <v>11</v>
      </c>
      <c r="G1080">
        <v>0.09</v>
      </c>
      <c r="H1080">
        <v>5.0000000000000001E-3</v>
      </c>
      <c r="J1080" s="70">
        <v>4.4030650891055068</v>
      </c>
      <c r="K1080" s="70">
        <v>0.23945657130528791</v>
      </c>
      <c r="L1080" s="70">
        <v>18.387739643578008</v>
      </c>
    </row>
    <row r="1081" spans="3:12" x14ac:dyDescent="0.25">
      <c r="C1081">
        <v>4</v>
      </c>
      <c r="D1081" t="s">
        <v>4105</v>
      </c>
      <c r="E1081">
        <v>4</v>
      </c>
      <c r="F1081">
        <v>13</v>
      </c>
      <c r="G1081">
        <v>0.16</v>
      </c>
      <c r="H1081">
        <v>6.0000000000000001E-3</v>
      </c>
      <c r="J1081" s="70">
        <v>3.7801985653766579</v>
      </c>
      <c r="K1081" s="70">
        <v>0.13419853262764231</v>
      </c>
      <c r="L1081" s="70">
        <v>28.168702677737119</v>
      </c>
    </row>
    <row r="1082" spans="3:12" x14ac:dyDescent="0.25">
      <c r="C1082">
        <v>4</v>
      </c>
      <c r="D1082" t="s">
        <v>4113</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2023-06-12T18:57:26Z</dcterms:modified>
</cp:coreProperties>
</file>