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drawings/drawing3.xml" ContentType="application/vnd.openxmlformats-officedocument.drawing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760" windowWidth="30240" windowHeight="17540" tabRatio="728" firstSheet="0" activeTab="2" autoFilterDateGrouping="1"/>
  </bookViews>
  <sheets>
    <sheet name="Instruções" sheetId="1" state="visible" r:id="rId1"/>
    <sheet name="Adições 2024" sheetId="2" state="visible" r:id="rId2"/>
    <sheet name="Acomp.Resultado_2024" sheetId="3" state="visible" r:id="rId3"/>
    <sheet name="Confrontos Federais" sheetId="4" state="visible" r:id="rId4"/>
  </sheets>
  <externalReferences>
    <externalReference r:id="rId5"/>
  </externalReferences>
  <definedNames>
    <definedName name="_xlnm.Print_Area" localSheetId="2">'Acomp.Resultado_2024'!$A$3:$M$122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-&quot;R$&quot;\ * #,##0.00_-;\-&quot;R$&quot;\ * #,##0.00_-;_-&quot;R$&quot;\ * &quot;-&quot;??_-;_-@_-"/>
    <numFmt numFmtId="165" formatCode="&quot;R$&quot;#,##0.00_);[Red]\(&quot;R$&quot;#,##0.00\)"/>
    <numFmt numFmtId="166" formatCode="_-&quot;R$&quot;* #,##0.00_-;\-&quot;R$&quot;* #,##0.00_-;_-&quot;R$&quot;* &quot;-&quot;??_-;_-@_-"/>
    <numFmt numFmtId="167" formatCode="_-* #,##0.00_-;\-* #,##0.00_-;_-* &quot;-&quot;??_-;_-@_-"/>
    <numFmt numFmtId="168" formatCode="_(&quot;R$&quot;* #,##0.00_);_(&quot;R$&quot;* \(#,##0.00\);_(&quot;R$&quot;* &quot;-&quot;??_);_(@_)"/>
    <numFmt numFmtId="169" formatCode="_(&quot;R$&quot;\ * #,##0.00_);_(&quot;R$&quot;\ * \(#,##0.00\);_(&quot;R$&quot;\ * &quot;-&quot;??_);_(@_)"/>
  </numFmts>
  <fonts count="45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b val="1"/>
      <color theme="4" tint="-0.249977111117893"/>
      <sz val="11"/>
      <scheme val="minor"/>
    </font>
    <font>
      <name val="Calibri"/>
      <family val="2"/>
      <b val="1"/>
      <color theme="0"/>
      <sz val="12"/>
      <scheme val="minor"/>
    </font>
    <font>
      <name val="Calibri"/>
      <family val="2"/>
      <color rgb="FF000000"/>
      <sz val="12"/>
    </font>
    <font>
      <name val="Calibri"/>
      <family val="2"/>
      <b val="1"/>
      <color theme="0"/>
      <sz val="14"/>
    </font>
    <font>
      <name val="Calibri"/>
      <family val="2"/>
      <b val="1"/>
      <color theme="0"/>
      <sz val="16"/>
    </font>
    <font>
      <name val="Calibri"/>
      <family val="2"/>
      <b val="1"/>
      <color theme="0" tint="-0.0499893185216834"/>
      <sz val="14"/>
      <scheme val="minor"/>
    </font>
    <font>
      <name val="Calibri"/>
      <family val="2"/>
      <b val="1"/>
      <color theme="0" tint="-0.0499893185216834"/>
      <sz val="11"/>
      <scheme val="minor"/>
    </font>
    <font>
      <name val="Calibri"/>
      <family val="2"/>
      <b val="1"/>
      <color theme="0" tint="-0.0499893185216834"/>
      <sz val="10"/>
      <scheme val="minor"/>
    </font>
    <font>
      <name val="Calibri"/>
      <family val="2"/>
      <b val="1"/>
      <color indexed="9"/>
      <sz val="10"/>
    </font>
    <font>
      <name val="Calibri"/>
      <family val="2"/>
      <color theme="1"/>
      <sz val="10"/>
      <scheme val="minor"/>
    </font>
    <font>
      <name val="Calibri"/>
      <family val="2"/>
      <color indexed="8"/>
      <sz val="11"/>
    </font>
    <font>
      <name val="Calibri"/>
      <family val="2"/>
      <color indexed="62"/>
      <sz val="8"/>
    </font>
    <font>
      <name val="Calibri"/>
      <family val="2"/>
      <i val="1"/>
      <color indexed="56"/>
      <sz val="10"/>
    </font>
    <font>
      <name val="Calibri"/>
      <family val="2"/>
      <color indexed="62"/>
      <sz val="10"/>
    </font>
    <font>
      <name val="Calibri"/>
      <family val="2"/>
      <color indexed="8"/>
      <sz val="10"/>
    </font>
    <font>
      <name val="Calibri"/>
      <family val="2"/>
      <i val="1"/>
      <color indexed="62"/>
      <sz val="10"/>
    </font>
    <font>
      <name val="Calibri"/>
      <family val="2"/>
      <i val="1"/>
      <color indexed="56"/>
      <sz val="11"/>
    </font>
    <font>
      <name val="Calibri"/>
      <family val="2"/>
      <b val="1"/>
      <color indexed="9"/>
      <sz val="10"/>
      <u val="single"/>
    </font>
    <font>
      <name val="Calibri"/>
      <family val="2"/>
      <i val="1"/>
      <color rgb="FFFF0000"/>
      <sz val="10"/>
    </font>
    <font>
      <name val="Calibri"/>
      <family val="2"/>
      <b val="1"/>
      <color theme="0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b val="1"/>
      <color theme="8" tint="-0.499984740745262"/>
      <sz val="11"/>
      <scheme val="minor"/>
    </font>
    <font>
      <name val="Arial"/>
      <family val="2"/>
      <color theme="4" tint="-0.499984740745262"/>
      <sz val="8"/>
    </font>
    <font>
      <name val="Arial"/>
      <family val="2"/>
      <sz val="8"/>
    </font>
    <font>
      <name val="Arial"/>
      <family val="2"/>
      <b val="1"/>
      <sz val="10"/>
    </font>
    <font>
      <name val="Arial"/>
      <family val="2"/>
      <b val="1"/>
      <sz val="8"/>
    </font>
    <font>
      <name val="Arial"/>
      <family val="2"/>
      <b val="1"/>
      <sz val="10"/>
      <u val="single"/>
    </font>
    <font>
      <name val="Arial"/>
      <family val="2"/>
      <sz val="10"/>
    </font>
    <font>
      <name val="Calibri"/>
      <family val="2"/>
      <i val="1"/>
      <color theme="1"/>
      <sz val="11"/>
      <scheme val="minor"/>
    </font>
    <font>
      <name val="Calibri"/>
      <family val="2"/>
      <b val="1"/>
      <i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b val="1"/>
      <i val="1"/>
      <color theme="8" tint="-0.499984740745262"/>
      <sz val="11"/>
      <scheme val="minor"/>
    </font>
    <font>
      <name val="Calibri"/>
      <family val="2"/>
      <b val="1"/>
      <color theme="8" tint="-0.499984740745262"/>
      <sz val="11"/>
      <u val="singleAccounting"/>
      <scheme val="minor"/>
    </font>
    <font>
      <name val="Calibri"/>
      <family val="2"/>
      <b val="1"/>
      <color theme="0"/>
      <sz val="14"/>
      <u val="single"/>
      <scheme val="minor"/>
    </font>
    <font>
      <name val="Calibri"/>
      <family val="2"/>
      <color rgb="FFFF0000"/>
      <sz val="11"/>
      <scheme val="minor"/>
    </font>
    <font>
      <name val="Calibri"/>
      <family val="2"/>
      <color rgb="FFFF0000"/>
      <sz val="12"/>
      <scheme val="minor"/>
    </font>
    <font>
      <name val="Calibri (Corpo)"/>
      <color rgb="FFFF0000"/>
      <sz val="11"/>
    </font>
    <font>
      <name val="Calibri (Corpo)"/>
      <color rgb="FFFF0000"/>
      <sz val="12"/>
    </font>
    <font>
      <name val="Calibri (Corpo)"/>
      <b val="1"/>
      <color rgb="FFFF0000"/>
      <sz val="14"/>
    </font>
    <font>
      <name val="Calibri (Corpo)"/>
      <b val="1"/>
      <color rgb="FFFF0000"/>
      <sz val="12"/>
    </font>
    <font>
      <name val="Calibri (Corpo)"/>
      <b val="1"/>
      <color rgb="FFFF0000"/>
      <sz val="11"/>
    </font>
  </fonts>
  <fills count="1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8"/>
        <bgColor indexed="64"/>
      </patternFill>
    </fill>
    <fill>
      <patternFill patternType="solid">
        <fgColor theme="3"/>
        <bgColor indexed="64"/>
      </patternFill>
    </fill>
  </fills>
  <borders count="68">
    <border>
      <left/>
      <right/>
      <top/>
      <bottom/>
      <diagonal/>
    </border>
    <border>
      <left/>
      <right style="hair">
        <color theme="6" tint="-0.249977111117893"/>
      </right>
      <top/>
      <bottom style="hair">
        <color theme="6" tint="-0.249977111117893"/>
      </bottom>
      <diagonal/>
    </border>
    <border>
      <left/>
      <right/>
      <top/>
      <bottom style="hair">
        <color theme="6" tint="-0.249977111117893"/>
      </bottom>
      <diagonal/>
    </border>
    <border>
      <left style="hair">
        <color theme="6" tint="-0.249977111117893"/>
      </left>
      <right/>
      <top/>
      <bottom style="hair">
        <color theme="6" tint="-0.249977111117893"/>
      </bottom>
      <diagonal/>
    </border>
    <border>
      <left/>
      <right style="hair">
        <color theme="6" tint="-0.249977111117893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theme="6" tint="-0.249977111117893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double">
        <color theme="4" tint="0.5999938962981048"/>
      </right>
      <top/>
      <bottom style="double">
        <color theme="4" tint="0.5999938962981048"/>
      </bottom>
      <diagonal/>
    </border>
    <border>
      <left/>
      <right/>
      <top/>
      <bottom style="double">
        <color theme="4" tint="0.5999938962981048"/>
      </bottom>
      <diagonal/>
    </border>
    <border>
      <left style="double">
        <color theme="4" tint="0.5999938962981048"/>
      </left>
      <right/>
      <top/>
      <bottom style="double">
        <color theme="4" tint="0.5999938962981048"/>
      </bottom>
      <diagonal/>
    </border>
    <border>
      <left/>
      <right style="double">
        <color theme="4" tint="0.5999938962981048"/>
      </right>
      <top style="double">
        <color theme="4" tint="0.5999938962981048"/>
      </top>
      <bottom/>
      <diagonal/>
    </border>
    <border>
      <left/>
      <right/>
      <top style="double">
        <color theme="4" tint="0.5999938962981048"/>
      </top>
      <bottom/>
      <diagonal/>
    </border>
    <border>
      <left/>
      <right style="double">
        <color theme="4" tint="0.5999938962981048"/>
      </right>
      <top/>
      <bottom/>
      <diagonal/>
    </border>
    <border>
      <left style="double">
        <color theme="4" tint="0.5999938962981048"/>
      </left>
      <right/>
      <top/>
      <bottom/>
      <diagonal/>
    </border>
    <border>
      <left style="double">
        <color theme="4" tint="0.5999938962981048"/>
      </left>
      <right/>
      <top style="double">
        <color theme="4" tint="0.5999938962981048"/>
      </top>
      <bottom/>
      <diagonal/>
    </border>
    <border>
      <left/>
      <right style="hair">
        <color theme="6" tint="-0.249977111117893"/>
      </right>
      <top style="hair">
        <color theme="6" tint="-0.249977111117893"/>
      </top>
      <bottom/>
      <diagonal/>
    </border>
    <border>
      <left/>
      <right/>
      <top style="hair">
        <color theme="6" tint="-0.249977111117893"/>
      </top>
      <bottom/>
      <diagonal/>
    </border>
    <border>
      <left style="hair">
        <color theme="6" tint="-0.249977111117893"/>
      </left>
      <right/>
      <top style="hair">
        <color theme="6" tint="-0.249977111117893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56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56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 style="dashed">
        <color indexed="64"/>
      </right>
      <top style="double">
        <color indexed="64"/>
      </top>
      <bottom/>
      <diagonal/>
    </border>
    <border>
      <left style="dashed">
        <color indexed="64"/>
      </left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 style="dashed">
        <color indexed="64"/>
      </right>
      <top/>
      <bottom/>
      <diagonal/>
    </border>
    <border>
      <left style="dashed">
        <color indexed="64"/>
      </left>
      <right style="double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 style="dashed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ashed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56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theme="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 style="double">
        <color theme="4" tint="0.5999938962981048"/>
      </left>
      <right style="double">
        <color theme="4" tint="0.5999938962981048"/>
      </right>
      <top style="double">
        <color theme="4" tint="0.5999938962981048"/>
      </top>
      <bottom/>
      <diagonal/>
    </border>
    <border>
      <left style="hair">
        <color theme="6" tint="-0.249977111117893"/>
      </left>
      <right style="hair">
        <color theme="6" tint="-0.249977111117893"/>
      </right>
      <top style="hair">
        <color theme="6" tint="-0.249977111117893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56"/>
      </left>
      <right style="thin">
        <color indexed="56"/>
      </right>
      <top style="medium">
        <color indexed="64"/>
      </top>
      <bottom style="medium">
        <color indexed="64"/>
      </bottom>
      <diagonal/>
    </border>
    <border>
      <left/>
      <right style="thin">
        <color indexed="56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8">
    <xf numFmtId="0" fontId="1" fillId="0" borderId="0"/>
    <xf numFmtId="9" fontId="1" fillId="0" borderId="0"/>
    <xf numFmtId="44" fontId="1" fillId="0" borderId="0"/>
    <xf numFmtId="0" fontId="6" fillId="0" borderId="0"/>
    <xf numFmtId="0" fontId="1" fillId="0" borderId="0"/>
    <xf numFmtId="0" fontId="27" fillId="0" borderId="0"/>
    <xf numFmtId="44" fontId="1" fillId="0" borderId="0"/>
    <xf numFmtId="0" fontId="34" fillId="0" borderId="0"/>
  </cellStyleXfs>
  <cellXfs count="340">
    <xf numFmtId="0" fontId="0" fillId="0" borderId="0" pivotButton="0" quotePrefix="0" xfId="0"/>
    <xf numFmtId="0" fontId="0" fillId="0" borderId="1" pivotButton="0" quotePrefix="0" xfId="0"/>
    <xf numFmtId="0" fontId="0" fillId="0" borderId="2" pivotButton="0" quotePrefix="0" xfId="0"/>
    <xf numFmtId="164" fontId="0" fillId="2" borderId="2" pivotButton="0" quotePrefix="0" xfId="2"/>
    <xf numFmtId="0" fontId="2" fillId="0" borderId="2" applyAlignment="1" pivotButton="0" quotePrefix="0" xfId="0">
      <alignment horizontal="right"/>
    </xf>
    <xf numFmtId="0" fontId="0" fillId="0" borderId="4" pivotButton="0" quotePrefix="0" xfId="0"/>
    <xf numFmtId="0" fontId="2" fillId="0" borderId="5" applyAlignment="1" pivotButton="0" quotePrefix="0" xfId="0">
      <alignment horizontal="center"/>
    </xf>
    <xf numFmtId="0" fontId="2" fillId="0" borderId="7" applyAlignment="1" pivotButton="0" quotePrefix="0" xfId="0">
      <alignment horizontal="left"/>
    </xf>
    <xf numFmtId="0" fontId="3" fillId="3" borderId="0" applyAlignment="1" pivotButton="0" quotePrefix="0" xfId="0">
      <alignment horizontal="center" vertical="center"/>
    </xf>
    <xf numFmtId="164" fontId="0" fillId="0" borderId="0" pivotButton="0" quotePrefix="0" xfId="2"/>
    <xf numFmtId="0" fontId="2" fillId="0" borderId="0" applyAlignment="1" pivotButton="0" quotePrefix="0" xfId="0">
      <alignment horizontal="right"/>
    </xf>
    <xf numFmtId="165" fontId="0" fillId="4" borderId="8" pivotButton="0" quotePrefix="0" xfId="2"/>
    <xf numFmtId="165" fontId="0" fillId="4" borderId="9" pivotButton="0" quotePrefix="0" xfId="2"/>
    <xf numFmtId="0" fontId="0" fillId="0" borderId="14" applyAlignment="1" pivotButton="0" quotePrefix="0" xfId="0">
      <alignment horizontal="right"/>
    </xf>
    <xf numFmtId="164" fontId="0" fillId="2" borderId="0" pivotButton="0" quotePrefix="0" xfId="2"/>
    <xf numFmtId="0" fontId="0" fillId="0" borderId="15" applyAlignment="1" pivotButton="0" quotePrefix="0" xfId="0">
      <alignment horizontal="right"/>
    </xf>
    <xf numFmtId="0" fontId="2" fillId="5" borderId="11" applyAlignment="1" pivotButton="0" quotePrefix="0" xfId="0">
      <alignment horizontal="center" vertical="center"/>
    </xf>
    <xf numFmtId="0" fontId="2" fillId="5" borderId="12" applyAlignment="1" pivotButton="0" quotePrefix="0" xfId="0">
      <alignment horizontal="center" vertical="center"/>
    </xf>
    <xf numFmtId="0" fontId="2" fillId="5" borderId="15" applyAlignment="1" pivotButton="0" quotePrefix="0" xfId="0">
      <alignment horizontal="center" vertical="center"/>
    </xf>
    <xf numFmtId="164" fontId="0" fillId="4" borderId="8" pivotButton="0" quotePrefix="0" xfId="2"/>
    <xf numFmtId="164" fontId="0" fillId="4" borderId="9" pivotButton="0" quotePrefix="0" xfId="2"/>
    <xf numFmtId="0" fontId="2" fillId="4" borderId="10" applyAlignment="1" pivotButton="0" quotePrefix="0" xfId="0">
      <alignment horizontal="right"/>
    </xf>
    <xf numFmtId="164" fontId="0" fillId="2" borderId="13" pivotButton="0" quotePrefix="0" xfId="2"/>
    <xf numFmtId="164" fontId="0" fillId="2" borderId="12" pivotButton="0" quotePrefix="0" xfId="2"/>
    <xf numFmtId="0" fontId="2" fillId="5" borderId="0" applyAlignment="1" pivotButton="0" quotePrefix="0" xfId="0">
      <alignment horizontal="center" vertical="center"/>
    </xf>
    <xf numFmtId="0" fontId="0" fillId="2" borderId="0" pivotButton="0" quotePrefix="0" xfId="0"/>
    <xf numFmtId="0" fontId="0" fillId="0" borderId="0" applyAlignment="1" pivotButton="0" quotePrefix="0" xfId="0">
      <alignment horizontal="right"/>
    </xf>
    <xf numFmtId="164" fontId="2" fillId="4" borderId="9" pivotButton="0" quotePrefix="0" xfId="2"/>
    <xf numFmtId="0" fontId="4" fillId="4" borderId="10" applyAlignment="1" pivotButton="0" quotePrefix="0" xfId="0">
      <alignment horizontal="right"/>
    </xf>
    <xf numFmtId="9" fontId="0" fillId="2" borderId="13" applyAlignment="1" pivotButton="0" quotePrefix="0" xfId="1">
      <alignment horizontal="center"/>
    </xf>
    <xf numFmtId="9" fontId="0" fillId="2" borderId="0" applyAlignment="1" pivotButton="0" quotePrefix="0" xfId="1">
      <alignment horizontal="center"/>
    </xf>
    <xf numFmtId="0" fontId="3" fillId="0" borderId="0" applyAlignment="1" pivotButton="0" quotePrefix="0" xfId="0">
      <alignment horizontal="center" vertical="center"/>
    </xf>
    <xf numFmtId="0" fontId="0" fillId="7" borderId="0" pivotButton="0" quotePrefix="0" xfId="0"/>
    <xf numFmtId="0" fontId="6" fillId="7" borderId="0" pivotButton="0" quotePrefix="0" xfId="3"/>
    <xf numFmtId="0" fontId="7" fillId="7" borderId="0" pivotButton="0" quotePrefix="0" xfId="3"/>
    <xf numFmtId="0" fontId="6" fillId="7" borderId="23" pivotButton="0" quotePrefix="0" xfId="3"/>
    <xf numFmtId="0" fontId="12" fillId="9" borderId="26" applyAlignment="1" pivotButton="0" quotePrefix="0" xfId="0">
      <alignment horizontal="right" vertical="center"/>
    </xf>
    <xf numFmtId="0" fontId="12" fillId="9" borderId="27" applyAlignment="1" pivotButton="0" quotePrefix="0" xfId="0">
      <alignment horizontal="center" vertical="center"/>
    </xf>
    <xf numFmtId="0" fontId="0" fillId="0" borderId="29" pivotButton="0" quotePrefix="0" xfId="0"/>
    <xf numFmtId="164" fontId="0" fillId="0" borderId="0" pivotButton="0" quotePrefix="0" xfId="0"/>
    <xf numFmtId="164" fontId="13" fillId="10" borderId="30" applyAlignment="1" pivotButton="0" quotePrefix="0" xfId="0">
      <alignment horizontal="right"/>
    </xf>
    <xf numFmtId="164" fontId="15" fillId="10" borderId="31" applyAlignment="1" pivotButton="0" quotePrefix="0" xfId="2">
      <alignment horizontal="center" vertical="center"/>
    </xf>
    <xf numFmtId="164" fontId="14" fillId="10" borderId="32" applyAlignment="1" pivotButton="0" quotePrefix="0" xfId="2">
      <alignment horizontal="right"/>
    </xf>
    <xf numFmtId="164" fontId="14" fillId="10" borderId="33" applyAlignment="1" pivotButton="0" quotePrefix="0" xfId="2">
      <alignment horizontal="right"/>
    </xf>
    <xf numFmtId="164" fontId="14" fillId="10" borderId="34" applyAlignment="1" pivotButton="0" quotePrefix="0" xfId="2">
      <alignment horizontal="right"/>
    </xf>
    <xf numFmtId="0" fontId="16" fillId="10" borderId="35" applyAlignment="1" pivotButton="0" quotePrefix="0" xfId="0">
      <alignment horizontal="right"/>
    </xf>
    <xf numFmtId="164" fontId="17" fillId="10" borderId="36" applyAlignment="1" pivotButton="0" quotePrefix="0" xfId="2">
      <alignment horizontal="right"/>
    </xf>
    <xf numFmtId="164" fontId="18" fillId="10" borderId="37" applyAlignment="1" pivotButton="0" quotePrefix="0" xfId="2">
      <alignment horizontal="right"/>
    </xf>
    <xf numFmtId="164" fontId="18" fillId="10" borderId="38" applyAlignment="1" pivotButton="0" quotePrefix="0" xfId="2">
      <alignment horizontal="right"/>
    </xf>
    <xf numFmtId="164" fontId="18" fillId="10" borderId="39" applyAlignment="1" pivotButton="0" quotePrefix="0" xfId="2">
      <alignment horizontal="right"/>
    </xf>
    <xf numFmtId="0" fontId="13" fillId="0" borderId="35" pivotButton="0" quotePrefix="0" xfId="0"/>
    <xf numFmtId="164" fontId="18" fillId="0" borderId="36" pivotButton="0" quotePrefix="0" xfId="2"/>
    <xf numFmtId="164" fontId="18" fillId="0" borderId="37" pivotButton="0" quotePrefix="0" xfId="2"/>
    <xf numFmtId="164" fontId="18" fillId="0" borderId="38" pivotButton="0" quotePrefix="0" xfId="2"/>
    <xf numFmtId="164" fontId="18" fillId="0" borderId="39" pivotButton="0" quotePrefix="0" xfId="2"/>
    <xf numFmtId="164" fontId="13" fillId="0" borderId="35" applyAlignment="1" pivotButton="0" quotePrefix="0" xfId="0">
      <alignment horizontal="right"/>
    </xf>
    <xf numFmtId="164" fontId="17" fillId="0" borderId="36" applyAlignment="1" pivotButton="0" quotePrefix="0" xfId="2">
      <alignment horizontal="center"/>
    </xf>
    <xf numFmtId="164" fontId="18" fillId="0" borderId="37" applyAlignment="1" pivotButton="0" quotePrefix="0" xfId="2">
      <alignment horizontal="right"/>
    </xf>
    <xf numFmtId="164" fontId="18" fillId="0" borderId="38" applyAlignment="1" pivotButton="0" quotePrefix="0" xfId="2">
      <alignment horizontal="right"/>
    </xf>
    <xf numFmtId="164" fontId="18" fillId="0" borderId="39" applyAlignment="1" pivotButton="0" quotePrefix="0" xfId="2">
      <alignment horizontal="right"/>
    </xf>
    <xf numFmtId="0" fontId="16" fillId="0" borderId="35" applyAlignment="1" pivotButton="0" quotePrefix="0" xfId="0">
      <alignment horizontal="right"/>
    </xf>
    <xf numFmtId="164" fontId="17" fillId="0" borderId="36" applyAlignment="1" pivotButton="0" quotePrefix="0" xfId="2">
      <alignment horizontal="right"/>
    </xf>
    <xf numFmtId="164" fontId="16" fillId="0" borderId="37" applyAlignment="1" pivotButton="0" quotePrefix="0" xfId="2">
      <alignment horizontal="right"/>
    </xf>
    <xf numFmtId="164" fontId="16" fillId="0" borderId="38" applyAlignment="1" pivotButton="0" quotePrefix="0" xfId="2">
      <alignment horizontal="right"/>
    </xf>
    <xf numFmtId="164" fontId="18" fillId="0" borderId="36" pivotButton="0" quotePrefix="0" xfId="2"/>
    <xf numFmtId="164" fontId="18" fillId="0" borderId="37" pivotButton="0" quotePrefix="0" xfId="2"/>
    <xf numFmtId="164" fontId="18" fillId="0" borderId="38" pivotButton="0" quotePrefix="0" xfId="2"/>
    <xf numFmtId="164" fontId="18" fillId="0" borderId="39" pivotButton="0" quotePrefix="0" xfId="2"/>
    <xf numFmtId="164" fontId="19" fillId="0" borderId="36" pivotButton="0" quotePrefix="0" xfId="2"/>
    <xf numFmtId="164" fontId="19" fillId="0" borderId="37" pivotButton="0" quotePrefix="0" xfId="2"/>
    <xf numFmtId="164" fontId="19" fillId="0" borderId="38" pivotButton="0" quotePrefix="0" xfId="2"/>
    <xf numFmtId="164" fontId="19" fillId="0" borderId="39" pivotButton="0" quotePrefix="0" xfId="2"/>
    <xf numFmtId="164" fontId="16" fillId="0" borderId="36" applyAlignment="1" pivotButton="0" quotePrefix="0" xfId="2">
      <alignment horizontal="right"/>
    </xf>
    <xf numFmtId="164" fontId="16" fillId="0" borderId="39" applyAlignment="1" pivotButton="0" quotePrefix="0" xfId="2">
      <alignment horizontal="right"/>
    </xf>
    <xf numFmtId="0" fontId="16" fillId="0" borderId="40" applyAlignment="1" pivotButton="0" quotePrefix="0" xfId="0">
      <alignment horizontal="right"/>
    </xf>
    <xf numFmtId="164" fontId="16" fillId="0" borderId="41" applyAlignment="1" pivotButton="0" quotePrefix="0" xfId="2">
      <alignment horizontal="right"/>
    </xf>
    <xf numFmtId="164" fontId="16" fillId="0" borderId="42" applyAlignment="1" pivotButton="0" quotePrefix="0" xfId="2">
      <alignment horizontal="right"/>
    </xf>
    <xf numFmtId="164" fontId="16" fillId="0" borderId="43" applyAlignment="1" pivotButton="0" quotePrefix="0" xfId="2">
      <alignment horizontal="right"/>
    </xf>
    <xf numFmtId="0" fontId="20" fillId="0" borderId="0" applyAlignment="1" pivotButton="0" quotePrefix="0" xfId="0">
      <alignment horizontal="right"/>
    </xf>
    <xf numFmtId="164" fontId="20" fillId="0" borderId="0" applyAlignment="1" pivotButton="0" quotePrefix="0" xfId="2">
      <alignment horizontal="right"/>
    </xf>
    <xf numFmtId="164" fontId="14" fillId="0" borderId="0" applyAlignment="1" pivotButton="0" quotePrefix="0" xfId="2">
      <alignment horizontal="right"/>
    </xf>
    <xf numFmtId="0" fontId="21" fillId="9" borderId="26" applyAlignment="1" pivotButton="0" quotePrefix="0" xfId="0">
      <alignment horizontal="right" vertical="center"/>
    </xf>
    <xf numFmtId="0" fontId="12" fillId="9" borderId="44" applyAlignment="1" pivotButton="0" quotePrefix="0" xfId="0">
      <alignment horizontal="center" vertical="center"/>
    </xf>
    <xf numFmtId="0" fontId="16" fillId="0" borderId="45" applyAlignment="1" pivotButton="0" quotePrefix="0" xfId="0">
      <alignment horizontal="right"/>
    </xf>
    <xf numFmtId="164" fontId="20" fillId="0" borderId="46" applyAlignment="1" pivotButton="0" quotePrefix="0" xfId="2">
      <alignment horizontal="right"/>
    </xf>
    <xf numFmtId="164" fontId="20" fillId="0" borderId="47" applyAlignment="1" pivotButton="0" quotePrefix="0" xfId="2">
      <alignment horizontal="right"/>
    </xf>
    <xf numFmtId="164" fontId="14" fillId="0" borderId="48" applyAlignment="1" pivotButton="0" quotePrefix="0" xfId="2">
      <alignment horizontal="right"/>
    </xf>
    <xf numFmtId="0" fontId="16" fillId="0" borderId="49" applyAlignment="1" pivotButton="0" quotePrefix="0" xfId="0">
      <alignment horizontal="right"/>
    </xf>
    <xf numFmtId="164" fontId="20" fillId="0" borderId="35" applyAlignment="1" pivotButton="0" quotePrefix="0" xfId="2">
      <alignment horizontal="right"/>
    </xf>
    <xf numFmtId="164" fontId="20" fillId="0" borderId="38" applyAlignment="1" pivotButton="0" quotePrefix="0" xfId="2">
      <alignment horizontal="right"/>
    </xf>
    <xf numFmtId="164" fontId="14" fillId="0" borderId="50" applyAlignment="1" pivotButton="0" quotePrefix="0" xfId="2">
      <alignment horizontal="right"/>
    </xf>
    <xf numFmtId="0" fontId="16" fillId="0" borderId="51" applyAlignment="1" pivotButton="0" quotePrefix="0" xfId="0">
      <alignment horizontal="right"/>
    </xf>
    <xf numFmtId="164" fontId="20" fillId="0" borderId="52" applyAlignment="1" pivotButton="0" quotePrefix="0" xfId="2">
      <alignment horizontal="right"/>
    </xf>
    <xf numFmtId="164" fontId="20" fillId="0" borderId="53" applyAlignment="1" pivotButton="0" quotePrefix="0" xfId="2">
      <alignment horizontal="right"/>
    </xf>
    <xf numFmtId="164" fontId="14" fillId="0" borderId="54" applyAlignment="1" pivotButton="0" quotePrefix="0" xfId="2">
      <alignment horizontal="right"/>
    </xf>
    <xf numFmtId="164" fontId="14" fillId="0" borderId="0" pivotButton="0" quotePrefix="0" xfId="2"/>
    <xf numFmtId="164" fontId="17" fillId="10" borderId="41" applyAlignment="1" pivotButton="0" quotePrefix="0" xfId="2">
      <alignment horizontal="right"/>
    </xf>
    <xf numFmtId="164" fontId="18" fillId="0" borderId="57" applyAlignment="1" pivotButton="0" quotePrefix="0" xfId="2">
      <alignment horizontal="right"/>
    </xf>
    <xf numFmtId="0" fontId="23" fillId="8" borderId="0" applyAlignment="1" pivotButton="0" quotePrefix="0" xfId="4">
      <alignment horizontal="center"/>
    </xf>
    <xf numFmtId="0" fontId="26" fillId="0" borderId="0" pivotButton="0" quotePrefix="0" xfId="5"/>
    <xf numFmtId="0" fontId="26" fillId="2" borderId="0" pivotButton="0" quotePrefix="0" xfId="5"/>
    <xf numFmtId="0" fontId="28" fillId="5" borderId="0" pivotButton="0" quotePrefix="0" xfId="5"/>
    <xf numFmtId="0" fontId="29" fillId="5" borderId="0" pivotButton="0" quotePrefix="0" xfId="5"/>
    <xf numFmtId="0" fontId="30" fillId="3" borderId="0" pivotButton="0" quotePrefix="0" xfId="5"/>
    <xf numFmtId="0" fontId="29" fillId="3" borderId="0" pivotButton="0" quotePrefix="0" xfId="5"/>
    <xf numFmtId="0" fontId="31" fillId="0" borderId="0" pivotButton="0" quotePrefix="0" xfId="5"/>
    <xf numFmtId="0" fontId="0" fillId="6" borderId="14" applyAlignment="1" pivotButton="0" quotePrefix="0" xfId="0">
      <alignment horizontal="right"/>
    </xf>
    <xf numFmtId="164" fontId="0" fillId="6" borderId="0" pivotButton="0" quotePrefix="0" xfId="2"/>
    <xf numFmtId="164" fontId="0" fillId="6" borderId="13" pivotButton="0" quotePrefix="0" xfId="2"/>
    <xf numFmtId="0" fontId="0" fillId="6" borderId="15" applyAlignment="1" pivotButton="0" quotePrefix="0" xfId="0">
      <alignment horizontal="right"/>
    </xf>
    <xf numFmtId="164" fontId="0" fillId="6" borderId="12" pivotButton="0" quotePrefix="0" xfId="2"/>
    <xf numFmtId="164" fontId="0" fillId="6" borderId="11" pivotButton="0" quotePrefix="0" xfId="2"/>
    <xf numFmtId="0" fontId="24" fillId="0" borderId="0" pivotButton="0" quotePrefix="0" xfId="0"/>
    <xf numFmtId="0" fontId="32" fillId="0" borderId="14" applyAlignment="1" pivotButton="0" quotePrefix="0" xfId="0">
      <alignment horizontal="right"/>
    </xf>
    <xf numFmtId="164" fontId="0" fillId="0" borderId="13" pivotButton="0" quotePrefix="0" xfId="6"/>
    <xf numFmtId="0" fontId="33" fillId="4" borderId="14" applyAlignment="1" pivotButton="0" quotePrefix="0" xfId="0">
      <alignment horizontal="right"/>
    </xf>
    <xf numFmtId="166" fontId="0" fillId="4" borderId="13" pivotButton="0" quotePrefix="0" xfId="0"/>
    <xf numFmtId="0" fontId="32" fillId="0" borderId="14" applyAlignment="1" pivotButton="0" quotePrefix="0" xfId="0">
      <alignment horizontal="left"/>
    </xf>
    <xf numFmtId="164" fontId="32" fillId="0" borderId="14" applyAlignment="1" pivotButton="0" quotePrefix="0" xfId="0">
      <alignment horizontal="left"/>
    </xf>
    <xf numFmtId="166" fontId="0" fillId="0" borderId="13" pivotButton="0" quotePrefix="0" xfId="0"/>
    <xf numFmtId="166" fontId="2" fillId="4" borderId="13" pivotButton="0" quotePrefix="0" xfId="0"/>
    <xf numFmtId="0" fontId="33" fillId="0" borderId="14" applyAlignment="1" pivotButton="0" quotePrefix="0" xfId="0">
      <alignment horizontal="right"/>
    </xf>
    <xf numFmtId="166" fontId="0" fillId="0" borderId="13" applyAlignment="1" pivotButton="0" quotePrefix="0" xfId="1">
      <alignment horizontal="center"/>
    </xf>
    <xf numFmtId="0" fontId="33" fillId="4" borderId="10" applyAlignment="1" pivotButton="0" quotePrefix="0" xfId="0">
      <alignment horizontal="right"/>
    </xf>
    <xf numFmtId="166" fontId="2" fillId="4" borderId="8" pivotButton="0" quotePrefix="0" xfId="0"/>
    <xf numFmtId="164" fontId="33" fillId="4" borderId="10" applyAlignment="1" pivotButton="0" quotePrefix="0" xfId="0">
      <alignment horizontal="right"/>
    </xf>
    <xf numFmtId="164" fontId="0" fillId="0" borderId="0" pivotButton="0" quotePrefix="0" xfId="6"/>
    <xf numFmtId="166" fontId="0" fillId="0" borderId="0" pivotButton="0" quotePrefix="0" xfId="0"/>
    <xf numFmtId="166" fontId="0" fillId="4" borderId="0" pivotButton="0" quotePrefix="0" xfId="0"/>
    <xf numFmtId="166" fontId="2" fillId="4" borderId="0" pivotButton="0" quotePrefix="0" xfId="0"/>
    <xf numFmtId="166" fontId="2" fillId="4" borderId="9" pivotButton="0" quotePrefix="0" xfId="0"/>
    <xf numFmtId="167" fontId="0" fillId="0" borderId="0" pivotButton="0" quotePrefix="0" xfId="0"/>
    <xf numFmtId="0" fontId="35" fillId="0" borderId="14" applyAlignment="1" pivotButton="0" quotePrefix="0" xfId="0">
      <alignment horizontal="left"/>
    </xf>
    <xf numFmtId="168" fontId="25" fillId="0" borderId="13" applyAlignment="1" pivotButton="0" quotePrefix="0" xfId="0">
      <alignment horizontal="center"/>
    </xf>
    <xf numFmtId="168" fontId="36" fillId="0" borderId="13" applyAlignment="1" pivotButton="0" quotePrefix="0" xfId="0">
      <alignment horizontal="center"/>
    </xf>
    <xf numFmtId="0" fontId="0" fillId="0" borderId="14" pivotButton="0" quotePrefix="0" xfId="0"/>
    <xf numFmtId="168" fontId="0" fillId="0" borderId="13" pivotButton="0" quotePrefix="0" xfId="6"/>
    <xf numFmtId="164" fontId="0" fillId="0" borderId="14" pivotButton="0" quotePrefix="0" xfId="6"/>
    <xf numFmtId="168" fontId="0" fillId="0" borderId="8" pivotButton="0" quotePrefix="0" xfId="6"/>
    <xf numFmtId="164" fontId="0" fillId="2" borderId="11" pivotButton="0" quotePrefix="0" xfId="6"/>
    <xf numFmtId="164" fontId="0" fillId="2" borderId="13" pivotButton="0" quotePrefix="0" xfId="6"/>
    <xf numFmtId="164" fontId="0" fillId="0" borderId="0" pivotButton="0" quotePrefix="0" xfId="6"/>
    <xf numFmtId="166" fontId="0" fillId="0" borderId="0" applyAlignment="1" pivotButton="0" quotePrefix="0" xfId="1">
      <alignment horizontal="center"/>
    </xf>
    <xf numFmtId="0" fontId="32" fillId="0" borderId="15" applyAlignment="1" pivotButton="0" quotePrefix="0" xfId="0">
      <alignment horizontal="right"/>
    </xf>
    <xf numFmtId="164" fontId="0" fillId="0" borderId="11" pivotButton="0" quotePrefix="0" xfId="6"/>
    <xf numFmtId="0" fontId="0" fillId="0" borderId="13" pivotButton="0" quotePrefix="0" xfId="0"/>
    <xf numFmtId="0" fontId="35" fillId="0" borderId="15" pivotButton="0" quotePrefix="0" xfId="0"/>
    <xf numFmtId="168" fontId="25" fillId="0" borderId="11" applyAlignment="1" pivotButton="0" quotePrefix="0" xfId="0">
      <alignment horizontal="center"/>
    </xf>
    <xf numFmtId="0" fontId="35" fillId="0" borderId="14" pivotButton="0" quotePrefix="0" xfId="0"/>
    <xf numFmtId="164" fontId="0" fillId="0" borderId="10" pivotButton="0" quotePrefix="0" xfId="6"/>
    <xf numFmtId="0" fontId="34" fillId="5" borderId="0" applyAlignment="1" pivotButton="0" quotePrefix="0" xfId="7">
      <alignment horizontal="center" vertical="center"/>
    </xf>
    <xf numFmtId="0" fontId="23" fillId="13" borderId="0" applyAlignment="1" pivotButton="0" quotePrefix="0" xfId="0">
      <alignment horizontal="center"/>
    </xf>
    <xf numFmtId="0" fontId="23" fillId="13" borderId="58" applyAlignment="1" pivotButton="0" quotePrefix="0" xfId="0">
      <alignment horizontal="center"/>
    </xf>
    <xf numFmtId="0" fontId="23" fillId="0" borderId="0" applyAlignment="1" pivotButton="0" quotePrefix="0" xfId="0">
      <alignment horizontal="center"/>
    </xf>
    <xf numFmtId="164" fontId="2" fillId="0" borderId="0" pivotButton="0" quotePrefix="0" xfId="6"/>
    <xf numFmtId="164" fontId="2" fillId="6" borderId="0" pivotButton="0" quotePrefix="0" xfId="6"/>
    <xf numFmtId="0" fontId="0" fillId="0" borderId="59" pivotButton="0" quotePrefix="0" xfId="0"/>
    <xf numFmtId="0" fontId="0" fillId="2" borderId="0" applyAlignment="1" pivotButton="0" quotePrefix="0" xfId="0">
      <alignment horizontal="right"/>
    </xf>
    <xf numFmtId="164" fontId="0" fillId="2" borderId="0" pivotButton="0" quotePrefix="0" xfId="6"/>
    <xf numFmtId="164" fontId="0" fillId="2" borderId="0" pivotButton="0" quotePrefix="0" xfId="0"/>
    <xf numFmtId="168" fontId="0" fillId="2" borderId="0" pivotButton="0" quotePrefix="0" xfId="0"/>
    <xf numFmtId="169" fontId="0" fillId="2" borderId="0" pivotButton="0" quotePrefix="0" xfId="0"/>
    <xf numFmtId="0" fontId="2" fillId="2" borderId="0" applyAlignment="1" pivotButton="0" quotePrefix="0" xfId="0">
      <alignment horizontal="right"/>
    </xf>
    <xf numFmtId="164" fontId="2" fillId="2" borderId="0" pivotButton="0" quotePrefix="0" xfId="6"/>
    <xf numFmtId="165" fontId="0" fillId="2" borderId="0" pivotButton="0" quotePrefix="0" xfId="2"/>
    <xf numFmtId="166" fontId="0" fillId="2" borderId="13" applyAlignment="1" pivotButton="0" quotePrefix="0" xfId="1">
      <alignment horizontal="center"/>
    </xf>
    <xf numFmtId="164" fontId="38" fillId="4" borderId="9" pivotButton="0" quotePrefix="0" xfId="2"/>
    <xf numFmtId="164" fontId="38" fillId="4" borderId="8" pivotButton="0" quotePrefix="0" xfId="2"/>
    <xf numFmtId="168" fontId="38" fillId="0" borderId="13" pivotButton="0" quotePrefix="0" xfId="6"/>
    <xf numFmtId="0" fontId="38" fillId="0" borderId="0" pivotButton="0" quotePrefix="0" xfId="0"/>
    <xf numFmtId="0" fontId="38" fillId="0" borderId="6" pivotButton="0" quotePrefix="0" xfId="0"/>
    <xf numFmtId="0" fontId="38" fillId="0" borderId="3" pivotButton="0" quotePrefix="0" xfId="0"/>
    <xf numFmtId="0" fontId="39" fillId="2" borderId="0" pivotButton="0" quotePrefix="0" xfId="0"/>
    <xf numFmtId="0" fontId="38" fillId="2" borderId="0" pivotButton="0" quotePrefix="0" xfId="0"/>
    <xf numFmtId="0" fontId="40" fillId="0" borderId="0" pivotButton="0" quotePrefix="0" xfId="0"/>
    <xf numFmtId="0" fontId="41" fillId="7" borderId="23" pivotButton="0" quotePrefix="0" xfId="3"/>
    <xf numFmtId="0" fontId="42" fillId="7" borderId="0" pivotButton="0" quotePrefix="0" xfId="3"/>
    <xf numFmtId="0" fontId="43" fillId="0" borderId="0" applyAlignment="1" pivotButton="0" quotePrefix="0" xfId="0">
      <alignment horizontal="center" vertical="center"/>
    </xf>
    <xf numFmtId="0" fontId="44" fillId="0" borderId="0" applyAlignment="1" pivotButton="0" quotePrefix="0" xfId="0">
      <alignment horizontal="center" vertical="center"/>
    </xf>
    <xf numFmtId="164" fontId="40" fillId="0" borderId="0" pivotButton="0" quotePrefix="0" xfId="2"/>
    <xf numFmtId="9" fontId="40" fillId="0" borderId="0" applyAlignment="1" pivotButton="0" quotePrefix="0" xfId="1">
      <alignment horizontal="center"/>
    </xf>
    <xf numFmtId="164" fontId="44" fillId="0" borderId="0" pivotButton="0" quotePrefix="0" xfId="2"/>
    <xf numFmtId="0" fontId="43" fillId="3" borderId="0" applyAlignment="1" pivotButton="0" quotePrefix="0" xfId="0">
      <alignment horizontal="center" vertical="center"/>
    </xf>
    <xf numFmtId="0" fontId="44" fillId="0" borderId="7" applyAlignment="1" pivotButton="0" quotePrefix="0" xfId="0">
      <alignment horizontal="left"/>
    </xf>
    <xf numFmtId="0" fontId="44" fillId="0" borderId="5" applyAlignment="1" pivotButton="0" quotePrefix="0" xfId="0">
      <alignment horizontal="center"/>
    </xf>
    <xf numFmtId="0" fontId="40" fillId="0" borderId="2" pivotButton="0" quotePrefix="0" xfId="0"/>
    <xf numFmtId="49" fontId="40" fillId="0" borderId="0" applyAlignment="1" pivotButton="0" quotePrefix="0" xfId="2">
      <alignment horizontal="right"/>
    </xf>
    <xf numFmtId="0" fontId="5" fillId="8" borderId="0" applyAlignment="1" pivotButton="0" quotePrefix="0" xfId="4">
      <alignment horizontal="center"/>
    </xf>
    <xf numFmtId="0" fontId="37" fillId="12" borderId="0" applyAlignment="1" pivotButton="0" quotePrefix="0" xfId="0">
      <alignment horizontal="center" vertical="center"/>
    </xf>
    <xf numFmtId="0" fontId="3" fillId="3" borderId="0" applyAlignment="1" pivotButton="0" quotePrefix="0" xfId="0">
      <alignment horizontal="center" vertical="center"/>
    </xf>
    <xf numFmtId="0" fontId="4" fillId="5" borderId="15" applyAlignment="1" pivotButton="0" quotePrefix="0" xfId="0">
      <alignment horizontal="center" vertical="center"/>
    </xf>
    <xf numFmtId="0" fontId="4" fillId="5" borderId="11" applyAlignment="1" pivotButton="0" quotePrefix="0" xfId="0">
      <alignment horizontal="center" vertical="center"/>
    </xf>
    <xf numFmtId="4" fontId="2" fillId="5" borderId="15" applyAlignment="1" pivotButton="0" quotePrefix="0" xfId="0">
      <alignment horizontal="right" vertical="center"/>
    </xf>
    <xf numFmtId="4" fontId="2" fillId="5" borderId="12" applyAlignment="1" pivotButton="0" quotePrefix="0" xfId="0">
      <alignment horizontal="right" vertical="center"/>
    </xf>
    <xf numFmtId="0" fontId="2" fillId="5" borderId="15" applyAlignment="1" pivotButton="0" quotePrefix="0" xfId="0">
      <alignment horizontal="center" vertical="center"/>
    </xf>
    <xf numFmtId="0" fontId="2" fillId="5" borderId="12" applyAlignment="1" pivotButton="0" quotePrefix="0" xfId="0">
      <alignment horizontal="center" vertical="center"/>
    </xf>
    <xf numFmtId="0" fontId="2" fillId="5" borderId="11" applyAlignment="1" pivotButton="0" quotePrefix="0" xfId="0">
      <alignment horizontal="center" vertical="center"/>
    </xf>
    <xf numFmtId="4" fontId="2" fillId="5" borderId="14" applyAlignment="1" pivotButton="0" quotePrefix="0" xfId="0">
      <alignment horizontal="right" vertical="center"/>
    </xf>
    <xf numFmtId="4" fontId="2" fillId="5" borderId="0" applyAlignment="1" pivotButton="0" quotePrefix="0" xfId="0">
      <alignment horizontal="right" vertical="center"/>
    </xf>
    <xf numFmtId="0" fontId="5" fillId="7" borderId="18" applyAlignment="1" pivotButton="0" quotePrefix="0" xfId="0">
      <alignment horizontal="center"/>
    </xf>
    <xf numFmtId="0" fontId="5" fillId="7" borderId="17" applyAlignment="1" pivotButton="0" quotePrefix="0" xfId="0">
      <alignment horizontal="center"/>
    </xf>
    <xf numFmtId="0" fontId="5" fillId="7" borderId="16" applyAlignment="1" pivotButton="0" quotePrefix="0" xfId="0">
      <alignment horizontal="center"/>
    </xf>
    <xf numFmtId="0" fontId="0" fillId="0" borderId="25" applyAlignment="1" pivotButton="0" quotePrefix="0" xfId="0">
      <alignment horizontal="center"/>
    </xf>
    <xf numFmtId="0" fontId="0" fillId="0" borderId="23" applyAlignment="1" pivotButton="0" quotePrefix="0" xfId="0">
      <alignment horizontal="center"/>
    </xf>
    <xf numFmtId="0" fontId="0" fillId="0" borderId="24" applyAlignment="1" pivotButton="0" quotePrefix="0" xfId="0">
      <alignment horizontal="center"/>
    </xf>
    <xf numFmtId="0" fontId="0" fillId="0" borderId="22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0" borderId="21" applyAlignment="1" pivotButton="0" quotePrefix="0" xfId="0">
      <alignment horizontal="center"/>
    </xf>
    <xf numFmtId="0" fontId="0" fillId="0" borderId="20" applyAlignment="1" pivotButton="0" quotePrefix="0" xfId="0">
      <alignment horizontal="center"/>
    </xf>
    <xf numFmtId="0" fontId="0" fillId="0" borderId="7" applyAlignment="1" pivotButton="0" quotePrefix="0" xfId="0">
      <alignment horizontal="center"/>
    </xf>
    <xf numFmtId="0" fontId="0" fillId="0" borderId="19" applyAlignment="1" pivotButton="0" quotePrefix="0" xfId="0">
      <alignment horizontal="center"/>
    </xf>
    <xf numFmtId="0" fontId="8" fillId="7" borderId="0" applyAlignment="1" pivotButton="0" quotePrefix="0" xfId="3">
      <alignment horizontal="center"/>
    </xf>
    <xf numFmtId="0" fontId="7" fillId="7" borderId="0" applyAlignment="1" pivotButton="0" quotePrefix="0" xfId="3">
      <alignment horizontal="center"/>
    </xf>
    <xf numFmtId="0" fontId="0" fillId="7" borderId="0" applyAlignment="1" pivotButton="0" quotePrefix="0" xfId="0">
      <alignment horizontal="center"/>
    </xf>
    <xf numFmtId="0" fontId="22" fillId="11" borderId="51" applyAlignment="1" pivotButton="0" quotePrefix="0" xfId="0">
      <alignment horizontal="left" wrapText="1"/>
    </xf>
    <xf numFmtId="0" fontId="22" fillId="11" borderId="56" applyAlignment="1" pivotButton="0" quotePrefix="0" xfId="0">
      <alignment horizontal="left" wrapText="1"/>
    </xf>
    <xf numFmtId="0" fontId="22" fillId="11" borderId="54" applyAlignment="1" pivotButton="0" quotePrefix="0" xfId="0">
      <alignment horizontal="left" wrapText="1"/>
    </xf>
    <xf numFmtId="0" fontId="12" fillId="9" borderId="27" applyAlignment="1" pivotButton="0" quotePrefix="0" xfId="0">
      <alignment horizontal="center" vertical="center"/>
    </xf>
    <xf numFmtId="0" fontId="12" fillId="9" borderId="28" applyAlignment="1" pivotButton="0" quotePrefix="0" xfId="0">
      <alignment horizontal="center" vertical="center"/>
    </xf>
    <xf numFmtId="0" fontId="16" fillId="11" borderId="45" applyAlignment="1" pivotButton="0" quotePrefix="0" xfId="0">
      <alignment horizontal="left" wrapText="1"/>
    </xf>
    <xf numFmtId="0" fontId="16" fillId="11" borderId="55" applyAlignment="1" pivotButton="0" quotePrefix="0" xfId="0">
      <alignment horizontal="left" wrapText="1"/>
    </xf>
    <xf numFmtId="0" fontId="16" fillId="11" borderId="48" applyAlignment="1" pivotButton="0" quotePrefix="0" xfId="0">
      <alignment horizontal="left" wrapText="1"/>
    </xf>
    <xf numFmtId="0" fontId="16" fillId="11" borderId="49" applyAlignment="1" pivotButton="0" quotePrefix="0" xfId="0">
      <alignment horizontal="left" wrapText="1"/>
    </xf>
    <xf numFmtId="0" fontId="16" fillId="11" borderId="0" applyAlignment="1" pivotButton="0" quotePrefix="0" xfId="0">
      <alignment horizontal="left" wrapText="1"/>
    </xf>
    <xf numFmtId="0" fontId="16" fillId="11" borderId="50" applyAlignment="1" pivotButton="0" quotePrefix="0" xfId="0">
      <alignment horizontal="left" wrapText="1"/>
    </xf>
    <xf numFmtId="0" fontId="9" fillId="8" borderId="0" applyAlignment="1" pivotButton="0" quotePrefix="0" xfId="0">
      <alignment horizontal="center" vertical="top"/>
    </xf>
    <xf numFmtId="0" fontId="10" fillId="8" borderId="0" applyAlignment="1" pivotButton="0" quotePrefix="0" xfId="0">
      <alignment horizontal="center" vertical="top"/>
    </xf>
    <xf numFmtId="0" fontId="11" fillId="8" borderId="0" applyAlignment="1" pivotButton="0" quotePrefix="0" xfId="0">
      <alignment horizontal="center" vertical="top"/>
    </xf>
    <xf numFmtId="164" fontId="2" fillId="0" borderId="0" pivotButton="0" quotePrefix="0" xfId="6"/>
    <xf numFmtId="164" fontId="0" fillId="2" borderId="0" pivotButton="0" quotePrefix="0" xfId="6"/>
    <xf numFmtId="164" fontId="0" fillId="2" borderId="0" pivotButton="0" quotePrefix="0" xfId="0"/>
    <xf numFmtId="168" fontId="0" fillId="2" borderId="0" pivotButton="0" quotePrefix="0" xfId="0"/>
    <xf numFmtId="169" fontId="0" fillId="2" borderId="0" pivotButton="0" quotePrefix="0" xfId="0"/>
    <xf numFmtId="164" fontId="2" fillId="6" borderId="0" pivotButton="0" quotePrefix="0" xfId="6"/>
    <xf numFmtId="164" fontId="0" fillId="0" borderId="0" pivotButton="0" quotePrefix="0" xfId="0"/>
    <xf numFmtId="164" fontId="2" fillId="2" borderId="0" pivotButton="0" quotePrefix="0" xfId="6"/>
    <xf numFmtId="0" fontId="0" fillId="0" borderId="62" applyAlignment="1" pivotButton="0" quotePrefix="0" xfId="0">
      <alignment horizontal="center"/>
    </xf>
    <xf numFmtId="0" fontId="0" fillId="0" borderId="23" pivotButton="0" quotePrefix="0" xfId="0"/>
    <xf numFmtId="0" fontId="0" fillId="0" borderId="24" pivotButton="0" quotePrefix="0" xfId="0"/>
    <xf numFmtId="0" fontId="0" fillId="0" borderId="22" pivotButton="0" quotePrefix="0" xfId="0"/>
    <xf numFmtId="0" fontId="0" fillId="0" borderId="21" pivotButton="0" quotePrefix="0" xfId="0"/>
    <xf numFmtId="0" fontId="0" fillId="0" borderId="20" pivotButton="0" quotePrefix="0" xfId="0"/>
    <xf numFmtId="0" fontId="0" fillId="0" borderId="7" pivotButton="0" quotePrefix="0" xfId="0"/>
    <xf numFmtId="0" fontId="0" fillId="0" borderId="19" pivotButton="0" quotePrefix="0" xfId="0"/>
    <xf numFmtId="0" fontId="5" fillId="7" borderId="61" applyAlignment="1" pivotButton="0" quotePrefix="0" xfId="0">
      <alignment horizontal="center"/>
    </xf>
    <xf numFmtId="0" fontId="0" fillId="0" borderId="17" pivotButton="0" quotePrefix="0" xfId="0"/>
    <xf numFmtId="0" fontId="0" fillId="0" borderId="16" pivotButton="0" quotePrefix="0" xfId="0"/>
    <xf numFmtId="0" fontId="2" fillId="5" borderId="60" applyAlignment="1" pivotButton="0" quotePrefix="0" xfId="0">
      <alignment horizontal="center" vertical="center"/>
    </xf>
    <xf numFmtId="0" fontId="0" fillId="0" borderId="11" pivotButton="0" quotePrefix="0" xfId="0"/>
    <xf numFmtId="0" fontId="0" fillId="0" borderId="12" pivotButton="0" quotePrefix="0" xfId="0"/>
    <xf numFmtId="164" fontId="0" fillId="2" borderId="12" pivotButton="0" quotePrefix="0" xfId="2"/>
    <xf numFmtId="164" fontId="0" fillId="2" borderId="11" pivotButton="0" quotePrefix="0" xfId="6"/>
    <xf numFmtId="164" fontId="40" fillId="0" borderId="0" pivotButton="0" quotePrefix="0" xfId="2"/>
    <xf numFmtId="164" fontId="0" fillId="0" borderId="0" pivotButton="0" quotePrefix="0" xfId="6"/>
    <xf numFmtId="164" fontId="0" fillId="0" borderId="11" pivotButton="0" quotePrefix="0" xfId="6"/>
    <xf numFmtId="167" fontId="0" fillId="0" borderId="0" pivotButton="0" quotePrefix="0" xfId="0"/>
    <xf numFmtId="164" fontId="0" fillId="2" borderId="0" pivotButton="0" quotePrefix="0" xfId="2"/>
    <xf numFmtId="164" fontId="0" fillId="2" borderId="13" pivotButton="0" quotePrefix="0" xfId="6"/>
    <xf numFmtId="164" fontId="0" fillId="0" borderId="0" pivotButton="0" quotePrefix="0" xfId="2"/>
    <xf numFmtId="164" fontId="0" fillId="0" borderId="13" pivotButton="0" quotePrefix="0" xfId="6"/>
    <xf numFmtId="164" fontId="32" fillId="0" borderId="14" applyAlignment="1" pivotButton="0" quotePrefix="0" xfId="0">
      <alignment horizontal="left"/>
    </xf>
    <xf numFmtId="164" fontId="44" fillId="0" borderId="0" pivotButton="0" quotePrefix="0" xfId="2"/>
    <xf numFmtId="164" fontId="2" fillId="4" borderId="9" pivotButton="0" quotePrefix="0" xfId="2"/>
    <xf numFmtId="164" fontId="0" fillId="6" borderId="12" pivotButton="0" quotePrefix="0" xfId="2"/>
    <xf numFmtId="164" fontId="0" fillId="6" borderId="11" pivotButton="0" quotePrefix="0" xfId="2"/>
    <xf numFmtId="164" fontId="33" fillId="4" borderId="10" applyAlignment="1" pivotButton="0" quotePrefix="0" xfId="0">
      <alignment horizontal="right"/>
    </xf>
    <xf numFmtId="164" fontId="0" fillId="2" borderId="13" pivotButton="0" quotePrefix="0" xfId="2"/>
    <xf numFmtId="0" fontId="4" fillId="5" borderId="60" applyAlignment="1" pivotButton="0" quotePrefix="0" xfId="0">
      <alignment horizontal="center" vertical="center"/>
    </xf>
    <xf numFmtId="164" fontId="0" fillId="6" borderId="0" pivotButton="0" quotePrefix="0" xfId="2"/>
    <xf numFmtId="164" fontId="0" fillId="6" borderId="13" pivotButton="0" quotePrefix="0" xfId="2"/>
    <xf numFmtId="164" fontId="0" fillId="4" borderId="9" pivotButton="0" quotePrefix="0" xfId="2"/>
    <xf numFmtId="164" fontId="0" fillId="4" borderId="8" pivotButton="0" quotePrefix="0" xfId="2"/>
    <xf numFmtId="168" fontId="25" fillId="0" borderId="13" applyAlignment="1" pivotButton="0" quotePrefix="0" xfId="0">
      <alignment horizontal="center"/>
    </xf>
    <xf numFmtId="168" fontId="25" fillId="0" borderId="11" applyAlignment="1" pivotButton="0" quotePrefix="0" xfId="0">
      <alignment horizontal="center"/>
    </xf>
    <xf numFmtId="168" fontId="36" fillId="0" borderId="13" applyAlignment="1" pivotButton="0" quotePrefix="0" xfId="0">
      <alignment horizontal="center"/>
    </xf>
    <xf numFmtId="168" fontId="0" fillId="0" borderId="13" pivotButton="0" quotePrefix="0" xfId="6"/>
    <xf numFmtId="164" fontId="0" fillId="0" borderId="14" pivotButton="0" quotePrefix="0" xfId="6"/>
    <xf numFmtId="165" fontId="0" fillId="4" borderId="9" pivotButton="0" quotePrefix="0" xfId="2"/>
    <xf numFmtId="165" fontId="0" fillId="4" borderId="8" pivotButton="0" quotePrefix="0" xfId="2"/>
    <xf numFmtId="164" fontId="0" fillId="0" borderId="10" pivotButton="0" quotePrefix="0" xfId="6"/>
    <xf numFmtId="168" fontId="0" fillId="0" borderId="8" pivotButton="0" quotePrefix="0" xfId="6"/>
    <xf numFmtId="164" fontId="0" fillId="2" borderId="2" pivotButton="0" quotePrefix="0" xfId="2"/>
    <xf numFmtId="164" fontId="38" fillId="4" borderId="9" pivotButton="0" quotePrefix="0" xfId="2"/>
    <xf numFmtId="164" fontId="38" fillId="4" borderId="8" pivotButton="0" quotePrefix="0" xfId="2"/>
    <xf numFmtId="165" fontId="0" fillId="2" borderId="0" pivotButton="0" quotePrefix="0" xfId="2"/>
    <xf numFmtId="168" fontId="38" fillId="0" borderId="13" pivotButton="0" quotePrefix="0" xfId="6"/>
    <xf numFmtId="0" fontId="12" fillId="9" borderId="63" applyAlignment="1" pivotButton="0" quotePrefix="0" xfId="0">
      <alignment horizontal="center" vertical="center"/>
    </xf>
    <xf numFmtId="0" fontId="0" fillId="0" borderId="28" pivotButton="0" quotePrefix="0" xfId="0"/>
    <xf numFmtId="164" fontId="13" fillId="10" borderId="30" applyAlignment="1" pivotButton="0" quotePrefix="0" xfId="0">
      <alignment horizontal="right"/>
    </xf>
    <xf numFmtId="164" fontId="15" fillId="10" borderId="31" applyAlignment="1" pivotButton="0" quotePrefix="0" xfId="2">
      <alignment horizontal="center" vertical="center"/>
    </xf>
    <xf numFmtId="164" fontId="14" fillId="10" borderId="32" applyAlignment="1" pivotButton="0" quotePrefix="0" xfId="2">
      <alignment horizontal="right"/>
    </xf>
    <xf numFmtId="164" fontId="14" fillId="10" borderId="33" applyAlignment="1" pivotButton="0" quotePrefix="0" xfId="2">
      <alignment horizontal="right"/>
    </xf>
    <xf numFmtId="164" fontId="14" fillId="10" borderId="34" applyAlignment="1" pivotButton="0" quotePrefix="0" xfId="2">
      <alignment horizontal="right"/>
    </xf>
    <xf numFmtId="164" fontId="17" fillId="10" borderId="36" applyAlignment="1" pivotButton="0" quotePrefix="0" xfId="2">
      <alignment horizontal="right"/>
    </xf>
    <xf numFmtId="164" fontId="18" fillId="10" borderId="37" applyAlignment="1" pivotButton="0" quotePrefix="0" xfId="2">
      <alignment horizontal="right"/>
    </xf>
    <xf numFmtId="164" fontId="18" fillId="10" borderId="38" applyAlignment="1" pivotButton="0" quotePrefix="0" xfId="2">
      <alignment horizontal="right"/>
    </xf>
    <xf numFmtId="164" fontId="18" fillId="10" borderId="39" applyAlignment="1" pivotButton="0" quotePrefix="0" xfId="2">
      <alignment horizontal="right"/>
    </xf>
    <xf numFmtId="164" fontId="18" fillId="0" borderId="36" pivotButton="0" quotePrefix="0" xfId="2"/>
    <xf numFmtId="164" fontId="18" fillId="0" borderId="37" pivotButton="0" quotePrefix="0" xfId="2"/>
    <xf numFmtId="164" fontId="18" fillId="0" borderId="38" pivotButton="0" quotePrefix="0" xfId="2"/>
    <xf numFmtId="164" fontId="18" fillId="0" borderId="39" pivotButton="0" quotePrefix="0" xfId="2"/>
    <xf numFmtId="164" fontId="13" fillId="0" borderId="35" applyAlignment="1" pivotButton="0" quotePrefix="0" xfId="0">
      <alignment horizontal="right"/>
    </xf>
    <xf numFmtId="164" fontId="17" fillId="0" borderId="36" applyAlignment="1" pivotButton="0" quotePrefix="0" xfId="2">
      <alignment horizontal="center"/>
    </xf>
    <xf numFmtId="164" fontId="18" fillId="0" borderId="37" applyAlignment="1" pivotButton="0" quotePrefix="0" xfId="2">
      <alignment horizontal="right"/>
    </xf>
    <xf numFmtId="164" fontId="18" fillId="0" borderId="38" applyAlignment="1" pivotButton="0" quotePrefix="0" xfId="2">
      <alignment horizontal="right"/>
    </xf>
    <xf numFmtId="164" fontId="18" fillId="0" borderId="39" applyAlignment="1" pivotButton="0" quotePrefix="0" xfId="2">
      <alignment horizontal="right"/>
    </xf>
    <xf numFmtId="164" fontId="16" fillId="0" borderId="37" applyAlignment="1" pivotButton="0" quotePrefix="0" xfId="2">
      <alignment horizontal="right"/>
    </xf>
    <xf numFmtId="164" fontId="17" fillId="0" borderId="36" applyAlignment="1" pivotButton="0" quotePrefix="0" xfId="2">
      <alignment horizontal="right"/>
    </xf>
    <xf numFmtId="164" fontId="16" fillId="0" borderId="38" applyAlignment="1" pivotButton="0" quotePrefix="0" xfId="2">
      <alignment horizontal="right"/>
    </xf>
    <xf numFmtId="164" fontId="19" fillId="0" borderId="36" pivotButton="0" quotePrefix="0" xfId="2"/>
    <xf numFmtId="164" fontId="19" fillId="0" borderId="37" pivotButton="0" quotePrefix="0" xfId="2"/>
    <xf numFmtId="164" fontId="19" fillId="0" borderId="38" pivotButton="0" quotePrefix="0" xfId="2"/>
    <xf numFmtId="164" fontId="19" fillId="0" borderId="39" pivotButton="0" quotePrefix="0" xfId="2"/>
    <xf numFmtId="164" fontId="16" fillId="0" borderId="36" applyAlignment="1" pivotButton="0" quotePrefix="0" xfId="2">
      <alignment horizontal="right"/>
    </xf>
    <xf numFmtId="164" fontId="16" fillId="0" borderId="39" applyAlignment="1" pivotButton="0" quotePrefix="0" xfId="2">
      <alignment horizontal="right"/>
    </xf>
    <xf numFmtId="164" fontId="17" fillId="10" borderId="41" applyAlignment="1" pivotButton="0" quotePrefix="0" xfId="2">
      <alignment horizontal="right"/>
    </xf>
    <xf numFmtId="164" fontId="16" fillId="0" borderId="42" applyAlignment="1" pivotButton="0" quotePrefix="0" xfId="2">
      <alignment horizontal="right"/>
    </xf>
    <xf numFmtId="164" fontId="16" fillId="0" borderId="43" applyAlignment="1" pivotButton="0" quotePrefix="0" xfId="2">
      <alignment horizontal="right"/>
    </xf>
    <xf numFmtId="164" fontId="16" fillId="0" borderId="41" applyAlignment="1" pivotButton="0" quotePrefix="0" xfId="2">
      <alignment horizontal="right"/>
    </xf>
    <xf numFmtId="164" fontId="18" fillId="0" borderId="57" applyAlignment="1" pivotButton="0" quotePrefix="0" xfId="2">
      <alignment horizontal="right"/>
    </xf>
    <xf numFmtId="164" fontId="20" fillId="0" borderId="0" applyAlignment="1" pivotButton="0" quotePrefix="0" xfId="2">
      <alignment horizontal="right"/>
    </xf>
    <xf numFmtId="164" fontId="14" fillId="0" borderId="0" applyAlignment="1" pivotButton="0" quotePrefix="0" xfId="2">
      <alignment horizontal="right"/>
    </xf>
    <xf numFmtId="164" fontId="20" fillId="0" borderId="46" applyAlignment="1" pivotButton="0" quotePrefix="0" xfId="2">
      <alignment horizontal="right"/>
    </xf>
    <xf numFmtId="164" fontId="20" fillId="0" borderId="47" applyAlignment="1" pivotButton="0" quotePrefix="0" xfId="2">
      <alignment horizontal="right"/>
    </xf>
    <xf numFmtId="164" fontId="14" fillId="0" borderId="48" applyAlignment="1" pivotButton="0" quotePrefix="0" xfId="2">
      <alignment horizontal="right"/>
    </xf>
    <xf numFmtId="164" fontId="20" fillId="0" borderId="35" applyAlignment="1" pivotButton="0" quotePrefix="0" xfId="2">
      <alignment horizontal="right"/>
    </xf>
    <xf numFmtId="164" fontId="20" fillId="0" borderId="38" applyAlignment="1" pivotButton="0" quotePrefix="0" xfId="2">
      <alignment horizontal="right"/>
    </xf>
    <xf numFmtId="164" fontId="14" fillId="0" borderId="50" applyAlignment="1" pivotButton="0" quotePrefix="0" xfId="2">
      <alignment horizontal="right"/>
    </xf>
    <xf numFmtId="164" fontId="20" fillId="0" borderId="52" applyAlignment="1" pivotButton="0" quotePrefix="0" xfId="2">
      <alignment horizontal="right"/>
    </xf>
    <xf numFmtId="164" fontId="20" fillId="0" borderId="53" applyAlignment="1" pivotButton="0" quotePrefix="0" xfId="2">
      <alignment horizontal="right"/>
    </xf>
    <xf numFmtId="164" fontId="14" fillId="0" borderId="54" applyAlignment="1" pivotButton="0" quotePrefix="0" xfId="2">
      <alignment horizontal="right"/>
    </xf>
    <xf numFmtId="0" fontId="16" fillId="11" borderId="66" applyAlignment="1" pivotButton="0" quotePrefix="0" xfId="0">
      <alignment horizontal="left" wrapText="1"/>
    </xf>
    <xf numFmtId="0" fontId="0" fillId="0" borderId="55" pivotButton="0" quotePrefix="0" xfId="0"/>
    <xf numFmtId="0" fontId="0" fillId="0" borderId="48" pivotButton="0" quotePrefix="0" xfId="0"/>
    <xf numFmtId="0" fontId="16" fillId="11" borderId="67" applyAlignment="1" pivotButton="0" quotePrefix="0" xfId="0">
      <alignment horizontal="left" wrapText="1"/>
    </xf>
    <xf numFmtId="0" fontId="0" fillId="0" borderId="50" pivotButton="0" quotePrefix="0" xfId="0"/>
    <xf numFmtId="0" fontId="22" fillId="11" borderId="65" applyAlignment="1" pivotButton="0" quotePrefix="0" xfId="0">
      <alignment horizontal="left" wrapText="1"/>
    </xf>
    <xf numFmtId="0" fontId="0" fillId="0" borderId="56" pivotButton="0" quotePrefix="0" xfId="0"/>
    <xf numFmtId="0" fontId="0" fillId="0" borderId="54" pivotButton="0" quotePrefix="0" xfId="0"/>
    <xf numFmtId="164" fontId="14" fillId="0" borderId="0" pivotButton="0" quotePrefix="0" xfId="2"/>
  </cellXfs>
  <cellStyles count="8">
    <cellStyle name="Normal" xfId="0" builtinId="0"/>
    <cellStyle name="Porcentagem" xfId="1" builtinId="5"/>
    <cellStyle name="Moeda 2" xfId="2"/>
    <cellStyle name="Normal 2" xfId="3"/>
    <cellStyle name="Normal 72" xfId="4"/>
    <cellStyle name="Normal 3" xfId="5"/>
    <cellStyle name="Moeda" xfId="6" builtinId="4"/>
    <cellStyle name="Hiperlink" xfId="7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externalLink" Target="/xl/externalLinks/externalLink1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Relationship Type="http://schemas.openxmlformats.org/officeDocument/2006/relationships/image" Target="/xl/media/image4.png" Id="rId4" /><Relationship Type="http://schemas.openxmlformats.org/officeDocument/2006/relationships/image" Target="/xl/media/image5.png" Id="rId5" /><Relationship Type="http://schemas.openxmlformats.org/officeDocument/2006/relationships/image" Target="/xl/media/image6.png" Id="rId6" /></Relationships>
</file>

<file path=xl/drawings/_rels/drawing2.xml.rels><Relationships xmlns="http://schemas.openxmlformats.org/package/2006/relationships"><Relationship Type="http://schemas.openxmlformats.org/officeDocument/2006/relationships/image" Target="/xl/media/image7.jpeg" Id="rId1" /></Relationships>
</file>

<file path=xl/drawings/_rels/drawing3.xml.rels><Relationships xmlns="http://schemas.openxmlformats.org/package/2006/relationships"><Relationship Type="http://schemas.openxmlformats.org/officeDocument/2006/relationships/image" Target="/xl/media/image8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1</row>
      <rowOff>45849</rowOff>
    </from>
    <to>
      <col>10</col>
      <colOff>31789</colOff>
      <row>33</row>
      <rowOff>38100</rowOff>
    </to>
    <pic>
      <nvPicPr>
        <cNvPr id="2" name="Imagem 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245874"/>
          <a:ext cx="6272569" cy="456425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11</col>
      <colOff>523875</colOff>
      <row>1</row>
      <rowOff>38101</rowOff>
    </from>
    <to>
      <col>21</col>
      <colOff>453390</colOff>
      <row>33</row>
      <rowOff>34224</rowOff>
    </to>
    <pic>
      <nvPicPr>
        <cNvPr id="3" name="Imagem 2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6391275" y="238126"/>
          <a:ext cx="5248275" cy="4558598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41</row>
      <rowOff>1</rowOff>
    </from>
    <to>
      <col>20</col>
      <colOff>146685</colOff>
      <row>47</row>
      <rowOff>115793</rowOff>
    </to>
    <pic>
      <nvPicPr>
        <cNvPr id="9" name="Imagem 8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0" y="6057901"/>
          <a:ext cx="11727180" cy="984472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52</row>
      <rowOff>0</rowOff>
    </from>
    <to>
      <col>20</col>
      <colOff>184785</colOff>
      <row>58</row>
      <rowOff>110450</rowOff>
    </to>
    <pic>
      <nvPicPr>
        <cNvPr id="11" name="Imagem 10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0" y="7665720"/>
          <a:ext cx="11757660" cy="96960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64</row>
      <rowOff>0</rowOff>
    </from>
    <to>
      <col>8</col>
      <colOff>69829</colOff>
      <row>80</row>
      <rowOff>1616</rowOff>
    </to>
    <pic>
      <nvPicPr>
        <cNvPr id="12" name="Imagem 11"/>
        <cNvPicPr>
          <a:picLocks noChangeAspect="1"/>
        </cNvPicPr>
      </nvPicPr>
      <blipFill>
        <a:blip r:embed="rId5"/>
        <a:stretch>
          <a:fillRect/>
        </a:stretch>
      </blipFill>
      <spPr>
        <a:xfrm>
          <a:off x="0" y="9418320"/>
          <a:ext cx="5247619" cy="2314286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85</row>
      <rowOff>0</rowOff>
    </from>
    <to>
      <col>17</col>
      <colOff>408278</colOff>
      <row>93</row>
      <rowOff>79854</rowOff>
    </to>
    <pic>
      <nvPicPr>
        <cNvPr id="13" name="Imagem 12"/>
        <cNvPicPr>
          <a:picLocks noChangeAspect="1"/>
        </cNvPicPr>
      </nvPicPr>
      <blipFill>
        <a:blip r:embed="rId6"/>
        <a:stretch>
          <a:fillRect/>
        </a:stretch>
      </blipFill>
      <spPr>
        <a:xfrm>
          <a:off x="0" y="12473940"/>
          <a:ext cx="10371428" cy="1247619"/>
        </a:xfrm>
        <a:prstGeom prst="rect">
          <avLst/>
        </a:prstGeom>
        <a:ln>
          <a:prstDash val="solid"/>
        </a:ln>
      </spPr>
    </pic>
    <clientData/>
  </twoCellAnchor>
</wsDr>
</file>

<file path=xl/drawings/drawing2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2</col>
      <colOff>880223</colOff>
      <row>3</row>
      <rowOff>112183</rowOff>
    </from>
    <ext cx="1522194" cy="766233"/>
    <pic>
      <nvPicPr>
        <cNvPr id="2" name="Picture 1" descr="Logomarca - versão jpg"/>
        <cNvPicPr>
          <a:picLocks noChangeAspect="1" noChangeArrowheads="1"/>
        </cNvPicPr>
      </nvPicPr>
      <blipFill>
        <a:blip cstate="print" r:embed="rId1"/>
        <a:srcRect/>
        <a:stretch>
          <a:fillRect/>
        </a:stretch>
      </blipFill>
      <spPr bwMode="auto">
        <a:xfrm>
          <a:off x="1832723" y="683683"/>
          <a:ext cx="1522194" cy="766233"/>
        </a:xfrm>
        <a:prstGeom prst="rect">
          <avLst/>
        </a:prstGeom>
        <a:noFill/>
        <a:ln w="9525">
          <a:noFill/>
          <a:prstDash val="solid"/>
          <a:miter lim="800000"/>
          <a:headEnd/>
          <a:tailEnd/>
        </a:ln>
      </spPr>
    </pic>
    <clientData/>
  </oneCellAnchor>
</wsDr>
</file>

<file path=xl/drawings/drawing3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107830</colOff>
      <row>2</row>
      <rowOff>17973</rowOff>
    </from>
    <to>
      <col>1</col>
      <colOff>1374835</colOff>
      <row>6</row>
      <rowOff>1624</rowOff>
    </to>
    <pic>
      <nvPicPr>
        <cNvPr id="2" name="Imagem 1"/>
        <cNvPicPr>
          <a:picLocks noChangeAspect="1"/>
        </cNvPicPr>
      </nvPicPr>
      <blipFill>
        <a:blip cstate="print" r:embed="rId1"/>
        <a:srcRect/>
        <a:stretch>
          <a:fillRect/>
        </a:stretch>
      </blipFill>
      <spPr bwMode="auto">
        <a:xfrm>
          <a:off x="107830" y="198948"/>
          <a:ext cx="1381305" cy="694216"/>
        </a:xfrm>
        <a:prstGeom prst="rect">
          <avLst/>
        </a:prstGeom>
        <a:noFill/>
        <a:ln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/srvdc02-m/JCA_2023/Users/maria.melo/Downloads/REVIS&#195;O%20ECD%20FORMATO%20PADR&#195;O%20(1)/SMAIS/SMAIS%20-%20Fechamento%20anual%20-%20Real%20Trimestra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Lucro Previsto_2021"/>
      <sheetName val="2021"/>
      <sheetName val="Adições 2022"/>
      <sheetName val="Acomp. Resultados_2022"/>
      <sheetName val="Confrontos Federais"/>
      <sheetName val="Reservas"/>
      <sheetName val="Lucro Previsto Trimestral_2022"/>
      <sheetName val="Lucro Previsto Mensal_2022"/>
      <sheetName val="Recolhidos vs Reapurados"/>
      <sheetName val="Compensações 03.2021"/>
      <sheetName val="Compensações 04.2021"/>
    </sheetNames>
    <sheetDataSet>
      <sheetData sheetId="0" refreshError="1"/>
      <sheetData sheetId="1" refreshError="1"/>
      <sheetData sheetId="2" refreshError="1"/>
      <sheetData sheetId="3" refreshError="1">
        <row r="28">
          <cell r="I28">
            <v>24985.564250000094</v>
          </cell>
        </row>
        <row r="110">
          <cell r="I110">
            <v>0</v>
          </cell>
          <cell r="K110">
            <v>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sheet1.xml><?xml version="1.0" encoding="utf-8"?>
<worksheet xmlns="http://schemas.openxmlformats.org/spreadsheetml/2006/main">
  <sheetPr>
    <tabColor theme="9"/>
    <outlinePr summaryBelow="1" summaryRight="1"/>
    <pageSetUpPr/>
  </sheetPr>
  <dimension ref="A1:V102"/>
  <sheetViews>
    <sheetView showGridLines="0" topLeftCell="A59" zoomScale="85" zoomScaleNormal="85" workbookViewId="0">
      <selection activeCell="AC11" sqref="AC11:AC14"/>
    </sheetView>
  </sheetViews>
  <sheetFormatPr baseColWidth="10" defaultColWidth="8" defaultRowHeight="11"/>
  <cols>
    <col width="8" customWidth="1" style="99" min="1" max="1"/>
    <col width="9.5" bestFit="1" customWidth="1" style="99" min="2" max="2"/>
    <col width="13.83203125" bestFit="1" customWidth="1" style="99" min="3" max="3"/>
    <col width="8" customWidth="1" style="99" min="4" max="5"/>
    <col width="11.5" bestFit="1" customWidth="1" style="99" min="6" max="6"/>
    <col width="11" bestFit="1" customWidth="1" style="99" min="7" max="7"/>
    <col width="8" customWidth="1" style="99" min="8" max="16384"/>
  </cols>
  <sheetData>
    <row r="1" ht="16" customHeight="1">
      <c r="A1" s="187" t="inlineStr">
        <is>
          <t>Geração do Balancete no Alterdata</t>
        </is>
      </c>
    </row>
    <row r="2" customFormat="1" s="100"/>
    <row r="3" customFormat="1" s="100"/>
    <row r="4" customFormat="1" s="100"/>
    <row r="5" customFormat="1" s="100"/>
    <row r="6" customFormat="1" s="100"/>
    <row r="7" customFormat="1" s="100"/>
    <row r="8" customFormat="1" s="100"/>
    <row r="9" customFormat="1" s="100"/>
    <row r="10" customFormat="1" s="100"/>
    <row r="11" customFormat="1" s="100"/>
    <row r="12" customFormat="1" s="100"/>
    <row r="13" customFormat="1" s="100"/>
    <row r="14" customFormat="1" s="100"/>
    <row r="15" customFormat="1" s="100"/>
    <row r="37" ht="16" customHeight="1">
      <c r="A37" s="187" t="inlineStr">
        <is>
          <t>Modificações na Planilha</t>
        </is>
      </c>
    </row>
    <row r="39" ht="13" customFormat="1" customHeight="1" s="100">
      <c r="A39" s="103" t="inlineStr">
        <is>
          <t>1º Passo: Preenchimento das contas reduzidas na coluna B de pelo menos umas 3 contas</t>
        </is>
      </c>
      <c r="B39" s="104" t="n"/>
      <c r="C39" s="104" t="n"/>
      <c r="D39" s="104" t="n"/>
      <c r="E39" s="104" t="n"/>
      <c r="F39" s="104" t="n"/>
      <c r="G39" s="104" t="n"/>
      <c r="H39" s="104" t="n"/>
      <c r="I39" s="104" t="n"/>
      <c r="J39" s="104" t="n"/>
      <c r="K39" s="104" t="n"/>
      <c r="L39" s="104" t="n"/>
      <c r="M39" s="104" t="n"/>
      <c r="N39" s="104" t="n"/>
      <c r="O39" s="104" t="n"/>
      <c r="P39" s="104" t="n"/>
      <c r="Q39" s="104" t="n"/>
      <c r="R39" s="104" t="n"/>
      <c r="S39" s="104" t="n"/>
      <c r="T39" s="104" t="n"/>
      <c r="U39" s="104" t="n"/>
      <c r="V39" s="104" t="n"/>
    </row>
    <row r="50" ht="13" customFormat="1" customHeight="1" s="100">
      <c r="A50" s="103" t="inlineStr">
        <is>
          <t>2º Passo: Clicar na célua abaixo do último número preenchido e utilizar a função Ctrl + E</t>
        </is>
      </c>
      <c r="B50" s="104" t="n"/>
      <c r="C50" s="104" t="n"/>
      <c r="D50" s="104" t="n"/>
      <c r="E50" s="104" t="n"/>
      <c r="F50" s="104" t="n"/>
      <c r="G50" s="104" t="n"/>
      <c r="H50" s="104" t="n"/>
      <c r="I50" s="104" t="n"/>
      <c r="J50" s="104" t="n"/>
      <c r="K50" s="104" t="n"/>
      <c r="L50" s="104" t="n"/>
      <c r="M50" s="104" t="n"/>
      <c r="N50" s="104" t="n"/>
      <c r="O50" s="104" t="n"/>
      <c r="P50" s="104" t="n"/>
      <c r="Q50" s="104" t="n"/>
      <c r="R50" s="104" t="n"/>
      <c r="S50" s="104" t="n"/>
      <c r="T50" s="104" t="n"/>
      <c r="U50" s="104" t="n"/>
      <c r="V50" s="104" t="n"/>
    </row>
    <row r="62" ht="13" customFormat="1" customHeight="1" s="100">
      <c r="A62" s="103" t="inlineStr">
        <is>
          <t>3º Passo: Para limpar a coluna A deixando apenas a descrição, utilizar a função Ctrl + U</t>
        </is>
      </c>
      <c r="B62" s="104" t="n"/>
      <c r="C62" s="104" t="n"/>
      <c r="D62" s="104" t="n"/>
      <c r="E62" s="104" t="n"/>
      <c r="F62" s="104" t="n"/>
      <c r="G62" s="104" t="n"/>
      <c r="H62" s="104" t="n"/>
      <c r="I62" s="104" t="n"/>
      <c r="J62" s="104" t="n"/>
      <c r="K62" s="104" t="n"/>
      <c r="L62" s="104" t="n"/>
      <c r="M62" s="104" t="n"/>
      <c r="N62" s="104" t="n"/>
      <c r="O62" s="104" t="n"/>
      <c r="P62" s="104" t="n"/>
      <c r="Q62" s="104" t="n"/>
      <c r="R62" s="104" t="n"/>
      <c r="S62" s="104" t="n"/>
      <c r="T62" s="104" t="n"/>
      <c r="U62" s="104" t="n"/>
      <c r="V62" s="104" t="n"/>
    </row>
    <row r="83" ht="13" customHeight="1">
      <c r="A83" s="101" t="inlineStr">
        <is>
          <t>Exclusão das colunas C e D</t>
        </is>
      </c>
      <c r="B83" s="102" t="n"/>
      <c r="C83" s="102" t="n"/>
      <c r="D83" s="102" t="n"/>
      <c r="E83" s="102" t="n"/>
      <c r="F83" s="102" t="n"/>
      <c r="G83" s="102" t="n"/>
      <c r="H83" s="102" t="n"/>
      <c r="I83" s="102" t="n"/>
      <c r="J83" s="102" t="n"/>
      <c r="K83" s="102" t="n"/>
      <c r="L83" s="102" t="n"/>
      <c r="M83" s="102" t="n"/>
      <c r="N83" s="102" t="n"/>
      <c r="O83" s="102" t="n"/>
      <c r="P83" s="102" t="n"/>
      <c r="Q83" s="102" t="n"/>
      <c r="R83" s="102" t="n"/>
      <c r="S83" s="102" t="n"/>
      <c r="T83" s="102" t="n"/>
      <c r="U83" s="102" t="n"/>
      <c r="V83" s="102" t="n"/>
    </row>
    <row r="96" ht="13" customHeight="1">
      <c r="A96" s="101" t="inlineStr">
        <is>
          <t>Organizar as informações na seguinte ordem</t>
        </is>
      </c>
      <c r="B96" s="102" t="n"/>
      <c r="C96" s="102" t="n"/>
      <c r="D96" s="102" t="n"/>
      <c r="E96" s="102" t="n"/>
      <c r="F96" s="102" t="n"/>
      <c r="G96" s="102" t="n"/>
      <c r="H96" s="102" t="n"/>
      <c r="I96" s="102" t="n"/>
      <c r="J96" s="102" t="n"/>
      <c r="K96" s="102" t="n"/>
      <c r="L96" s="102" t="n"/>
      <c r="M96" s="102" t="n"/>
      <c r="N96" s="102" t="n"/>
      <c r="O96" s="102" t="n"/>
      <c r="P96" s="102" t="n"/>
      <c r="Q96" s="102" t="n"/>
      <c r="R96" s="102" t="n"/>
      <c r="S96" s="102" t="n"/>
      <c r="T96" s="102" t="n"/>
      <c r="U96" s="102" t="n"/>
      <c r="V96" s="102" t="n"/>
    </row>
    <row r="98" ht="13" customHeight="1">
      <c r="A98" s="105" t="n"/>
    </row>
    <row r="99" ht="15" customHeight="1">
      <c r="A99" s="98" t="inlineStr">
        <is>
          <t>Conta</t>
        </is>
      </c>
      <c r="B99" s="98" t="inlineStr">
        <is>
          <t>Descrição</t>
        </is>
      </c>
      <c r="C99" s="98" t="inlineStr">
        <is>
          <t>Saldo Anterior</t>
        </is>
      </c>
      <c r="D99" s="98" t="inlineStr">
        <is>
          <t>Débito</t>
        </is>
      </c>
      <c r="E99" s="98" t="inlineStr">
        <is>
          <t>Crédito</t>
        </is>
      </c>
      <c r="F99" s="98" t="inlineStr">
        <is>
          <t>Movimento</t>
        </is>
      </c>
      <c r="G99" s="98" t="inlineStr">
        <is>
          <t>Saldo Atual</t>
        </is>
      </c>
    </row>
    <row r="102" ht="13" customHeight="1">
      <c r="A102" s="101" t="inlineStr">
        <is>
          <t>Copiiar e colar na sheet referente ao mês</t>
        </is>
      </c>
      <c r="B102" s="102" t="n"/>
      <c r="C102" s="102" t="n"/>
      <c r="D102" s="102" t="n"/>
      <c r="E102" s="102" t="n"/>
      <c r="F102" s="102" t="n"/>
      <c r="G102" s="102" t="n"/>
      <c r="H102" s="102" t="n"/>
      <c r="I102" s="102" t="n"/>
      <c r="J102" s="102" t="n"/>
      <c r="K102" s="102" t="n"/>
      <c r="L102" s="102" t="n"/>
      <c r="M102" s="102" t="n"/>
      <c r="N102" s="102" t="n"/>
      <c r="O102" s="102" t="n"/>
      <c r="P102" s="102" t="n"/>
      <c r="Q102" s="102" t="n"/>
      <c r="R102" s="102" t="n"/>
      <c r="S102" s="102" t="n"/>
      <c r="T102" s="102" t="n"/>
      <c r="U102" s="102" t="n"/>
      <c r="V102" s="102" t="n"/>
    </row>
  </sheetData>
  <mergeCells count="2">
    <mergeCell ref="A1:V1"/>
    <mergeCell ref="A37:V37"/>
  </mergeCells>
  <pageMargins left="0.511811024" right="0.511811024" top="0.787401575" bottom="0.787401575" header="0.31496062" footer="0.31496062"/>
  <pageSetup orientation="portrait" paperSize="9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tabColor theme="4" tint="-0.499984740745262"/>
    <outlinePr summaryBelow="1" summaryRight="1"/>
    <pageSetUpPr fitToPage="1"/>
  </sheetPr>
  <dimension ref="A2:I59"/>
  <sheetViews>
    <sheetView showGridLines="0" zoomScale="80" zoomScaleNormal="80" workbookViewId="0">
      <selection activeCell="G36" sqref="G36"/>
    </sheetView>
  </sheetViews>
  <sheetFormatPr baseColWidth="10" defaultColWidth="9.1640625" defaultRowHeight="15"/>
  <cols>
    <col width="18.6640625" customWidth="1" style="169" min="1" max="1"/>
    <col width="46.1640625" customWidth="1" min="2" max="2"/>
    <col width="18" customWidth="1" min="3" max="5"/>
    <col width="19.33203125" bestFit="1" customWidth="1" min="6" max="6"/>
    <col width="18" bestFit="1" customWidth="1" min="7" max="7"/>
    <col width="19.33203125" bestFit="1" customWidth="1" min="8" max="8"/>
    <col width="17" bestFit="1" customWidth="1" min="9" max="10"/>
    <col width="14.33203125" bestFit="1" customWidth="1" min="11" max="12"/>
  </cols>
  <sheetData>
    <row r="2" ht="15" customHeight="1">
      <c r="B2" s="188" t="inlineStr">
        <is>
          <t>Nome da Empresa</t>
        </is>
      </c>
    </row>
    <row r="3" ht="7.5" customHeight="1"/>
    <row r="4" ht="12" customHeight="1"/>
    <row r="5" ht="22.5" customHeight="1">
      <c r="B5" s="189" t="inlineStr">
        <is>
          <t>Adições e Exclusões_1° Trim/2023</t>
        </is>
      </c>
    </row>
    <row r="6" ht="7.5" customHeight="1">
      <c r="B6" s="31" t="n"/>
      <c r="C6" s="31" t="n"/>
      <c r="D6" s="31" t="n"/>
      <c r="E6" s="31" t="n"/>
      <c r="F6" s="31" t="n"/>
    </row>
    <row r="7">
      <c r="B7" s="151" t="n"/>
      <c r="C7" s="151" t="inlineStr">
        <is>
          <t>JAN</t>
        </is>
      </c>
      <c r="D7" s="151" t="inlineStr">
        <is>
          <t>FEV</t>
        </is>
      </c>
      <c r="E7" s="151" t="inlineStr">
        <is>
          <t>MAR</t>
        </is>
      </c>
      <c r="F7" s="152" t="inlineStr">
        <is>
          <t>1° TRIM</t>
        </is>
      </c>
      <c r="H7" s="153" t="n"/>
    </row>
    <row r="8" ht="6.75" customHeight="1">
      <c r="B8" s="153" t="n"/>
      <c r="C8" s="153" t="n"/>
      <c r="D8" s="153" t="n"/>
      <c r="E8" s="153" t="n"/>
      <c r="F8" s="153" t="n"/>
    </row>
    <row r="9">
      <c r="B9" s="10" t="inlineStr">
        <is>
          <t>ADIÇÕES (ACUMULADO)</t>
        </is>
      </c>
      <c r="C9" s="228" t="n"/>
      <c r="D9" s="228" t="n"/>
      <c r="E9" s="228" t="n"/>
      <c r="F9" s="228" t="n"/>
    </row>
    <row r="10" ht="16" customFormat="1" customHeight="1" s="25">
      <c r="A10" s="172" t="n">
        <v>6250</v>
      </c>
      <c r="B10" s="157" t="inlineStr">
        <is>
          <t>(+) Despesas Indedutíveis</t>
        </is>
      </c>
      <c r="C10" s="229">
        <f>IFERROR(VLOOKUP($A$10,#REF!,6,0),0)</f>
        <v/>
      </c>
      <c r="D10" s="229">
        <f>IFERROR(VLOOKUP($A$10,#REF!,6,0),0)</f>
        <v/>
      </c>
      <c r="E10" s="229">
        <f>IFERROR(VLOOKUP($A$10,#REF!,6,0),0)</f>
        <v/>
      </c>
      <c r="F10" s="230">
        <f>SUM(C10:E10)</f>
        <v/>
      </c>
    </row>
    <row r="11" ht="16" customFormat="1" customHeight="1" s="25">
      <c r="A11" s="172" t="n">
        <v>6109</v>
      </c>
      <c r="B11" s="157" t="inlineStr">
        <is>
          <t>(+) Outros Gastos com Pessoal</t>
        </is>
      </c>
      <c r="C11" s="229">
        <f>IFERROR(VLOOKUP($A$11,#REF!,6,0),0)</f>
        <v/>
      </c>
      <c r="D11" s="229">
        <f>IFERROR(VLOOKUP($A$11,#REF!,6,0),0)</f>
        <v/>
      </c>
      <c r="E11" s="229">
        <f>IFERROR(VLOOKUP($A$11,#REF!,6,0),0)</f>
        <v/>
      </c>
      <c r="F11" s="230">
        <f>SUM(C11:E11)</f>
        <v/>
      </c>
      <c r="H11" s="231" t="n"/>
    </row>
    <row r="12" ht="16" customFormat="1" customHeight="1" s="25">
      <c r="A12" s="172" t="n">
        <v>3325</v>
      </c>
      <c r="B12" s="157" t="inlineStr">
        <is>
          <t>(+) Brindes</t>
        </is>
      </c>
      <c r="C12" s="229">
        <f>IFERROR(VLOOKUP($A$12,#REF!,6,0),0)</f>
        <v/>
      </c>
      <c r="D12" s="229">
        <f>IFERROR(VLOOKUP($A$12,#REF!,6,0),0)</f>
        <v/>
      </c>
      <c r="E12" s="229">
        <f>IFERROR(VLOOKUP($A$12,#REF!,6,0),0)</f>
        <v/>
      </c>
      <c r="F12" s="230">
        <f>SUM(C12:E12)</f>
        <v/>
      </c>
      <c r="H12" s="231" t="n"/>
    </row>
    <row r="13" ht="16" customFormat="1" customHeight="1" s="25">
      <c r="A13" s="172" t="n">
        <v>6257</v>
      </c>
      <c r="B13" s="157" t="inlineStr">
        <is>
          <t>(+) Multas Fiscais</t>
        </is>
      </c>
      <c r="C13" s="229">
        <f>IFERROR(VLOOKUP($A$13,#REF!,6,0),0)</f>
        <v/>
      </c>
      <c r="D13" s="229">
        <f>IFERROR(VLOOKUP($A$13,#REF!,6,0),0)</f>
        <v/>
      </c>
      <c r="E13" s="229">
        <f>IFERROR(VLOOKUP($A$13,#REF!,6,0),0)</f>
        <v/>
      </c>
      <c r="F13" s="230">
        <f>SUM(C13:E13)</f>
        <v/>
      </c>
      <c r="I13" s="232" t="n"/>
    </row>
    <row r="14" customFormat="1" s="25">
      <c r="A14" s="173" t="n">
        <v>6119</v>
      </c>
      <c r="B14" s="157" t="inlineStr">
        <is>
          <t>(+) Multas de Trânsito</t>
        </is>
      </c>
      <c r="C14" s="229">
        <f>IFERROR(VLOOKUP($A$14,#REF!,6,0),0)</f>
        <v/>
      </c>
      <c r="D14" s="229">
        <f>IFERROR(VLOOKUP($A$14,#REF!,6,0),0)</f>
        <v/>
      </c>
      <c r="E14" s="229">
        <f>IFERROR(VLOOKUP($A$14,#REF!,6,0),0)</f>
        <v/>
      </c>
      <c r="F14" s="230">
        <f>SUM(C14:E14)</f>
        <v/>
      </c>
      <c r="I14" s="232" t="n"/>
    </row>
    <row r="15" customFormat="1" s="25">
      <c r="A15" s="173" t="n"/>
      <c r="B15" s="157" t="inlineStr">
        <is>
          <t>(+) Depreciação acelerada</t>
        </is>
      </c>
      <c r="C15" s="229" t="n">
        <v>0</v>
      </c>
      <c r="D15" s="229" t="n">
        <v>0</v>
      </c>
      <c r="E15" s="229" t="n">
        <v>0</v>
      </c>
      <c r="F15" s="230">
        <f>SUM(C15:E15)</f>
        <v/>
      </c>
    </row>
    <row r="16">
      <c r="B16" s="10" t="inlineStr">
        <is>
          <t>Total das adições (acumulado)</t>
        </is>
      </c>
      <c r="C16" s="233">
        <f>C10+C11+C13+C15</f>
        <v/>
      </c>
      <c r="D16" s="233">
        <f>D10+D11+D13+D15</f>
        <v/>
      </c>
      <c r="E16" s="233">
        <f>E10+E11+E13+E15</f>
        <v/>
      </c>
      <c r="F16" s="233">
        <f>SUM(F10:F15)</f>
        <v/>
      </c>
    </row>
    <row r="17" ht="16" customHeight="1" thickBot="1">
      <c r="B17" s="156" t="n"/>
      <c r="C17" s="156" t="n"/>
      <c r="D17" s="156" t="n"/>
      <c r="E17" s="156" t="n"/>
      <c r="F17" s="156" t="n"/>
      <c r="H17" s="234" t="n"/>
    </row>
    <row r="18" ht="16" customHeight="1" thickTop="1"/>
    <row r="19" ht="16" customHeight="1">
      <c r="B19" s="189" t="inlineStr">
        <is>
          <t>Adições e Exclusões_2° Trim/2023</t>
        </is>
      </c>
    </row>
    <row r="20" ht="6" customHeight="1">
      <c r="B20" s="31" t="n"/>
      <c r="C20" s="31" t="n"/>
      <c r="D20" s="31" t="n"/>
      <c r="E20" s="31" t="n"/>
      <c r="F20" s="31" t="n"/>
    </row>
    <row r="21">
      <c r="B21" s="151" t="n"/>
      <c r="C21" s="151" t="inlineStr">
        <is>
          <t>ABR</t>
        </is>
      </c>
      <c r="D21" s="151" t="inlineStr">
        <is>
          <t>MAI</t>
        </is>
      </c>
      <c r="E21" s="151" t="inlineStr">
        <is>
          <t>JUN</t>
        </is>
      </c>
      <c r="F21" s="152" t="inlineStr">
        <is>
          <t>2° TRIM</t>
        </is>
      </c>
    </row>
    <row r="22">
      <c r="B22" s="153" t="n"/>
      <c r="C22" s="153" t="n"/>
      <c r="D22" s="153" t="n"/>
      <c r="E22" s="153" t="n"/>
      <c r="F22" s="153" t="n"/>
    </row>
    <row r="23">
      <c r="B23" s="10" t="inlineStr">
        <is>
          <t>ADIÇÕES (ACUMULADO)</t>
        </is>
      </c>
      <c r="C23" s="228" t="n"/>
      <c r="D23" s="228" t="n"/>
      <c r="E23" s="228" t="n"/>
      <c r="F23" s="228" t="n"/>
    </row>
    <row r="24" ht="16" customFormat="1" customHeight="1" s="25">
      <c r="A24" s="172" t="n">
        <v>6250</v>
      </c>
      <c r="B24" s="157" t="inlineStr">
        <is>
          <t>(+) Despesas Indedutíveis</t>
        </is>
      </c>
      <c r="C24" s="229">
        <f>IFERROR(VLOOKUP($A$24,#REF!,6,0),0)</f>
        <v/>
      </c>
      <c r="D24" s="229">
        <f>IFERROR(VLOOKUP($A$24,#REF!,6,0),0)</f>
        <v/>
      </c>
      <c r="E24" s="229">
        <f>IFERROR(VLOOKUP($A$24,#REF!,6,0),0)</f>
        <v/>
      </c>
      <c r="F24" s="230">
        <f>SUM(C24:E24)</f>
        <v/>
      </c>
    </row>
    <row r="25" ht="16" customFormat="1" customHeight="1" s="25">
      <c r="A25" s="172" t="n">
        <v>6109</v>
      </c>
      <c r="B25" s="157" t="inlineStr">
        <is>
          <t>(+) Outros Gastos com Pessoal</t>
        </is>
      </c>
      <c r="C25" s="229">
        <f>IFERROR(VLOOKUP($A$25,#REF!,6,0),0)</f>
        <v/>
      </c>
      <c r="D25" s="229">
        <f>IFERROR(VLOOKUP($A$25,#REF!,6,0),0)</f>
        <v/>
      </c>
      <c r="E25" s="229">
        <f>IFERROR(VLOOKUP($A$25,#REF!,6,0),0)</f>
        <v/>
      </c>
      <c r="F25" s="230">
        <f>SUM(C25:E25)</f>
        <v/>
      </c>
    </row>
    <row r="26" ht="16" customFormat="1" customHeight="1" s="25">
      <c r="A26" s="172" t="n">
        <v>3325</v>
      </c>
      <c r="B26" s="157" t="inlineStr">
        <is>
          <t>(+) Brindes</t>
        </is>
      </c>
      <c r="C26" s="229">
        <f>IFERROR(VLOOKUP($A$26,#REF!,6,0),0)</f>
        <v/>
      </c>
      <c r="D26" s="229">
        <f>IFERROR(VLOOKUP($A$26,#REF!,6,0),0)</f>
        <v/>
      </c>
      <c r="E26" s="229">
        <f>IFERROR(VLOOKUP($A$26,#REF!,6,0),0)</f>
        <v/>
      </c>
      <c r="F26" s="230">
        <f>SUM(C26:E26)</f>
        <v/>
      </c>
    </row>
    <row r="27" ht="16" customFormat="1" customHeight="1" s="25">
      <c r="A27" s="172" t="n">
        <v>6257</v>
      </c>
      <c r="B27" s="157" t="inlineStr">
        <is>
          <t>(+) Multas Fiscais</t>
        </is>
      </c>
      <c r="C27" s="229">
        <f>IFERROR(VLOOKUP($A$27,#REF!,6,0),0)</f>
        <v/>
      </c>
      <c r="D27" s="229">
        <f>IFERROR(VLOOKUP($A$27,#REF!,6,0),0)</f>
        <v/>
      </c>
      <c r="E27" s="229">
        <f>IFERROR(VLOOKUP($A$27,#REF!,6,0),0)</f>
        <v/>
      </c>
      <c r="F27" s="230">
        <f>SUM(C27:E27)</f>
        <v/>
      </c>
    </row>
    <row r="28" customFormat="1" s="25">
      <c r="A28" s="173" t="n">
        <v>6119</v>
      </c>
      <c r="B28" s="157" t="inlineStr">
        <is>
          <t>(+) Multas de Trânsito</t>
        </is>
      </c>
      <c r="C28" s="229">
        <f>IFERROR(VLOOKUP($A$28,#REF!,6,0),0)</f>
        <v/>
      </c>
      <c r="D28" s="229">
        <f>IFERROR(VLOOKUP($A$28,#REF!,6,0),0)</f>
        <v/>
      </c>
      <c r="E28" s="229">
        <f>IFERROR(VLOOKUP($A$28,#REF!,6,0),0)</f>
        <v/>
      </c>
      <c r="F28" s="230">
        <f>SUM(C28:E28)</f>
        <v/>
      </c>
    </row>
    <row r="29" customFormat="1" s="25">
      <c r="A29" s="173" t="n"/>
      <c r="B29" s="157" t="inlineStr">
        <is>
          <t>(+) Depreciação acelerada</t>
        </is>
      </c>
      <c r="C29" s="229" t="n">
        <v>0</v>
      </c>
      <c r="D29" s="229" t="n">
        <v>0</v>
      </c>
      <c r="E29" s="229" t="n">
        <v>0</v>
      </c>
      <c r="F29" s="230">
        <f>SUM(C29:E29)</f>
        <v/>
      </c>
    </row>
    <row r="30">
      <c r="B30" s="10" t="inlineStr">
        <is>
          <t>Total das adições (acumulado)</t>
        </is>
      </c>
      <c r="C30" s="233">
        <f>C24+C25+C27+C29</f>
        <v/>
      </c>
      <c r="D30" s="233">
        <f>D24+D25+D27+D29</f>
        <v/>
      </c>
      <c r="E30" s="233">
        <f>E24+E25+E27+E29</f>
        <v/>
      </c>
      <c r="F30" s="233">
        <f>SUM(F24:F29)</f>
        <v/>
      </c>
      <c r="H30" s="234" t="n"/>
    </row>
    <row r="31" ht="16" customHeight="1" thickBot="1">
      <c r="B31" s="156" t="n"/>
      <c r="C31" s="156" t="n"/>
      <c r="D31" s="156" t="n"/>
      <c r="E31" s="156" t="n"/>
      <c r="F31" s="156" t="n"/>
    </row>
    <row r="32" ht="16" customHeight="1" thickTop="1"/>
    <row r="33" ht="16" customHeight="1">
      <c r="B33" s="189" t="inlineStr">
        <is>
          <t>Adições e Exclusões_3° Trim/2023</t>
        </is>
      </c>
    </row>
    <row r="34" ht="5.25" customHeight="1">
      <c r="B34" s="31" t="n"/>
      <c r="C34" s="31" t="n"/>
      <c r="D34" s="31" t="n"/>
      <c r="E34" s="31" t="n"/>
      <c r="F34" s="31" t="n"/>
    </row>
    <row r="35">
      <c r="B35" s="151" t="n"/>
      <c r="C35" s="151" t="inlineStr">
        <is>
          <t>JUL</t>
        </is>
      </c>
      <c r="D35" s="151" t="inlineStr">
        <is>
          <t>AGO</t>
        </is>
      </c>
      <c r="E35" s="151" t="inlineStr">
        <is>
          <t>SET</t>
        </is>
      </c>
      <c r="F35" s="152" t="inlineStr">
        <is>
          <t>3° TRIM</t>
        </is>
      </c>
    </row>
    <row r="36">
      <c r="B36" s="153" t="n"/>
      <c r="C36" s="153" t="n"/>
      <c r="D36" s="153" t="n"/>
      <c r="E36" s="153" t="n"/>
      <c r="F36" s="153" t="n"/>
    </row>
    <row r="37">
      <c r="B37" s="10" t="inlineStr">
        <is>
          <t>ADIÇÕES (ACUMULADO)</t>
        </is>
      </c>
      <c r="C37" s="228" t="n"/>
      <c r="D37" s="228" t="n"/>
      <c r="E37" s="228" t="n"/>
      <c r="F37" s="228" t="n"/>
    </row>
    <row r="38" ht="16" customFormat="1" customHeight="1" s="25">
      <c r="A38" s="172" t="n">
        <v>6250</v>
      </c>
      <c r="B38" s="157" t="inlineStr">
        <is>
          <t>(+) Despesas Indedutíveis</t>
        </is>
      </c>
      <c r="C38" s="229">
        <f>IFERROR(VLOOKUP($A$38,#REF!,6,0),0)</f>
        <v/>
      </c>
      <c r="D38" s="229">
        <f>IFERROR(VLOOKUP($A$38,#REF!,6,0),0)</f>
        <v/>
      </c>
      <c r="E38" s="229">
        <f>IFERROR(VLOOKUP($A$38,#REF!,6,0),0)</f>
        <v/>
      </c>
      <c r="F38" s="230">
        <f>SUM(C38:E38)</f>
        <v/>
      </c>
    </row>
    <row r="39" ht="16" customFormat="1" customHeight="1" s="25">
      <c r="A39" s="172" t="n">
        <v>6109</v>
      </c>
      <c r="B39" s="157" t="inlineStr">
        <is>
          <t>(+) Outros Gastos com Pessoal</t>
        </is>
      </c>
      <c r="C39" s="229">
        <f>IFERROR(VLOOKUP($A$39,#REF!,6,0),0)</f>
        <v/>
      </c>
      <c r="D39" s="229">
        <f>IFERROR(VLOOKUP($A$39,#REF!,6,0),0)</f>
        <v/>
      </c>
      <c r="E39" s="229">
        <f>IFERROR(VLOOKUP($A$39,#REF!,6,0),0)</f>
        <v/>
      </c>
      <c r="F39" s="230">
        <f>SUM(C39:E39)</f>
        <v/>
      </c>
    </row>
    <row r="40" ht="16" customFormat="1" customHeight="1" s="25">
      <c r="A40" s="172" t="n">
        <v>3325</v>
      </c>
      <c r="B40" s="157" t="inlineStr">
        <is>
          <t>(+) Brindes</t>
        </is>
      </c>
      <c r="C40" s="229">
        <f>IFERROR(VLOOKUP($A$40,#REF!,6,0),0)</f>
        <v/>
      </c>
      <c r="D40" s="229">
        <f>IFERROR(VLOOKUP($A$40,#REF!,6,0),0)</f>
        <v/>
      </c>
      <c r="E40" s="229">
        <f>IFERROR(VLOOKUP($A$40,#REF!,6,0),0)</f>
        <v/>
      </c>
      <c r="F40" s="230">
        <f>SUM(C40:E40)</f>
        <v/>
      </c>
    </row>
    <row r="41" ht="16" customFormat="1" customHeight="1" s="25">
      <c r="A41" s="172" t="n">
        <v>6257</v>
      </c>
      <c r="B41" s="157" t="inlineStr">
        <is>
          <t>(+) Multas Fiscais</t>
        </is>
      </c>
      <c r="C41" s="229">
        <f>IFERROR(VLOOKUP($A$41,#REF!,6,0),0)</f>
        <v/>
      </c>
      <c r="D41" s="229">
        <f>IFERROR(VLOOKUP($A$41,#REF!,6,0),0)</f>
        <v/>
      </c>
      <c r="E41" s="229">
        <f>IFERROR(VLOOKUP($A$41,#REF!,6,0),0)</f>
        <v/>
      </c>
      <c r="F41" s="230">
        <f>SUM(C41:E41)</f>
        <v/>
      </c>
    </row>
    <row r="42" customFormat="1" s="25">
      <c r="A42" s="173" t="n">
        <v>6119</v>
      </c>
      <c r="B42" s="157" t="inlineStr">
        <is>
          <t>(+) Multas de Trânsito</t>
        </is>
      </c>
      <c r="C42" s="229">
        <f>IFERROR(VLOOKUP($A$42,#REF!,6,0),0)</f>
        <v/>
      </c>
      <c r="D42" s="229">
        <f>IFERROR(VLOOKUP($A$42,#REF!,6,0),0)</f>
        <v/>
      </c>
      <c r="E42" s="229">
        <f>IFERROR(VLOOKUP($A$42,#REF!,6,0),0)</f>
        <v/>
      </c>
      <c r="F42" s="230">
        <f>SUM(C42:E42)</f>
        <v/>
      </c>
    </row>
    <row r="43" customFormat="1" s="25">
      <c r="A43" s="173" t="n"/>
      <c r="B43" s="157" t="inlineStr">
        <is>
          <t>(+) Depreciação acelerada</t>
        </is>
      </c>
      <c r="C43" s="229" t="n">
        <v>0</v>
      </c>
      <c r="D43" s="229" t="n">
        <v>0</v>
      </c>
      <c r="E43" s="229" t="n">
        <v>0</v>
      </c>
      <c r="F43" s="230">
        <f>SUM(C43:E43)</f>
        <v/>
      </c>
    </row>
    <row r="44">
      <c r="B44" s="10" t="inlineStr">
        <is>
          <t>Total das adições (acumulado)</t>
        </is>
      </c>
      <c r="C44" s="233">
        <f>C38+C39+C41+C43</f>
        <v/>
      </c>
      <c r="D44" s="233">
        <f>D38+D39+D41+D43</f>
        <v/>
      </c>
      <c r="E44" s="233">
        <f>E38+E39+E41+E43</f>
        <v/>
      </c>
      <c r="F44" s="233">
        <f>SUM(F38:F43)</f>
        <v/>
      </c>
    </row>
    <row r="45" ht="16" customHeight="1" thickBot="1">
      <c r="B45" s="156" t="n"/>
      <c r="C45" s="156" t="n"/>
      <c r="D45" s="156" t="n"/>
      <c r="E45" s="156" t="n"/>
      <c r="F45" s="156" t="n"/>
    </row>
    <row r="46" ht="16" customHeight="1" thickTop="1"/>
    <row r="47" ht="16" customHeight="1">
      <c r="B47" s="189" t="inlineStr">
        <is>
          <t>Adições e Exclusões_4° Trim/2023</t>
        </is>
      </c>
    </row>
    <row r="48" ht="5.25" customHeight="1">
      <c r="B48" s="31" t="n"/>
      <c r="C48" s="31" t="n"/>
      <c r="D48" s="31" t="n"/>
      <c r="E48" s="31" t="n"/>
      <c r="F48" s="31" t="n"/>
    </row>
    <row r="49">
      <c r="B49" s="151" t="n"/>
      <c r="C49" s="151" t="inlineStr">
        <is>
          <t>OUT</t>
        </is>
      </c>
      <c r="D49" s="151" t="inlineStr">
        <is>
          <t>NOV</t>
        </is>
      </c>
      <c r="E49" s="151" t="inlineStr">
        <is>
          <t>DEZ</t>
        </is>
      </c>
      <c r="F49" s="152" t="inlineStr">
        <is>
          <t>4° TRIM</t>
        </is>
      </c>
    </row>
    <row r="50">
      <c r="B50" s="153" t="n"/>
      <c r="C50" s="153" t="n"/>
      <c r="D50" s="153" t="n"/>
      <c r="E50" s="153" t="n"/>
      <c r="F50" s="153" t="n"/>
    </row>
    <row r="51" customFormat="1" s="25">
      <c r="A51" s="173" t="n"/>
      <c r="B51" s="162" t="inlineStr">
        <is>
          <t>ADIÇÕES (ACUMULADO)</t>
        </is>
      </c>
      <c r="C51" s="235" t="n"/>
      <c r="D51" s="235" t="n"/>
      <c r="E51" s="235" t="n"/>
      <c r="F51" s="235" t="n"/>
    </row>
    <row r="52" ht="16" customFormat="1" customHeight="1" s="25">
      <c r="A52" s="172" t="n">
        <v>6250</v>
      </c>
      <c r="B52" s="157" t="inlineStr">
        <is>
          <t>(+) Despesas Indedutíveis</t>
        </is>
      </c>
      <c r="C52" s="229">
        <f>IFERROR(VLOOKUP($A$52,#REF!,6,0),0)</f>
        <v/>
      </c>
      <c r="D52" s="229">
        <f>IFERROR(VLOOKUP($A$52,#REF!,6,0),0)</f>
        <v/>
      </c>
      <c r="E52" s="229">
        <f>IFERROR(VLOOKUP($A$52,#REF!,6,0),0)</f>
        <v/>
      </c>
      <c r="F52" s="230">
        <f>SUM(C52:E52)</f>
        <v/>
      </c>
    </row>
    <row r="53" ht="16" customFormat="1" customHeight="1" s="25">
      <c r="A53" s="172" t="n">
        <v>6109</v>
      </c>
      <c r="B53" s="157" t="inlineStr">
        <is>
          <t>(+) Outros Gastos com Pessoal</t>
        </is>
      </c>
      <c r="C53" s="229">
        <f>IFERROR(VLOOKUP($A$53,#REF!,6,0),0)</f>
        <v/>
      </c>
      <c r="D53" s="229">
        <f>IFERROR(VLOOKUP($A$53,#REF!,6,0),0)</f>
        <v/>
      </c>
      <c r="E53" s="229">
        <f>IFERROR(VLOOKUP($A$53,#REF!,6,0),0)</f>
        <v/>
      </c>
      <c r="F53" s="230">
        <f>SUM(C53:E53)</f>
        <v/>
      </c>
    </row>
    <row r="54" ht="16" customFormat="1" customHeight="1" s="25">
      <c r="A54" s="172" t="n">
        <v>3325</v>
      </c>
      <c r="B54" s="157" t="inlineStr">
        <is>
          <t>(+) Brindes</t>
        </is>
      </c>
      <c r="C54" s="229">
        <f>IFERROR(VLOOKUP($A$54,#REF!,6,0),0)</f>
        <v/>
      </c>
      <c r="D54" s="229">
        <f>IFERROR(VLOOKUP($A$54,#REF!,6,0),0)</f>
        <v/>
      </c>
      <c r="E54" s="229">
        <f>IFERROR(VLOOKUP($A$54,#REF!,6,0),0)</f>
        <v/>
      </c>
      <c r="F54" s="230">
        <f>SUM(C54:E54)</f>
        <v/>
      </c>
    </row>
    <row r="55" ht="16" customFormat="1" customHeight="1" s="25">
      <c r="A55" s="172" t="n">
        <v>6257</v>
      </c>
      <c r="B55" s="157" t="inlineStr">
        <is>
          <t>(+) Multas Fiscais</t>
        </is>
      </c>
      <c r="C55" s="229">
        <f>IFERROR(VLOOKUP($A$55,#REF!,6,0),0)</f>
        <v/>
      </c>
      <c r="D55" s="229">
        <f>IFERROR(VLOOKUP($A$55,#REF!,6,0),0)</f>
        <v/>
      </c>
      <c r="E55" s="229">
        <f>IFERROR(VLOOKUP($A$55,#REF!,6,0),0)</f>
        <v/>
      </c>
      <c r="F55" s="230">
        <f>SUM(C55:E55)</f>
        <v/>
      </c>
    </row>
    <row r="56" customFormat="1" s="25">
      <c r="A56" s="173" t="n">
        <v>6119</v>
      </c>
      <c r="B56" s="157" t="inlineStr">
        <is>
          <t>(+) Multas de Trânsito</t>
        </is>
      </c>
      <c r="C56" s="229">
        <f>IFERROR(VLOOKUP($A$56,#REF!,6,0),0)</f>
        <v/>
      </c>
      <c r="D56" s="229">
        <f>IFERROR(VLOOKUP($A$56,#REF!,6,0),0)</f>
        <v/>
      </c>
      <c r="E56" s="229">
        <f>IFERROR(VLOOKUP($A$56,#REF!,6,0),0)</f>
        <v/>
      </c>
      <c r="F56" s="230">
        <f>SUM(C56:E56)</f>
        <v/>
      </c>
    </row>
    <row r="57" customFormat="1" s="25">
      <c r="A57" s="173" t="n"/>
      <c r="B57" s="157" t="inlineStr">
        <is>
          <t>(+) Depreciação acelerada</t>
        </is>
      </c>
      <c r="C57" s="229" t="n">
        <v>0</v>
      </c>
      <c r="D57" s="229" t="n">
        <v>0</v>
      </c>
      <c r="E57" s="229" t="n">
        <v>0</v>
      </c>
      <c r="F57" s="230">
        <f>SUM(C57:E57)</f>
        <v/>
      </c>
    </row>
    <row r="58">
      <c r="B58" s="10" t="inlineStr">
        <is>
          <t>Total das adições (acumulado)</t>
        </is>
      </c>
      <c r="C58" s="233">
        <f>C52+C53+C55+C57</f>
        <v/>
      </c>
      <c r="D58" s="233">
        <f>D52+D53+D55+D57</f>
        <v/>
      </c>
      <c r="E58" s="233">
        <f>E52+E53+E55+E57</f>
        <v/>
      </c>
      <c r="F58" s="233">
        <f>SUM(F52:F57)</f>
        <v/>
      </c>
    </row>
    <row r="59" ht="16" customHeight="1" thickBot="1">
      <c r="B59" s="156" t="n"/>
      <c r="C59" s="156" t="n"/>
      <c r="D59" s="156" t="n"/>
      <c r="E59" s="156" t="n"/>
      <c r="F59" s="156" t="n"/>
    </row>
  </sheetData>
  <mergeCells count="5">
    <mergeCell ref="B47:F47"/>
    <mergeCell ref="B2:F3"/>
    <mergeCell ref="B33:F33"/>
    <mergeCell ref="B5:F5"/>
    <mergeCell ref="B19:F19"/>
  </mergeCells>
  <pageMargins left="0.5118110236220472" right="0.5118110236220472" top="0.7874015748031497" bottom="0.7874015748031497" header="0.3149606299212598" footer="0.3149606299212598"/>
  <pageSetup orientation="landscape" paperSize="9" scale="55"/>
</worksheet>
</file>

<file path=xl/worksheets/sheet3.xml><?xml version="1.0" encoding="utf-8"?>
<worksheet xmlns="http://schemas.openxmlformats.org/spreadsheetml/2006/main">
  <sheetPr>
    <tabColor theme="4" tint="-0.499984740745262"/>
    <outlinePr summaryBelow="1" summaryRight="1"/>
    <pageSetUpPr fitToPage="1"/>
  </sheetPr>
  <dimension ref="A3:M158"/>
  <sheetViews>
    <sheetView showGridLines="0" tabSelected="1" topLeftCell="A139" zoomScale="106" zoomScaleNormal="70" workbookViewId="0">
      <selection activeCell="F149" sqref="F149"/>
    </sheetView>
  </sheetViews>
  <sheetFormatPr baseColWidth="10" defaultColWidth="0" defaultRowHeight="15" zeroHeight="1"/>
  <cols>
    <col width="3" customWidth="1" style="112" min="1" max="1"/>
    <col width="16.1640625" customWidth="1" style="169" min="2" max="2"/>
    <col width="44.83203125" customWidth="1" min="3" max="3"/>
    <col width="22.6640625" customWidth="1" min="4" max="4"/>
    <col width="22.5" customWidth="1" min="5" max="5"/>
    <col width="22.6640625" customWidth="1" min="6" max="6"/>
    <col width="23.6640625" bestFit="1" customWidth="1" min="7" max="7"/>
    <col width="22.1640625" customWidth="1" style="174" min="8" max="8"/>
    <col width="35.6640625" bestFit="1" customWidth="1" min="9" max="9"/>
    <col width="24.83203125" customWidth="1" min="10" max="10"/>
    <col width="32.1640625" bestFit="1" customWidth="1" min="11" max="11"/>
    <col width="25.83203125" customWidth="1" min="12" max="12"/>
    <col width="3.6640625" customWidth="1" min="13" max="13"/>
    <col hidden="1" min="14" max="14"/>
    <col hidden="1" width="8.83203125" customWidth="1" min="15" max="16384"/>
  </cols>
  <sheetData>
    <row r="3" ht="16" customHeight="1">
      <c r="B3" s="236" t="n"/>
      <c r="C3" s="237" t="n"/>
      <c r="D3" s="238" t="n"/>
      <c r="E3" s="35" t="n"/>
      <c r="F3" s="35" t="n"/>
      <c r="G3" s="35" t="n"/>
      <c r="H3" s="175" t="n"/>
      <c r="I3" s="35" t="n"/>
      <c r="J3" s="35" t="n"/>
      <c r="K3" s="35" t="n"/>
      <c r="L3" s="35" t="n"/>
      <c r="M3" s="32" t="n"/>
    </row>
    <row r="4" ht="16" customHeight="1">
      <c r="B4" s="239" t="n"/>
      <c r="D4" s="240" t="n"/>
      <c r="E4" s="33" t="n"/>
      <c r="F4" s="211" t="inlineStr">
        <is>
          <t>ACOMPANHAMENTO DE RESULTADO CONTÁBIL</t>
        </is>
      </c>
      <c r="L4" s="33" t="n"/>
      <c r="M4" s="32" t="n"/>
    </row>
    <row r="5" ht="16" customHeight="1">
      <c r="B5" s="239" t="n"/>
      <c r="D5" s="240" t="n"/>
      <c r="E5" s="33" t="n"/>
      <c r="L5" s="33" t="n"/>
      <c r="M5" s="32" t="n"/>
    </row>
    <row r="6" ht="19" customHeight="1">
      <c r="B6" s="239" t="n"/>
      <c r="D6" s="240" t="n"/>
      <c r="E6" s="33" t="n"/>
      <c r="F6" s="34" t="n"/>
      <c r="G6" s="34" t="n"/>
      <c r="H6" s="176" t="n"/>
      <c r="I6" s="34" t="n"/>
      <c r="J6" s="34" t="n"/>
      <c r="K6" s="34" t="n"/>
      <c r="L6" s="33" t="n"/>
      <c r="M6" s="32" t="n"/>
    </row>
    <row r="7" ht="19" customHeight="1">
      <c r="B7" s="239" t="n"/>
      <c r="D7" s="240" t="n"/>
      <c r="E7" s="33" t="n"/>
      <c r="F7" s="212" t="inlineStr">
        <is>
          <t>NIT JET CENTER LTDA</t>
        </is>
      </c>
      <c r="L7" s="33" t="n"/>
      <c r="M7" s="32" t="n"/>
    </row>
    <row r="8" ht="19" customHeight="1">
      <c r="B8" s="241" t="n"/>
      <c r="C8" s="242" t="n"/>
      <c r="D8" s="243" t="n"/>
      <c r="E8" s="33" t="n"/>
      <c r="F8" s="212" t="inlineStr">
        <is>
          <t>CNPJ 14.051.540/0001-09</t>
        </is>
      </c>
      <c r="L8" s="33" t="n"/>
      <c r="M8" s="32" t="n"/>
    </row>
    <row r="9">
      <c r="B9" s="213" t="n"/>
      <c r="M9" s="32" t="n"/>
    </row>
    <row r="11" ht="16" customHeight="1">
      <c r="D11" s="31" t="n"/>
      <c r="E11" s="31" t="n"/>
      <c r="F11" s="31" t="n"/>
      <c r="G11" s="31" t="n"/>
      <c r="H11" s="177" t="n"/>
    </row>
    <row r="12" ht="16" customHeight="1">
      <c r="B12" s="244" t="inlineStr">
        <is>
          <t>1º TRIMESTRE_2024</t>
        </is>
      </c>
      <c r="C12" s="245" t="n"/>
      <c r="D12" s="245" t="n"/>
      <c r="E12" s="245" t="n"/>
      <c r="F12" s="245" t="n"/>
      <c r="G12" s="245" t="n"/>
      <c r="H12" s="245" t="n"/>
      <c r="I12" s="245" t="n"/>
      <c r="J12" s="245" t="n"/>
      <c r="K12" s="245" t="n"/>
      <c r="L12" s="245" t="n"/>
      <c r="M12" s="246" t="n"/>
    </row>
    <row r="13" ht="16" customHeight="1">
      <c r="B13" s="170" t="n"/>
      <c r="D13" s="31" t="n"/>
      <c r="E13" s="31" t="n"/>
      <c r="F13" s="31" t="n"/>
      <c r="G13" s="31" t="n"/>
      <c r="H13" s="177" t="n"/>
      <c r="M13" s="5" t="n"/>
    </row>
    <row r="14" ht="16" customHeight="1">
      <c r="B14" s="170" t="n"/>
      <c r="C14" s="189" t="inlineStr">
        <is>
          <t>Acompanhamento de Resultado</t>
        </is>
      </c>
      <c r="H14" s="177" t="n"/>
      <c r="I14" s="189" t="inlineStr">
        <is>
          <t>Previsão de IRPJ e CSLL</t>
        </is>
      </c>
    </row>
    <row r="15" ht="8.25" customHeight="1" thickBot="1">
      <c r="B15" s="170" t="n"/>
      <c r="D15" s="31" t="n"/>
      <c r="E15" s="31" t="n"/>
      <c r="F15" s="31" t="n"/>
      <c r="G15" s="31" t="n"/>
      <c r="H15" s="177" t="n"/>
    </row>
    <row r="16" ht="17" customHeight="1" thickBot="1" thickTop="1">
      <c r="B16" s="170" t="n"/>
      <c r="C16" s="24" t="n"/>
      <c r="D16" s="150" t="inlineStr">
        <is>
          <t>JANEIRO</t>
        </is>
      </c>
      <c r="E16" s="150" t="inlineStr">
        <is>
          <t>FEVEREIRO</t>
        </is>
      </c>
      <c r="F16" s="150" t="inlineStr">
        <is>
          <t>MARÇO</t>
        </is>
      </c>
      <c r="G16" s="24" t="inlineStr">
        <is>
          <t>1° TRIMESTRE</t>
        </is>
      </c>
      <c r="H16" s="178" t="n"/>
      <c r="I16" s="247" t="inlineStr">
        <is>
          <t>IRPJ</t>
        </is>
      </c>
      <c r="J16" s="248" t="n"/>
      <c r="K16" s="194" t="inlineStr">
        <is>
          <t>CSLL</t>
        </is>
      </c>
      <c r="L16" s="249" t="n"/>
    </row>
    <row r="17" ht="16" customHeight="1" thickTop="1">
      <c r="B17" s="170" t="n">
        <v>994</v>
      </c>
      <c r="C17" s="15" t="inlineStr">
        <is>
          <t>Receita</t>
        </is>
      </c>
      <c r="D17" s="250">
        <f>IFERROR(VLOOKUP($B$17,#REF!,6,0)*-1,0)</f>
        <v/>
      </c>
      <c r="E17" s="250">
        <f>IFERROR(VLOOKUP($B$17,#REF!,6,0)*-1,0)</f>
        <v/>
      </c>
      <c r="F17" s="250">
        <f>IFERROR(VLOOKUP($B$17,#REF!,6,0)*-1,0)</f>
        <v/>
      </c>
      <c r="G17" s="251">
        <f>SUM(D17:F17)</f>
        <v/>
      </c>
      <c r="H17" s="252" t="n"/>
      <c r="I17" s="113" t="inlineStr">
        <is>
          <t>Lucro/ Prejuízo</t>
        </is>
      </c>
      <c r="J17" s="253">
        <f>IF(G25&lt;0,0,G25)</f>
        <v/>
      </c>
      <c r="K17" s="143" t="inlineStr">
        <is>
          <t>Lucro/ Prejuízo</t>
        </is>
      </c>
      <c r="L17" s="254">
        <f>IF(G25&lt;0,0,G25)</f>
        <v/>
      </c>
      <c r="M17" s="255" t="n"/>
    </row>
    <row r="18">
      <c r="B18" s="170" t="n">
        <v>1022</v>
      </c>
      <c r="C18" s="13" t="inlineStr">
        <is>
          <t>Deduções</t>
        </is>
      </c>
      <c r="D18" s="256">
        <f>IFERROR(VLOOKUP($B$18,#REF!,6,0),0)</f>
        <v/>
      </c>
      <c r="E18" s="256">
        <f>IFERROR(VLOOKUP($B$18,#REF!,6,0),0)</f>
        <v/>
      </c>
      <c r="F18" s="256">
        <f>IFERROR(VLOOKUP($B$18,#REF!,6,0),0)</f>
        <v/>
      </c>
      <c r="G18" s="257">
        <f>SUM(D18:F18)</f>
        <v/>
      </c>
      <c r="H18" s="252" t="n"/>
      <c r="I18" s="113" t="inlineStr">
        <is>
          <t>Adição</t>
        </is>
      </c>
      <c r="J18" s="253">
        <f>'Adições 2024'!F16</f>
        <v/>
      </c>
      <c r="K18" s="113" t="inlineStr">
        <is>
          <t>Adição</t>
        </is>
      </c>
      <c r="L18" s="119">
        <f>J18</f>
        <v/>
      </c>
      <c r="M18" s="255" t="n"/>
    </row>
    <row r="19">
      <c r="B19" s="170" t="n">
        <v>1085</v>
      </c>
      <c r="C19" s="13" t="inlineStr">
        <is>
          <t>Receita Oper.</t>
        </is>
      </c>
      <c r="D19" s="256" t="n"/>
      <c r="E19" s="256">
        <f>IFERROR(VLOOKUP($B$19,#REF!,6,0)*-1,0)</f>
        <v/>
      </c>
      <c r="F19" s="256" t="n"/>
      <c r="G19" s="257">
        <f>SUM(D19:F19)</f>
        <v/>
      </c>
      <c r="H19" s="252" t="n"/>
      <c r="I19" s="113" t="inlineStr">
        <is>
          <t>Exclusão</t>
        </is>
      </c>
      <c r="J19" s="253">
        <f>G21</f>
        <v/>
      </c>
      <c r="K19" s="113" t="inlineStr">
        <is>
          <t>Exclusão</t>
        </is>
      </c>
      <c r="L19" s="119">
        <f>J19</f>
        <v/>
      </c>
      <c r="M19" s="255" t="n"/>
    </row>
    <row r="20">
      <c r="B20" s="170" t="n">
        <v>1176</v>
      </c>
      <c r="C20" s="13" t="inlineStr">
        <is>
          <t>Outras Receitas</t>
        </is>
      </c>
      <c r="D20" s="256">
        <f>IFERROR((VLOOKUP($B$20,#REF!,6,0)*-1)-D21,0)</f>
        <v/>
      </c>
      <c r="E20" s="256">
        <f>IFERROR((VLOOKUP($B$20,#REF!,6,0)*-1)-E21,0)</f>
        <v/>
      </c>
      <c r="F20" s="256">
        <f>IFERROR((VLOOKUP($B$20,#REF!,6,0)*-1)-F21,0)</f>
        <v/>
      </c>
      <c r="G20" s="257">
        <f>SUM(D20:F20)</f>
        <v/>
      </c>
      <c r="H20" s="252" t="n"/>
      <c r="I20" s="113" t="n"/>
      <c r="J20" s="253" t="n"/>
      <c r="K20" s="113" t="n"/>
      <c r="L20" s="119" t="n"/>
      <c r="M20" s="255" t="n"/>
    </row>
    <row r="21">
      <c r="A21" s="112" t="n">
        <v>1785</v>
      </c>
      <c r="B21" s="170" t="n">
        <v>5139</v>
      </c>
      <c r="C21" s="13" t="inlineStr">
        <is>
          <t>Receita de Subvenção</t>
        </is>
      </c>
      <c r="D21" s="253">
        <f>IFERROR(VLOOKUP($B$21,#REF!,6,0)*-1,0)</f>
        <v/>
      </c>
      <c r="E21" s="253">
        <f>IFERROR(VLOOKUP($B$21,#REF!,6,0)*-1,0)</f>
        <v/>
      </c>
      <c r="F21" s="253">
        <f>IFERROR(VLOOKUP($B$21,#REF!,6,0)*-1,0)</f>
        <v/>
      </c>
      <c r="G21" s="257">
        <f>SUM(D21:F21)</f>
        <v/>
      </c>
      <c r="H21" s="252" t="n"/>
      <c r="I21" s="115" t="inlineStr">
        <is>
          <t>Base</t>
        </is>
      </c>
      <c r="J21" s="128">
        <f>J17+J18-J19</f>
        <v/>
      </c>
      <c r="K21" s="115" t="inlineStr">
        <is>
          <t>Base</t>
        </is>
      </c>
      <c r="L21" s="116">
        <f>L17+L18-L19</f>
        <v/>
      </c>
      <c r="M21" s="255" t="n"/>
    </row>
    <row r="22">
      <c r="B22" s="170" t="n">
        <v>1197</v>
      </c>
      <c r="C22" s="13" t="inlineStr">
        <is>
          <t>Despesas</t>
        </is>
      </c>
      <c r="D22" s="258" t="n"/>
      <c r="E22" s="258" t="n"/>
      <c r="F22" s="258" t="n"/>
      <c r="G22" s="257">
        <f>SUM(D22:F22)</f>
        <v/>
      </c>
      <c r="H22" s="252" t="n"/>
      <c r="I22" s="117" t="inlineStr">
        <is>
          <t xml:space="preserve"> Prejuízo à compensar acumulado</t>
        </is>
      </c>
      <c r="J22" s="253" t="n"/>
      <c r="K22" s="117" t="inlineStr">
        <is>
          <t xml:space="preserve"> Prejuízo à compensar acumulado</t>
        </is>
      </c>
      <c r="L22" s="259">
        <f>J22</f>
        <v/>
      </c>
      <c r="M22" s="255" t="n"/>
    </row>
    <row r="23">
      <c r="B23" s="170" t="n">
        <v>3276</v>
      </c>
      <c r="C23" s="13" t="inlineStr">
        <is>
          <t>CMV</t>
        </is>
      </c>
      <c r="D23" s="256">
        <f>IFERROR(VLOOKUP($B$23,#REF!,6,0),0)</f>
        <v/>
      </c>
      <c r="E23" s="256">
        <f>IFERROR(VLOOKUP($B$23,#REF!,6,0),0)</f>
        <v/>
      </c>
      <c r="F23" s="256" t="n"/>
      <c r="G23" s="257">
        <f>SUM(D23:F23)</f>
        <v/>
      </c>
      <c r="H23" s="180" t="n"/>
      <c r="I23" s="260" t="inlineStr">
        <is>
          <t>Compensação Prejuízo (30%)</t>
        </is>
      </c>
      <c r="J23" s="127">
        <f>IF(IF(J21&gt;0,J21*0.3,0)&lt;J22,IF(J21&gt;0,J21*0.3,0),J22)</f>
        <v/>
      </c>
      <c r="K23" s="260" t="inlineStr">
        <is>
          <t>Compensação Prejuízo (30%)</t>
        </is>
      </c>
      <c r="L23" s="119">
        <f>J23</f>
        <v/>
      </c>
      <c r="M23" s="255" t="n"/>
    </row>
    <row r="24">
      <c r="B24" s="170" t="n"/>
      <c r="C24" s="13" t="inlineStr">
        <is>
          <t>CMV s/ Receita (%)</t>
        </is>
      </c>
      <c r="D24" s="30">
        <f>IFERROR(D23/D17,0)</f>
        <v/>
      </c>
      <c r="E24" s="30">
        <f>IFERROR(E23/E17,0)</f>
        <v/>
      </c>
      <c r="F24" s="30">
        <f>IFERROR(F23/F17,0)</f>
        <v/>
      </c>
      <c r="G24" s="29">
        <f>IFERROR(G23/G17,0)</f>
        <v/>
      </c>
      <c r="H24" s="261" t="n"/>
      <c r="I24" s="260" t="inlineStr">
        <is>
          <t>Prejuízo disponível à compensar</t>
        </is>
      </c>
      <c r="J24" s="127">
        <f>J22-J23</f>
        <v/>
      </c>
      <c r="K24" s="260" t="inlineStr">
        <is>
          <t>Prejuízo disponível à compensar</t>
        </is>
      </c>
      <c r="L24" s="119">
        <f>J24</f>
        <v/>
      </c>
      <c r="M24" s="255" t="n"/>
    </row>
    <row r="25" ht="16" customHeight="1" thickBot="1">
      <c r="B25" s="170" t="n"/>
      <c r="C25" s="28" t="inlineStr">
        <is>
          <t>Resultado</t>
        </is>
      </c>
      <c r="D25" s="262">
        <f>D17-D18+D19+D20-D22-D23+D21</f>
        <v/>
      </c>
      <c r="E25" s="262">
        <f>E17-E18+E19+E20-E22-E23+E21</f>
        <v/>
      </c>
      <c r="F25" s="262">
        <f>F17-F18+F19+F20-F22-F23+F21</f>
        <v/>
      </c>
      <c r="G25" s="262">
        <f>G17-G18+G19+G20-G22-G23+G21</f>
        <v/>
      </c>
      <c r="I25" s="115" t="inlineStr">
        <is>
          <t>Base após compensação</t>
        </is>
      </c>
      <c r="J25" s="129">
        <f>J21-J23</f>
        <v/>
      </c>
      <c r="K25" s="115" t="inlineStr">
        <is>
          <t>Base após compensação</t>
        </is>
      </c>
      <c r="L25" s="120">
        <f>L21-L23</f>
        <v/>
      </c>
      <c r="M25" s="255" t="n"/>
    </row>
    <row r="26" ht="16" customHeight="1" thickTop="1">
      <c r="B26" s="170" t="n"/>
      <c r="C26" s="26" t="n"/>
      <c r="D26" s="256" t="n"/>
      <c r="E26" s="256" t="n"/>
      <c r="F26" s="256" t="n"/>
      <c r="G26" s="25" t="n"/>
      <c r="H26" s="252" t="n"/>
      <c r="I26" s="113" t="n"/>
      <c r="K26" s="113" t="n"/>
      <c r="L26" s="119" t="n"/>
      <c r="M26" s="255" t="n"/>
    </row>
    <row r="27" ht="16" customHeight="1">
      <c r="B27" s="170" t="n"/>
      <c r="C27" s="189" t="inlineStr">
        <is>
          <t>Acompanhamento de Estoque</t>
        </is>
      </c>
      <c r="H27" s="252" t="n"/>
      <c r="I27" s="121" t="inlineStr">
        <is>
          <t>IR</t>
        </is>
      </c>
      <c r="J27" s="142">
        <f>IF(J25&gt;0,J25*15%,0)</f>
        <v/>
      </c>
      <c r="K27" s="121" t="inlineStr">
        <is>
          <t>CSLL</t>
        </is>
      </c>
      <c r="L27" s="119">
        <f>L25*9%</f>
        <v/>
      </c>
      <c r="M27" s="255" t="n"/>
    </row>
    <row r="28">
      <c r="B28" s="170" t="n"/>
      <c r="H28" s="252" t="n"/>
      <c r="I28" s="121" t="inlineStr">
        <is>
          <t>Adic. IR</t>
        </is>
      </c>
      <c r="J28" s="142">
        <f>IF((J25-60000)*10%&gt;0,(J25-60000)*10%,0)</f>
        <v/>
      </c>
      <c r="K28" s="121" t="n"/>
      <c r="L28" s="145" t="n"/>
      <c r="M28" s="255" t="n"/>
    </row>
    <row r="29" ht="16" customHeight="1" thickBot="1">
      <c r="B29" s="170" t="n"/>
      <c r="C29" s="24" t="n"/>
      <c r="D29" s="24" t="inlineStr">
        <is>
          <t>JANEIRO</t>
        </is>
      </c>
      <c r="E29" s="24" t="inlineStr">
        <is>
          <t>FEVEREIRO</t>
        </is>
      </c>
      <c r="F29" s="24" t="inlineStr">
        <is>
          <t>MARÇO</t>
        </is>
      </c>
      <c r="G29" s="24" t="inlineStr">
        <is>
          <t>1° TRIMESTRE</t>
        </is>
      </c>
      <c r="H29" s="252" t="n"/>
      <c r="I29" s="121" t="inlineStr">
        <is>
          <t>IR Retido</t>
        </is>
      </c>
      <c r="J29" s="142" t="n">
        <v>0</v>
      </c>
      <c r="K29" s="121" t="inlineStr">
        <is>
          <t>CS Retido</t>
        </is>
      </c>
      <c r="L29" s="259" t="n">
        <v>0</v>
      </c>
      <c r="M29" s="255" t="n"/>
    </row>
    <row r="30" ht="17" customHeight="1" thickBot="1" thickTop="1">
      <c r="B30" s="170" t="n"/>
      <c r="C30" s="109" t="inlineStr">
        <is>
          <t>Compras (Média)</t>
        </is>
      </c>
      <c r="D30" s="263" t="n"/>
      <c r="E30" s="263" t="n"/>
      <c r="F30" s="263" t="n"/>
      <c r="G30" s="264">
        <f>SUM(D30:F30)/3</f>
        <v/>
      </c>
      <c r="H30" s="252" t="n"/>
      <c r="I30" s="123" t="inlineStr">
        <is>
          <t>IRPJ à Pagar</t>
        </is>
      </c>
      <c r="J30" s="130">
        <f>IF(J27+J28-J29&lt;0,0,J27+J28-J29)</f>
        <v/>
      </c>
      <c r="K30" s="265" t="inlineStr">
        <is>
          <t>CSLL à Pagar</t>
        </is>
      </c>
      <c r="L30" s="124">
        <f>IF(L27-L29&lt;0,0,L27-L29)</f>
        <v/>
      </c>
      <c r="M30" s="255" t="n"/>
    </row>
    <row r="31" ht="17" customHeight="1" thickBot="1" thickTop="1">
      <c r="B31" s="170" t="n">
        <v>266</v>
      </c>
      <c r="C31" s="13" t="inlineStr">
        <is>
          <t>Estoque Contábil</t>
        </is>
      </c>
      <c r="D31" s="256">
        <f>IFERROR(VLOOKUP($B$31,#REF!,7,0),0)</f>
        <v/>
      </c>
      <c r="E31" s="256">
        <f>IFERROR(VLOOKUP(B31,#REF!,7,0),0)</f>
        <v/>
      </c>
      <c r="F31" s="256">
        <f>IFERROR(VLOOKUP(B31,#REF!,7,0),0)</f>
        <v/>
      </c>
      <c r="G31" s="266">
        <f>F31</f>
        <v/>
      </c>
      <c r="H31" s="252" t="n"/>
      <c r="I31" s="267" t="inlineStr">
        <is>
          <t>TOTAL IR E CS</t>
        </is>
      </c>
      <c r="J31" s="248" t="n"/>
      <c r="K31" s="197">
        <f>J30+L30</f>
        <v/>
      </c>
      <c r="M31" s="255" t="n"/>
    </row>
    <row r="32" ht="16" customHeight="1" thickTop="1">
      <c r="B32" s="170" t="n"/>
      <c r="C32" s="106" t="inlineStr">
        <is>
          <t>Estoque Relatório Gerencial</t>
        </is>
      </c>
      <c r="D32" s="268" t="n"/>
      <c r="E32" s="268" t="n"/>
      <c r="F32" s="268" t="n"/>
      <c r="G32" s="269">
        <f>F32</f>
        <v/>
      </c>
      <c r="H32" s="252" t="n"/>
      <c r="I32" s="267" t="inlineStr">
        <is>
          <t>RESULTADO APÓS IR/CS</t>
        </is>
      </c>
      <c r="J32" s="248" t="n"/>
      <c r="K32" s="192">
        <f>G25-J27-J28-L27</f>
        <v/>
      </c>
      <c r="L32" s="249" t="n"/>
      <c r="M32" s="255" t="n"/>
    </row>
    <row r="33" ht="16" customHeight="1" thickBot="1">
      <c r="B33" s="170" t="n"/>
      <c r="C33" s="21" t="inlineStr">
        <is>
          <t>Dif. Estoque (Gerencial Vs Contábil)</t>
        </is>
      </c>
      <c r="D33" s="270">
        <f>D31-D32</f>
        <v/>
      </c>
      <c r="E33" s="270">
        <f>E31-E32</f>
        <v/>
      </c>
      <c r="F33" s="270">
        <f>F31-F32</f>
        <v/>
      </c>
      <c r="G33" s="271">
        <f>G31-G32</f>
        <v/>
      </c>
      <c r="M33" s="5" t="n"/>
    </row>
    <row r="34" ht="17" customHeight="1" thickTop="1">
      <c r="B34" s="170" t="n"/>
      <c r="C34" s="10" t="n"/>
      <c r="D34" s="256" t="n"/>
      <c r="E34" s="256" t="n"/>
      <c r="F34" s="256" t="n"/>
      <c r="G34" s="256" t="n"/>
      <c r="I34" s="189" t="inlineStr">
        <is>
          <t>Simulação Cotas de IRPJ e CSLL</t>
        </is>
      </c>
    </row>
    <row r="35" ht="17" customHeight="1" thickBot="1">
      <c r="B35" s="170" t="n"/>
      <c r="C35" s="10" t="n"/>
      <c r="D35" s="256" t="n"/>
      <c r="E35" s="256" t="n"/>
      <c r="F35" s="256" t="n"/>
      <c r="G35" s="256" t="n"/>
      <c r="I35" s="31" t="n"/>
      <c r="J35" s="31" t="n"/>
      <c r="K35" s="31" t="n"/>
      <c r="L35" s="31" t="n"/>
    </row>
    <row r="36" ht="18" customHeight="1" thickBot="1" thickTop="1">
      <c r="B36" s="170" t="n"/>
      <c r="C36" s="189" t="inlineStr">
        <is>
          <t>Acompanhamento de Lucro à Distribuir</t>
        </is>
      </c>
      <c r="I36" s="194" t="inlineStr">
        <is>
          <t>IRPJ_1º Trimestre</t>
        </is>
      </c>
      <c r="J36" s="249" t="n"/>
      <c r="K36" s="195" t="inlineStr">
        <is>
          <t>CSLL_1º Trimestre</t>
        </is>
      </c>
      <c r="L36" s="249" t="n"/>
    </row>
    <row r="37" ht="17" customHeight="1" thickBot="1" thickTop="1">
      <c r="B37" s="170" t="n"/>
      <c r="C37" s="10" t="n"/>
      <c r="D37" s="258" t="n"/>
      <c r="E37" s="258" t="n"/>
      <c r="F37" s="258" t="n"/>
      <c r="G37" s="258" t="n"/>
      <c r="I37" s="132" t="inlineStr">
        <is>
          <t>Parcela IRPJ 1/3</t>
        </is>
      </c>
      <c r="J37" s="272">
        <f>IF(J30&gt;0,J30/3,0)</f>
        <v/>
      </c>
      <c r="K37" s="146" t="inlineStr">
        <is>
          <t>Parcela CSLL 1/3</t>
        </is>
      </c>
      <c r="L37" s="273">
        <f>IF(L30&gt;0,L30/3,0)</f>
        <v/>
      </c>
    </row>
    <row r="38" ht="17" customHeight="1" thickBot="1" thickTop="1">
      <c r="B38" s="170" t="n"/>
      <c r="C38" s="194" t="n"/>
      <c r="D38" s="194" t="inlineStr">
        <is>
          <t>JANEIRO</t>
        </is>
      </c>
      <c r="E38" s="195" t="inlineStr">
        <is>
          <t>FEVEREIRO</t>
        </is>
      </c>
      <c r="F38" s="195" t="inlineStr">
        <is>
          <t>MARÇO</t>
        </is>
      </c>
      <c r="G38" s="196" t="inlineStr">
        <is>
          <t>1° TRIMESTRE</t>
        </is>
      </c>
      <c r="I38" s="132" t="inlineStr">
        <is>
          <t>Parcela IRPJ 2/3</t>
        </is>
      </c>
      <c r="J38" s="272">
        <f>IF(J30&gt;0,J30/3,0)</f>
        <v/>
      </c>
      <c r="K38" s="148" t="inlineStr">
        <is>
          <t>Parcela CSLL 2/3</t>
        </is>
      </c>
      <c r="L38" s="272">
        <f>IF(L30&gt;0,L30/3,0)</f>
        <v/>
      </c>
    </row>
    <row r="39" ht="19" customHeight="1" thickTop="1">
      <c r="B39" s="170" t="n">
        <v>2079</v>
      </c>
      <c r="C39" s="15" t="inlineStr">
        <is>
          <t>Lucro/Prejuízo Acumulado</t>
        </is>
      </c>
      <c r="D39" s="256">
        <f>IFERROR(VLOOKUP($B$39,#REF!,3,0)*-1,0)</f>
        <v/>
      </c>
      <c r="E39" s="256">
        <f>D42</f>
        <v/>
      </c>
      <c r="F39" s="256">
        <f>E42</f>
        <v/>
      </c>
      <c r="G39" s="266">
        <f>D39</f>
        <v/>
      </c>
      <c r="I39" s="132" t="inlineStr">
        <is>
          <t>Parcela IRPJ 3/3</t>
        </is>
      </c>
      <c r="J39" s="274">
        <f>IF(J30&gt;0,J30/3,0)</f>
        <v/>
      </c>
      <c r="K39" s="148" t="inlineStr">
        <is>
          <t>Parcela CSLL 3/3</t>
        </is>
      </c>
      <c r="L39" s="274">
        <f>IF(L30&gt;0,L30/3,0)</f>
        <v/>
      </c>
    </row>
    <row r="40">
      <c r="B40" s="170" t="n"/>
      <c r="C40" s="13" t="inlineStr">
        <is>
          <t>(+/-) Lucro/Prejuízo do período</t>
        </is>
      </c>
      <c r="D40" s="256">
        <f>D25</f>
        <v/>
      </c>
      <c r="E40" s="256">
        <f>E25</f>
        <v/>
      </c>
      <c r="F40" s="256">
        <f>F25</f>
        <v/>
      </c>
      <c r="G40" s="266">
        <f>SUM(D40:F40)</f>
        <v/>
      </c>
      <c r="I40" s="135" t="n"/>
      <c r="J40" s="275">
        <f>J37+J38+J39</f>
        <v/>
      </c>
      <c r="K40" s="276" t="n"/>
      <c r="L40" s="275">
        <f>L37+L38+L39</f>
        <v/>
      </c>
    </row>
    <row r="41">
      <c r="B41" s="170" t="n">
        <v>2849</v>
      </c>
      <c r="C41" s="106" t="inlineStr">
        <is>
          <t>(-) Lucro distribuído no período</t>
        </is>
      </c>
      <c r="D41" s="268">
        <f>IFERROR(VLOOKUP($B$41,#REF!,6,0),0)</f>
        <v/>
      </c>
      <c r="E41" s="268">
        <f>IFERROR(VLOOKUP(B41,#REF!,6,0),0)</f>
        <v/>
      </c>
      <c r="F41" s="268">
        <f>IFERROR(VLOOKUP(B41,#REF!,6,0),0)</f>
        <v/>
      </c>
      <c r="G41" s="269">
        <f>SUM(D41:F41)</f>
        <v/>
      </c>
      <c r="I41" s="135" t="n"/>
      <c r="J41" s="275" t="n"/>
      <c r="K41" s="276" t="n"/>
      <c r="L41" s="275" t="n"/>
    </row>
    <row r="42" ht="16" customHeight="1" thickBot="1">
      <c r="B42" s="170" t="n"/>
      <c r="C42" s="21" t="inlineStr">
        <is>
          <t>(=) Lucro/Prejuízo Líquido</t>
        </is>
      </c>
      <c r="D42" s="277">
        <f>D39+D40-D41</f>
        <v/>
      </c>
      <c r="E42" s="277">
        <f>E39+E40-E41</f>
        <v/>
      </c>
      <c r="F42" s="277">
        <f>F39+F40-F41</f>
        <v/>
      </c>
      <c r="G42" s="278">
        <f>G39+G40-G41</f>
        <v/>
      </c>
      <c r="I42" s="135" t="n"/>
      <c r="J42" s="275" t="n"/>
      <c r="K42" s="276" t="n"/>
      <c r="L42" s="275" t="n"/>
    </row>
    <row r="43" ht="17" customHeight="1" thickBot="1" thickTop="1">
      <c r="B43" s="170" t="n"/>
      <c r="C43" s="10" t="n"/>
      <c r="D43" s="258" t="n"/>
      <c r="E43" s="258" t="n"/>
      <c r="F43" s="258" t="n"/>
      <c r="G43" s="258" t="n"/>
      <c r="I43" s="279" t="n"/>
      <c r="J43" s="280" t="n"/>
      <c r="K43" s="279" t="n"/>
      <c r="L43" s="280" t="n"/>
    </row>
    <row r="44" ht="17" customHeight="1" thickTop="1">
      <c r="B44" s="170" t="n"/>
      <c r="C44" s="189" t="inlineStr">
        <is>
          <t>Observações</t>
        </is>
      </c>
      <c r="D44" s="189" t="n"/>
      <c r="E44" s="189" t="n"/>
      <c r="F44" s="189" t="n"/>
      <c r="G44" s="189" t="n"/>
      <c r="H44" s="182" t="n"/>
      <c r="I44" s="189" t="n"/>
      <c r="J44" s="189" t="n"/>
      <c r="K44" s="189" t="n"/>
      <c r="L44" s="189" t="n"/>
      <c r="M44" s="5" t="n"/>
    </row>
    <row r="45">
      <c r="B45" s="170" t="n"/>
      <c r="C45" s="7" t="n"/>
      <c r="D45" s="7" t="n"/>
      <c r="E45" s="7" t="n"/>
      <c r="F45" s="7" t="n"/>
      <c r="G45" s="7" t="n"/>
      <c r="H45" s="183" t="n"/>
      <c r="I45" s="7" t="n"/>
      <c r="J45" s="7" t="n"/>
      <c r="K45" s="7" t="n"/>
      <c r="L45" s="7" t="n"/>
      <c r="M45" s="5" t="n"/>
    </row>
    <row r="46">
      <c r="B46" s="170" t="n"/>
      <c r="C46" s="6" t="n"/>
      <c r="D46" s="6" t="n"/>
      <c r="E46" s="6" t="n"/>
      <c r="F46" s="6" t="n"/>
      <c r="G46" s="6" t="n"/>
      <c r="H46" s="184" t="n"/>
      <c r="I46" s="6" t="n"/>
      <c r="J46" s="6" t="n"/>
      <c r="K46" s="6" t="n"/>
      <c r="L46" s="6" t="n"/>
      <c r="M46" s="5" t="n"/>
    </row>
    <row r="47">
      <c r="B47" s="170" t="n"/>
      <c r="C47" s="6" t="n"/>
      <c r="D47" s="6" t="n"/>
      <c r="E47" s="6" t="n"/>
      <c r="F47" s="6" t="n"/>
      <c r="G47" s="6" t="n"/>
      <c r="H47" s="184" t="n"/>
      <c r="I47" s="6" t="n"/>
      <c r="J47" s="6" t="n"/>
      <c r="K47" s="6" t="n"/>
      <c r="L47" s="6" t="n"/>
      <c r="M47" s="5" t="n"/>
    </row>
    <row r="48">
      <c r="B48" s="171" t="n"/>
      <c r="C48" s="4" t="n"/>
      <c r="D48" s="281" t="n"/>
      <c r="E48" s="281" t="n"/>
      <c r="F48" s="281" t="n"/>
      <c r="G48" s="281" t="n"/>
      <c r="H48" s="185" t="n"/>
      <c r="I48" s="2" t="n"/>
      <c r="J48" s="2" t="n"/>
      <c r="K48" s="2" t="n"/>
      <c r="L48" s="2" t="n"/>
      <c r="M48" s="1" t="n"/>
    </row>
    <row r="49" ht="16" customHeight="1">
      <c r="B49" s="244" t="inlineStr">
        <is>
          <t>2º TRIMESTRE_2024</t>
        </is>
      </c>
      <c r="C49" s="245" t="n"/>
      <c r="D49" s="245" t="n"/>
      <c r="E49" s="245" t="n"/>
      <c r="F49" s="245" t="n"/>
      <c r="G49" s="245" t="n"/>
      <c r="H49" s="245" t="n"/>
      <c r="I49" s="245" t="n"/>
      <c r="J49" s="245" t="n"/>
      <c r="K49" s="245" t="n"/>
      <c r="L49" s="245" t="n"/>
      <c r="M49" s="246" t="n"/>
    </row>
    <row r="50" ht="16" customHeight="1">
      <c r="B50" s="170" t="n"/>
      <c r="D50" s="31" t="n"/>
      <c r="E50" s="31" t="n"/>
      <c r="F50" s="31" t="n"/>
      <c r="G50" s="31" t="n"/>
      <c r="H50" s="177" t="n"/>
      <c r="M50" s="5" t="n"/>
    </row>
    <row r="51" ht="16" customHeight="1">
      <c r="B51" s="170" t="n"/>
      <c r="C51" s="189" t="inlineStr">
        <is>
          <t>Acompanhamento de Resultado</t>
        </is>
      </c>
      <c r="H51" s="177" t="n"/>
      <c r="I51" s="189" t="inlineStr">
        <is>
          <t>Previsão de IRPJ e CSLL</t>
        </is>
      </c>
    </row>
    <row r="52" ht="8.25" customHeight="1" thickBot="1">
      <c r="B52" s="170" t="n"/>
      <c r="D52" s="31" t="n"/>
      <c r="E52" s="31" t="n"/>
      <c r="F52" s="31" t="n"/>
      <c r="G52" s="31" t="n"/>
      <c r="H52" s="177" t="n"/>
    </row>
    <row r="53" ht="17" customHeight="1" thickBot="1" thickTop="1">
      <c r="B53" s="170" t="n"/>
      <c r="C53" s="24" t="n"/>
      <c r="D53" s="150" t="inlineStr">
        <is>
          <t>ABRIL</t>
        </is>
      </c>
      <c r="E53" s="150" t="inlineStr">
        <is>
          <t>MAIO</t>
        </is>
      </c>
      <c r="F53" s="150" t="inlineStr">
        <is>
          <t>JUNHO</t>
        </is>
      </c>
      <c r="G53" s="24" t="inlineStr">
        <is>
          <t>2° TRIMESTRE</t>
        </is>
      </c>
      <c r="H53" s="178" t="n"/>
      <c r="I53" s="247" t="inlineStr">
        <is>
          <t>IRPJ</t>
        </is>
      </c>
      <c r="J53" s="248" t="n"/>
      <c r="K53" s="194" t="inlineStr">
        <is>
          <t>CSLL</t>
        </is>
      </c>
      <c r="L53" s="249" t="n"/>
    </row>
    <row r="54" ht="16" customHeight="1" thickTop="1">
      <c r="B54" s="170" t="n">
        <v>994</v>
      </c>
      <c r="C54" s="15" t="inlineStr">
        <is>
          <t>Receita</t>
        </is>
      </c>
      <c r="D54" s="250">
        <f>IFERROR(VLOOKUP($B$54,#REF!,6,0)*-1,0)</f>
        <v/>
      </c>
      <c r="E54" s="250">
        <f>IFERROR(VLOOKUP($B$54,#REF!,6,0)*-1,0)</f>
        <v/>
      </c>
      <c r="F54" s="250">
        <f>IFERROR(VLOOKUP($B$54,#REF!,6,0)*-1,0)</f>
        <v/>
      </c>
      <c r="G54" s="251">
        <f>SUM(D54:F54)</f>
        <v/>
      </c>
      <c r="H54" s="252" t="n"/>
      <c r="I54" s="113" t="inlineStr">
        <is>
          <t>Lucro/ Prejuízo</t>
        </is>
      </c>
      <c r="J54" s="259">
        <f>IF(G62&lt;0,0,G62)</f>
        <v/>
      </c>
      <c r="K54" s="143" t="inlineStr">
        <is>
          <t>Lucro/ Prejuízo</t>
        </is>
      </c>
      <c r="L54" s="254">
        <f>IF(G62&lt;0,0,G62)</f>
        <v/>
      </c>
      <c r="M54" s="255" t="n"/>
    </row>
    <row r="55">
      <c r="B55" s="170" t="n">
        <v>1022</v>
      </c>
      <c r="C55" s="13" t="inlineStr">
        <is>
          <t>Deduções</t>
        </is>
      </c>
      <c r="D55" s="256">
        <f>IFERROR(VLOOKUP($B$55,#REF!,6,0),0)</f>
        <v/>
      </c>
      <c r="E55" s="256">
        <f>IFERROR(VLOOKUP($B$55,#REF!,6,0),0)</f>
        <v/>
      </c>
      <c r="F55" s="256">
        <f>IFERROR(VLOOKUP($B$55,#REF!,6,0),0)</f>
        <v/>
      </c>
      <c r="G55" s="257">
        <f>SUM(D55:F55)</f>
        <v/>
      </c>
      <c r="H55" s="252" t="n"/>
      <c r="I55" s="113" t="inlineStr">
        <is>
          <t>Adição</t>
        </is>
      </c>
      <c r="J55" s="259">
        <f>'Adições 2024'!F30</f>
        <v/>
      </c>
      <c r="K55" s="113" t="inlineStr">
        <is>
          <t>Adição</t>
        </is>
      </c>
      <c r="L55" s="119">
        <f>J55</f>
        <v/>
      </c>
      <c r="M55" s="255" t="n"/>
    </row>
    <row r="56">
      <c r="B56" s="170" t="n">
        <v>1085</v>
      </c>
      <c r="C56" s="13" t="inlineStr">
        <is>
          <t>Receita Oper.</t>
        </is>
      </c>
      <c r="D56" s="256">
        <f>IFERROR(VLOOKUP($B$56,#REF!,6,0)*-1,0)</f>
        <v/>
      </c>
      <c r="E56" s="256">
        <f>IFERROR(VLOOKUP($B$56,#REF!,6,0)*-1,0)</f>
        <v/>
      </c>
      <c r="F56" s="256">
        <f>IFERROR(VLOOKUP($B$56,#REF!,6,0)*-1,0)</f>
        <v/>
      </c>
      <c r="G56" s="257">
        <f>SUM(D56:F56)</f>
        <v/>
      </c>
      <c r="H56" s="252" t="n"/>
      <c r="I56" s="113" t="inlineStr">
        <is>
          <t>Exclusão</t>
        </is>
      </c>
      <c r="J56" s="259" t="n"/>
      <c r="K56" s="113" t="inlineStr">
        <is>
          <t>Exclusão</t>
        </is>
      </c>
      <c r="L56" s="119">
        <f>J56</f>
        <v/>
      </c>
      <c r="M56" s="255" t="n"/>
    </row>
    <row r="57">
      <c r="B57" s="170" t="n">
        <v>1176</v>
      </c>
      <c r="C57" s="13" t="inlineStr">
        <is>
          <t>Outras Receitas</t>
        </is>
      </c>
      <c r="D57" s="256">
        <f>IFERROR((VLOOKUP($B$57,#REF!,6,0)*-1)-D58,0)</f>
        <v/>
      </c>
      <c r="E57" s="256" t="n"/>
      <c r="F57" s="256">
        <f>IFERROR((VLOOKUP($B$57,#REF!,6,0)*-1)-F58,0)</f>
        <v/>
      </c>
      <c r="G57" s="257">
        <f>SUM(D57:F57)</f>
        <v/>
      </c>
      <c r="H57" s="252" t="n"/>
      <c r="I57" s="113" t="n"/>
      <c r="J57" s="259" t="n"/>
      <c r="K57" s="113" t="n"/>
      <c r="L57" s="119" t="n"/>
      <c r="M57" s="255" t="n"/>
    </row>
    <row r="58">
      <c r="A58" s="112" t="n">
        <v>1785</v>
      </c>
      <c r="B58" s="170" t="n">
        <v>5139</v>
      </c>
      <c r="C58" s="13" t="inlineStr">
        <is>
          <t>Alienações do Ativo Imobilizado</t>
        </is>
      </c>
      <c r="D58" s="253">
        <f>IFERROR(VLOOKUP($B$58,#REF!,6,0)*-1,0)</f>
        <v/>
      </c>
      <c r="E58" s="253" t="n"/>
      <c r="F58" s="253">
        <f>IFERROR(VLOOKUP($B$58,#REF!,6,0)*-1,0)</f>
        <v/>
      </c>
      <c r="G58" s="257">
        <f>SUM(D58:F58)</f>
        <v/>
      </c>
      <c r="H58" s="252" t="n"/>
      <c r="I58" s="115" t="inlineStr">
        <is>
          <t>Base</t>
        </is>
      </c>
      <c r="J58" s="116">
        <f>J54+J55-J56</f>
        <v/>
      </c>
      <c r="K58" s="115" t="inlineStr">
        <is>
          <t>Base</t>
        </is>
      </c>
      <c r="L58" s="116">
        <f>L54+L55-L56</f>
        <v/>
      </c>
      <c r="M58" s="255" t="n"/>
    </row>
    <row r="59">
      <c r="B59" s="170" t="n">
        <v>1197</v>
      </c>
      <c r="C59" s="13" t="inlineStr">
        <is>
          <t>Despesas</t>
        </is>
      </c>
      <c r="D59" s="258">
        <f>IFERROR(VLOOKUP($B$59,#REF!,6,0),0)</f>
        <v/>
      </c>
      <c r="E59" s="258">
        <f>IFERROR(VLOOKUP($B$59,#REF!,6,0),0)</f>
        <v/>
      </c>
      <c r="F59" s="258">
        <f>IFERROR(VLOOKUP($B$59,#REF!,6,0),0)</f>
        <v/>
      </c>
      <c r="G59" s="257">
        <f>SUM(D59:F59)</f>
        <v/>
      </c>
      <c r="H59" s="252" t="n"/>
      <c r="I59" s="117" t="inlineStr">
        <is>
          <t xml:space="preserve"> Prejuízo à compensar acumulado</t>
        </is>
      </c>
      <c r="J59" s="259" t="n"/>
      <c r="K59" s="117" t="inlineStr">
        <is>
          <t xml:space="preserve"> Prejuízo à compensar acumulado</t>
        </is>
      </c>
      <c r="L59" s="259">
        <f>J59</f>
        <v/>
      </c>
    </row>
    <row r="60">
      <c r="B60" s="170" t="n">
        <v>3276</v>
      </c>
      <c r="C60" s="13" t="inlineStr">
        <is>
          <t>CMV</t>
        </is>
      </c>
      <c r="D60" s="256" t="n"/>
      <c r="E60" s="256" t="n"/>
      <c r="F60" s="256" t="n"/>
      <c r="G60" s="257">
        <f>SUM(D60:F60)</f>
        <v/>
      </c>
      <c r="H60" s="180" t="n"/>
      <c r="I60" s="260" t="inlineStr">
        <is>
          <t>Compensação Prejuízo (30%)</t>
        </is>
      </c>
      <c r="J60" s="119">
        <f>IF(IF(J58&gt;0,J58*0.3,0)&lt;J59,IF(J58&gt;0,J58*0.3,0),J59)</f>
        <v/>
      </c>
      <c r="K60" s="260" t="inlineStr">
        <is>
          <t>Compensação Prejuízo (30%)</t>
        </is>
      </c>
      <c r="L60" s="119">
        <f>J60</f>
        <v/>
      </c>
    </row>
    <row r="61">
      <c r="B61" s="170" t="n"/>
      <c r="C61" s="13" t="inlineStr">
        <is>
          <t>CMV s/ Receita (%)</t>
        </is>
      </c>
      <c r="D61" s="30">
        <f>IFERROR(D60/D54,0)</f>
        <v/>
      </c>
      <c r="E61" s="30">
        <f>IFERROR(E60/E54,0)</f>
        <v/>
      </c>
      <c r="F61" s="30">
        <f>IFERROR(F60/F54,0)</f>
        <v/>
      </c>
      <c r="G61" s="29">
        <f>IFERROR(G60/G54,0)</f>
        <v/>
      </c>
      <c r="H61" s="261" t="n"/>
      <c r="I61" s="260" t="inlineStr">
        <is>
          <t>Prejuízo disponível à compensar</t>
        </is>
      </c>
      <c r="J61" s="119">
        <f>J59-J60</f>
        <v/>
      </c>
      <c r="K61" s="260" t="inlineStr">
        <is>
          <t>Prejuízo disponível à compensar</t>
        </is>
      </c>
      <c r="L61" s="119">
        <f>J61</f>
        <v/>
      </c>
    </row>
    <row r="62" ht="16" customHeight="1" thickBot="1">
      <c r="B62" s="170" t="n"/>
      <c r="C62" s="28" t="inlineStr">
        <is>
          <t>Resultado</t>
        </is>
      </c>
      <c r="D62" s="262">
        <f>D54-D55+D56+D57-D59-D60+D58</f>
        <v/>
      </c>
      <c r="E62" s="262">
        <f>E54-E55+E56+E57-E59-E60+E58</f>
        <v/>
      </c>
      <c r="F62" s="262">
        <f>F54-F55+F56+F57-F59-F60+F58</f>
        <v/>
      </c>
      <c r="G62" s="262">
        <f>G54-G55+G56+G57-G59-G60+G58</f>
        <v/>
      </c>
      <c r="I62" s="115" t="inlineStr">
        <is>
          <t>Base após compensação</t>
        </is>
      </c>
      <c r="J62" s="120">
        <f>J58-J60</f>
        <v/>
      </c>
      <c r="K62" s="115" t="inlineStr">
        <is>
          <t>Base após compensação</t>
        </is>
      </c>
      <c r="L62" s="120">
        <f>L58-L60</f>
        <v/>
      </c>
    </row>
    <row r="63" ht="16" customHeight="1" thickTop="1">
      <c r="B63" s="170" t="n"/>
      <c r="C63" s="26" t="n"/>
      <c r="D63" s="256" t="n"/>
      <c r="E63" s="256" t="n"/>
      <c r="F63" s="256" t="n"/>
      <c r="G63" s="25" t="n"/>
      <c r="H63" s="252" t="n"/>
      <c r="I63" s="113" t="n"/>
      <c r="K63" s="113" t="n"/>
      <c r="L63" s="119" t="n"/>
    </row>
    <row r="64" ht="16" customHeight="1">
      <c r="B64" s="170" t="n"/>
      <c r="C64" s="189" t="inlineStr">
        <is>
          <t>Acompanhamento de Estoque</t>
        </is>
      </c>
      <c r="H64" s="252" t="n"/>
      <c r="I64" s="121" t="inlineStr">
        <is>
          <t>IR</t>
        </is>
      </c>
      <c r="J64" s="122">
        <f>IF(J62&gt;0,J62*15%,0)</f>
        <v/>
      </c>
      <c r="K64" s="121" t="inlineStr">
        <is>
          <t>CSLL</t>
        </is>
      </c>
      <c r="L64" s="119">
        <f>L62*9%</f>
        <v/>
      </c>
    </row>
    <row r="65">
      <c r="B65" s="170" t="n"/>
      <c r="H65" s="252" t="n"/>
      <c r="I65" s="121" t="inlineStr">
        <is>
          <t>Adic. IR</t>
        </is>
      </c>
      <c r="J65" s="122">
        <f>IF((J62-60000)*10%&gt;0,(J62-60000)*10%,0)</f>
        <v/>
      </c>
      <c r="K65" s="121" t="n"/>
      <c r="L65" s="145" t="n"/>
    </row>
    <row r="66" ht="16" customHeight="1" thickBot="1">
      <c r="B66" s="170" t="n"/>
      <c r="C66" s="24" t="n"/>
      <c r="D66" s="24" t="inlineStr">
        <is>
          <t>ABRIL</t>
        </is>
      </c>
      <c r="E66" s="24" t="inlineStr">
        <is>
          <t>MAIO</t>
        </is>
      </c>
      <c r="F66" s="24" t="inlineStr">
        <is>
          <t>JUNHO</t>
        </is>
      </c>
      <c r="G66" s="24" t="inlineStr">
        <is>
          <t>2° TRIMESTRE</t>
        </is>
      </c>
      <c r="H66" s="252" t="n"/>
      <c r="I66" s="121" t="inlineStr">
        <is>
          <t>IR Retido</t>
        </is>
      </c>
      <c r="J66" s="165" t="n"/>
      <c r="K66" s="121" t="inlineStr">
        <is>
          <t>CS Retido</t>
        </is>
      </c>
      <c r="L66" s="259" t="n">
        <v>0</v>
      </c>
    </row>
    <row r="67" ht="17" customHeight="1" thickBot="1" thickTop="1">
      <c r="B67" s="170" t="n"/>
      <c r="C67" s="109" t="inlineStr">
        <is>
          <t>Compras (Média)</t>
        </is>
      </c>
      <c r="D67" s="263" t="n"/>
      <c r="E67" s="263" t="n"/>
      <c r="F67" s="263" t="n"/>
      <c r="G67" s="264">
        <f>SUM(D67:F67)/3</f>
        <v/>
      </c>
      <c r="H67" s="252" t="n"/>
      <c r="I67" s="123" t="inlineStr">
        <is>
          <t>IRPJ à Pagar</t>
        </is>
      </c>
      <c r="J67" s="124">
        <f>IF(J64+J65-J66&lt;0,0,J64+J65-J66)</f>
        <v/>
      </c>
      <c r="K67" s="265" t="inlineStr">
        <is>
          <t>CSLL à Pagar</t>
        </is>
      </c>
      <c r="L67" s="124">
        <f>IF(L64-L66&lt;0,0,L64-L66)</f>
        <v/>
      </c>
    </row>
    <row r="68" ht="17" customHeight="1" thickBot="1" thickTop="1">
      <c r="B68" s="170" t="n">
        <v>266</v>
      </c>
      <c r="C68" s="13" t="inlineStr">
        <is>
          <t>Estoque Contábil</t>
        </is>
      </c>
      <c r="D68" s="256">
        <f>IFERROR(VLOOKUP($B$68,#REF!,7,0),0)</f>
        <v/>
      </c>
      <c r="E68" s="256">
        <f>IFERROR(VLOOKUP(B68,#REF!,7,0),0)</f>
        <v/>
      </c>
      <c r="F68" s="256">
        <f>IFERROR(VLOOKUP(B68,#REF!,7,0),0)</f>
        <v/>
      </c>
      <c r="G68" s="266">
        <f>F68</f>
        <v/>
      </c>
      <c r="H68" s="252" t="n"/>
      <c r="I68" s="267" t="inlineStr">
        <is>
          <t>TOTAL IR E CS</t>
        </is>
      </c>
      <c r="J68" s="248" t="n"/>
      <c r="K68" s="192">
        <f>J67+L67</f>
        <v/>
      </c>
      <c r="L68" s="249" t="n"/>
    </row>
    <row r="69" ht="16" customHeight="1" thickTop="1">
      <c r="B69" s="170" t="n"/>
      <c r="C69" s="106" t="inlineStr">
        <is>
          <t>Estoque Relatório Gerencial</t>
        </is>
      </c>
      <c r="D69" s="268" t="n"/>
      <c r="E69" s="268" t="n"/>
      <c r="F69" s="268" t="n"/>
      <c r="G69" s="269">
        <f>F69</f>
        <v/>
      </c>
      <c r="H69" s="252" t="n"/>
      <c r="I69" s="267" t="inlineStr">
        <is>
          <t>RESULTADO APÓS IR/CS</t>
        </is>
      </c>
      <c r="J69" s="248" t="n"/>
      <c r="K69" s="192">
        <f>G62-J64-J65-L64</f>
        <v/>
      </c>
      <c r="L69" s="249" t="n"/>
    </row>
    <row r="70" ht="16" customHeight="1" thickBot="1">
      <c r="B70" s="170" t="n"/>
      <c r="C70" s="21" t="inlineStr">
        <is>
          <t>Dif. Estoque (Gerencial Vs Contábil)</t>
        </is>
      </c>
      <c r="D70" s="282">
        <f>D68-D69</f>
        <v/>
      </c>
      <c r="E70" s="282">
        <f>E68-E69</f>
        <v/>
      </c>
      <c r="F70" s="282">
        <f>F68-F69</f>
        <v/>
      </c>
      <c r="G70" s="283">
        <f>G68-G69</f>
        <v/>
      </c>
      <c r="M70" s="5" t="n"/>
    </row>
    <row r="71" ht="17" customHeight="1" thickTop="1">
      <c r="B71" s="170" t="n"/>
      <c r="C71" s="10" t="n"/>
      <c r="D71" s="256" t="n"/>
      <c r="E71" s="256" t="n"/>
      <c r="F71" s="256" t="n"/>
      <c r="G71" s="256" t="n"/>
      <c r="I71" s="189" t="inlineStr">
        <is>
          <t>Simulação Cotas de IRPJ e CSLL</t>
        </is>
      </c>
    </row>
    <row r="72" ht="17" customHeight="1" thickBot="1">
      <c r="B72" s="170" t="n"/>
      <c r="C72" s="10" t="n"/>
      <c r="D72" s="256" t="n"/>
      <c r="E72" s="256" t="n"/>
      <c r="F72" s="256" t="n"/>
      <c r="G72" s="256" t="n"/>
      <c r="I72" s="31" t="n"/>
      <c r="J72" s="31" t="n"/>
      <c r="K72" s="31" t="n"/>
      <c r="L72" s="31" t="n"/>
    </row>
    <row r="73" ht="18" customHeight="1" thickBot="1" thickTop="1">
      <c r="B73" s="170" t="n"/>
      <c r="C73" s="189" t="inlineStr">
        <is>
          <t>Acompanhamento de Lucro à Distribuir</t>
        </is>
      </c>
      <c r="I73" s="194" t="inlineStr">
        <is>
          <t>IRPJ_2º Trimestre</t>
        </is>
      </c>
      <c r="J73" s="249" t="n"/>
      <c r="K73" s="195" t="inlineStr">
        <is>
          <t>CSLL_2º Trimestre</t>
        </is>
      </c>
      <c r="L73" s="249" t="n"/>
    </row>
    <row r="74" ht="17" customHeight="1" thickBot="1" thickTop="1">
      <c r="B74" s="170" t="n"/>
      <c r="C74" s="10" t="n"/>
      <c r="D74" s="258" t="n"/>
      <c r="E74" s="258" t="n"/>
      <c r="F74" s="258" t="n"/>
      <c r="G74" s="258" t="n"/>
      <c r="I74" s="132" t="inlineStr">
        <is>
          <t>Parcela IRPJ 1/3</t>
        </is>
      </c>
      <c r="J74" s="272">
        <f>IF(J67&gt;0,J67/3,0)</f>
        <v/>
      </c>
      <c r="K74" s="146" t="inlineStr">
        <is>
          <t>Parcela CSLL 1/3</t>
        </is>
      </c>
      <c r="L74" s="273">
        <f>IF(L67&gt;0,L67/3,0)</f>
        <v/>
      </c>
    </row>
    <row r="75" ht="17" customHeight="1" thickBot="1" thickTop="1">
      <c r="B75" s="170" t="n"/>
      <c r="C75" s="194" t="n"/>
      <c r="D75" s="24" t="inlineStr">
        <is>
          <t>ABRIL</t>
        </is>
      </c>
      <c r="E75" s="24" t="inlineStr">
        <is>
          <t>MAIO</t>
        </is>
      </c>
      <c r="F75" s="24" t="inlineStr">
        <is>
          <t>JUNHO</t>
        </is>
      </c>
      <c r="G75" s="196" t="inlineStr">
        <is>
          <t>2° TRIMESTRE</t>
        </is>
      </c>
      <c r="I75" s="132" t="inlineStr">
        <is>
          <t>Parcela IRPJ 2/3</t>
        </is>
      </c>
      <c r="J75" s="272">
        <f>IF(J67&gt;0,J67/3,0)</f>
        <v/>
      </c>
      <c r="K75" s="148" t="inlineStr">
        <is>
          <t>Parcela CSLL 2/3</t>
        </is>
      </c>
      <c r="L75" s="272">
        <f>IF(L67&gt;0,L67/3,0)</f>
        <v/>
      </c>
    </row>
    <row r="76" ht="19" customHeight="1" thickTop="1">
      <c r="B76" s="170" t="n">
        <v>2079</v>
      </c>
      <c r="C76" s="15" t="inlineStr">
        <is>
          <t>Lucro/Prejuízo Acumulado</t>
        </is>
      </c>
      <c r="D76" s="284">
        <f>G42</f>
        <v/>
      </c>
      <c r="E76" s="256">
        <f>D79</f>
        <v/>
      </c>
      <c r="F76" s="256">
        <f>E79</f>
        <v/>
      </c>
      <c r="G76" s="256">
        <f>D76</f>
        <v/>
      </c>
      <c r="I76" s="132" t="inlineStr">
        <is>
          <t>Parcela IRPJ 3/3</t>
        </is>
      </c>
      <c r="J76" s="274">
        <f>IF(J67&gt;0,J67/3,0)</f>
        <v/>
      </c>
      <c r="K76" s="148" t="inlineStr">
        <is>
          <t>Parcela CSLL 3/3</t>
        </is>
      </c>
      <c r="L76" s="274">
        <f>IF(L67&gt;0,L67/3,0)</f>
        <v/>
      </c>
    </row>
    <row r="77">
      <c r="B77" s="170" t="n"/>
      <c r="C77" s="13" t="inlineStr">
        <is>
          <t>(+/-) Lucro/Prejuízo do período</t>
        </is>
      </c>
      <c r="D77" s="256">
        <f>D62</f>
        <v/>
      </c>
      <c r="E77" s="256">
        <f>E62</f>
        <v/>
      </c>
      <c r="F77" s="256">
        <f>F62</f>
        <v/>
      </c>
      <c r="G77" s="266">
        <f>SUM(D77:F77)</f>
        <v/>
      </c>
      <c r="I77" s="135" t="n"/>
      <c r="J77" s="275">
        <f>J74+J75+J76</f>
        <v/>
      </c>
      <c r="K77" s="276" t="n"/>
      <c r="L77" s="275">
        <f>L74+L75+L76</f>
        <v/>
      </c>
    </row>
    <row r="78">
      <c r="B78" s="170" t="n">
        <v>2849</v>
      </c>
      <c r="C78" s="106" t="inlineStr">
        <is>
          <t>(-) Lucro distribuído no período</t>
        </is>
      </c>
      <c r="D78" s="268">
        <f>IFERROR(VLOOKUP($B$78,#REF!,6,0),0)</f>
        <v/>
      </c>
      <c r="E78" s="268">
        <f>IFERROR(VLOOKUP(B78,#REF!,6,0),0)</f>
        <v/>
      </c>
      <c r="F78" s="268">
        <f>IFERROR(VLOOKUP(B78,#REF!,6,0),0)</f>
        <v/>
      </c>
      <c r="G78" s="269">
        <f>SUM(D78:F78)</f>
        <v/>
      </c>
      <c r="I78" s="135" t="n"/>
      <c r="J78" s="275" t="n"/>
      <c r="K78" s="276" t="n"/>
      <c r="L78" s="275" t="n"/>
    </row>
    <row r="79" ht="16" customHeight="1" thickBot="1">
      <c r="B79" s="170" t="n"/>
      <c r="C79" s="21" t="inlineStr">
        <is>
          <t>(=) Lucro/Prejuízo Líquido</t>
        </is>
      </c>
      <c r="D79" s="277">
        <f>D76+D77-D78</f>
        <v/>
      </c>
      <c r="E79" s="277">
        <f>E76+E77-E78</f>
        <v/>
      </c>
      <c r="F79" s="277">
        <f>F76+F77-F78</f>
        <v/>
      </c>
      <c r="G79" s="278">
        <f>G76+G77-G78</f>
        <v/>
      </c>
      <c r="I79" s="135" t="n"/>
      <c r="J79" s="275" t="n"/>
      <c r="K79" s="276" t="n"/>
      <c r="L79" s="275" t="n"/>
    </row>
    <row r="80" ht="17" customHeight="1" thickBot="1" thickTop="1">
      <c r="B80" s="170" t="n"/>
      <c r="C80" s="10" t="n"/>
      <c r="D80" s="258" t="n"/>
      <c r="E80" s="258" t="n"/>
      <c r="F80" s="258" t="n"/>
      <c r="G80" s="258" t="n"/>
      <c r="I80" s="135" t="n"/>
      <c r="J80" s="275" t="n"/>
      <c r="K80" s="279" t="n"/>
      <c r="L80" s="280" t="n"/>
    </row>
    <row r="81" ht="17" customHeight="1" thickTop="1">
      <c r="B81" s="170" t="n"/>
      <c r="C81" s="189" t="inlineStr">
        <is>
          <t>Observações</t>
        </is>
      </c>
      <c r="D81" s="189" t="n"/>
      <c r="E81" s="189" t="n"/>
      <c r="F81" s="189" t="n"/>
      <c r="G81" s="189" t="n"/>
      <c r="H81" s="182" t="n"/>
      <c r="I81" s="189" t="n"/>
      <c r="J81" s="189" t="n"/>
      <c r="K81" s="189" t="n"/>
      <c r="L81" s="189" t="n"/>
      <c r="M81" s="5" t="n"/>
    </row>
    <row r="82">
      <c r="B82" s="170" t="n"/>
      <c r="C82" s="7" t="n"/>
      <c r="D82" s="7" t="n"/>
      <c r="E82" s="7" t="n"/>
      <c r="F82" s="7" t="n"/>
      <c r="G82" s="7" t="n"/>
      <c r="H82" s="183" t="n"/>
      <c r="I82" s="7" t="n"/>
      <c r="J82" s="7" t="n"/>
      <c r="K82" s="7" t="n"/>
      <c r="L82" s="7" t="n"/>
      <c r="M82" s="5" t="n"/>
    </row>
    <row r="83">
      <c r="B83" s="170" t="n"/>
      <c r="C83" s="6" t="n"/>
      <c r="D83" s="6" t="n"/>
      <c r="E83" s="6" t="n"/>
      <c r="F83" s="6" t="n"/>
      <c r="G83" s="6" t="n"/>
      <c r="H83" s="184" t="n"/>
      <c r="I83" s="6" t="n"/>
      <c r="J83" s="6" t="n"/>
      <c r="K83" s="6" t="n"/>
      <c r="L83" s="6" t="n"/>
      <c r="M83" s="5" t="n"/>
    </row>
    <row r="84">
      <c r="B84" s="170" t="n"/>
      <c r="C84" s="6" t="n"/>
      <c r="D84" s="6" t="n"/>
      <c r="E84" s="6" t="n"/>
      <c r="F84" s="6" t="n"/>
      <c r="G84" s="6" t="n"/>
      <c r="H84" s="184" t="n"/>
      <c r="I84" s="6" t="n"/>
      <c r="J84" s="6" t="n"/>
      <c r="K84" s="6" t="n"/>
      <c r="L84" s="6" t="n"/>
      <c r="M84" s="5" t="n"/>
    </row>
    <row r="86" ht="16" customHeight="1">
      <c r="B86" s="244" t="inlineStr">
        <is>
          <t>3º TRIMESTRE_2024</t>
        </is>
      </c>
      <c r="C86" s="245" t="n"/>
      <c r="D86" s="245" t="n"/>
      <c r="E86" s="245" t="n"/>
      <c r="F86" s="245" t="n"/>
      <c r="G86" s="245" t="n"/>
      <c r="H86" s="245" t="n"/>
      <c r="I86" s="245" t="n"/>
      <c r="J86" s="245" t="n"/>
      <c r="K86" s="245" t="n"/>
      <c r="L86" s="245" t="n"/>
      <c r="M86" s="246" t="n"/>
    </row>
    <row r="87" ht="16" customHeight="1">
      <c r="B87" s="170" t="n"/>
      <c r="D87" s="31" t="n"/>
      <c r="E87" s="31" t="n"/>
      <c r="F87" s="31" t="n"/>
      <c r="G87" s="31" t="n"/>
      <c r="H87" s="177" t="n"/>
      <c r="M87" s="5" t="n"/>
    </row>
    <row r="88" ht="16" customHeight="1">
      <c r="B88" s="170" t="n"/>
      <c r="C88" s="189" t="inlineStr">
        <is>
          <t>Acompanhamento de Resultado</t>
        </is>
      </c>
      <c r="H88" s="177" t="n"/>
      <c r="I88" s="189" t="inlineStr">
        <is>
          <t>Previsão de IRPJ e CSLL</t>
        </is>
      </c>
    </row>
    <row r="89" ht="8.25" customHeight="1" thickBot="1">
      <c r="B89" s="170" t="n"/>
      <c r="D89" s="31" t="n"/>
      <c r="E89" s="31" t="n"/>
      <c r="F89" s="31" t="n"/>
      <c r="G89" s="31" t="n"/>
      <c r="H89" s="177" t="n"/>
    </row>
    <row r="90" ht="17" customHeight="1" thickBot="1" thickTop="1">
      <c r="B90" s="170" t="n"/>
      <c r="C90" s="24" t="n"/>
      <c r="D90" s="150" t="inlineStr">
        <is>
          <t>JULHO</t>
        </is>
      </c>
      <c r="E90" s="150" t="inlineStr">
        <is>
          <t>AGOSTO</t>
        </is>
      </c>
      <c r="F90" s="150" t="inlineStr">
        <is>
          <t>SETEMBRO</t>
        </is>
      </c>
      <c r="G90" s="24" t="inlineStr">
        <is>
          <t>3º TRIMESTRE</t>
        </is>
      </c>
      <c r="H90" s="178" t="n"/>
      <c r="I90" s="247" t="inlineStr">
        <is>
          <t>IRPJ</t>
        </is>
      </c>
      <c r="J90" s="248" t="n"/>
      <c r="K90" s="194" t="inlineStr">
        <is>
          <t>CSLL</t>
        </is>
      </c>
      <c r="L90" s="249" t="n"/>
    </row>
    <row r="91" ht="16" customHeight="1" thickTop="1">
      <c r="B91" s="170" t="n">
        <v>994</v>
      </c>
      <c r="C91" s="15" t="inlineStr">
        <is>
          <t>Receita</t>
        </is>
      </c>
      <c r="D91" s="250" t="n">
        <v>3102978.5</v>
      </c>
      <c r="E91" s="250">
        <f>IFERROR(VLOOKUP($B$91,#REF!,6,0)*-1,0)</f>
        <v/>
      </c>
      <c r="F91" s="250">
        <f>IFERROR(VLOOKUP($B$91,#REF!,6,0)*-1,0)</f>
        <v/>
      </c>
      <c r="G91" s="251">
        <f>SUM(D91:F91)</f>
        <v/>
      </c>
      <c r="H91" s="252" t="n"/>
      <c r="I91" s="113" t="inlineStr">
        <is>
          <t>Lucro/ Prejuízo</t>
        </is>
      </c>
      <c r="J91" s="259">
        <f>IF(G99&lt;0,0,G99)</f>
        <v/>
      </c>
      <c r="K91" s="143" t="inlineStr">
        <is>
          <t>Lucro/ Prejuízo</t>
        </is>
      </c>
      <c r="L91" s="254">
        <f>IF(G99&lt;0,0,G99)</f>
        <v/>
      </c>
      <c r="M91" s="255" t="n"/>
    </row>
    <row r="92">
      <c r="B92" s="170" t="n">
        <v>1022</v>
      </c>
      <c r="C92" s="13" t="inlineStr">
        <is>
          <t>Deduções</t>
        </is>
      </c>
      <c r="D92" s="256" t="n">
        <v>736843.98</v>
      </c>
      <c r="E92" s="256">
        <f>IFERROR(VLOOKUP($B$92,#REF!,6,0),0)</f>
        <v/>
      </c>
      <c r="F92" s="256">
        <f>IFERROR(VLOOKUP($B$92,#REF!,6,0),0)</f>
        <v/>
      </c>
      <c r="G92" s="257">
        <f>SUM(D92:F92)</f>
        <v/>
      </c>
      <c r="H92" s="252" t="n"/>
      <c r="I92" s="113" t="inlineStr">
        <is>
          <t>Adição</t>
        </is>
      </c>
      <c r="J92" s="259">
        <f>'Adições 2024'!F44</f>
        <v/>
      </c>
      <c r="K92" s="113" t="inlineStr">
        <is>
          <t>Adição</t>
        </is>
      </c>
      <c r="L92" s="119">
        <f>J92</f>
        <v/>
      </c>
      <c r="M92" s="255" t="n"/>
    </row>
    <row r="93">
      <c r="B93" s="170" t="n">
        <v>1085</v>
      </c>
      <c r="C93" s="13" t="inlineStr">
        <is>
          <t>Receita Oper.</t>
        </is>
      </c>
      <c r="D93" s="256" t="n">
        <v>13736.81</v>
      </c>
      <c r="E93" s="256">
        <f>IFERROR(VLOOKUP($B$93,#REF!,6,0)*-1,0)</f>
        <v/>
      </c>
      <c r="F93" s="256">
        <f>IFERROR(VLOOKUP($B$93,#REF!,6,0)*-1,0)</f>
        <v/>
      </c>
      <c r="G93" s="257">
        <f>SUM(D93:F93)</f>
        <v/>
      </c>
      <c r="H93" s="252" t="n"/>
      <c r="I93" s="113" t="inlineStr">
        <is>
          <t>Exclusão</t>
        </is>
      </c>
      <c r="J93" s="259">
        <f>G95</f>
        <v/>
      </c>
      <c r="K93" s="113" t="inlineStr">
        <is>
          <t>Exclusão</t>
        </is>
      </c>
      <c r="L93" s="119">
        <f>J93</f>
        <v/>
      </c>
      <c r="M93" s="255" t="n"/>
    </row>
    <row r="94">
      <c r="B94" s="170" t="n">
        <v>1176</v>
      </c>
      <c r="C94" s="13" t="inlineStr">
        <is>
          <t>Outras Receitas</t>
        </is>
      </c>
      <c r="D94" s="256">
        <f>IFERROR((VLOOKUP($B$94,#REF!,6,0)*-1)-D95,0)</f>
        <v/>
      </c>
      <c r="E94" s="256">
        <f>IFERROR((VLOOKUP($B$94,#REF!,6,0)*-1)-E95,0)</f>
        <v/>
      </c>
      <c r="F94" s="256">
        <f>IFERROR((VLOOKUP($B$94,#REF!,6,0)*-1)-F95,0)</f>
        <v/>
      </c>
      <c r="G94" s="257">
        <f>SUM(D94:F94)</f>
        <v/>
      </c>
      <c r="H94" s="252" t="n"/>
      <c r="I94" s="113" t="n"/>
      <c r="J94" s="259" t="n"/>
      <c r="K94" s="113" t="n"/>
      <c r="L94" s="119" t="n"/>
      <c r="M94" s="255" t="n"/>
    </row>
    <row r="95">
      <c r="A95" s="112" t="n">
        <v>1785</v>
      </c>
      <c r="B95" s="170" t="n">
        <v>5139</v>
      </c>
      <c r="C95" s="13" t="inlineStr">
        <is>
          <t>Receita de Subvenção</t>
        </is>
      </c>
      <c r="D95" s="253">
        <f>IFERROR(VLOOKUP($B$95,#REF!,6,0)*-1,0)</f>
        <v/>
      </c>
      <c r="E95" s="253">
        <f>IFERROR(VLOOKUP($B$95,#REF!,6,0)*-1,0)</f>
        <v/>
      </c>
      <c r="F95" s="253">
        <f>IFERROR(VLOOKUP($B$95,#REF!,6,0)*-1,0)</f>
        <v/>
      </c>
      <c r="G95" s="257">
        <f>SUM(D95:F95)</f>
        <v/>
      </c>
      <c r="H95" s="252" t="n"/>
      <c r="I95" s="115" t="inlineStr">
        <is>
          <t>Base</t>
        </is>
      </c>
      <c r="J95" s="116">
        <f>J91+J92-J93</f>
        <v/>
      </c>
      <c r="K95" s="115" t="inlineStr">
        <is>
          <t>Base</t>
        </is>
      </c>
      <c r="L95" s="116">
        <f>L91+L92-L93</f>
        <v/>
      </c>
      <c r="M95" s="255" t="n"/>
    </row>
    <row r="96">
      <c r="B96" s="170" t="n">
        <v>1197</v>
      </c>
      <c r="C96" s="13" t="inlineStr">
        <is>
          <t>Despesas</t>
        </is>
      </c>
      <c r="D96" s="258" t="n">
        <v>232519.77</v>
      </c>
      <c r="E96" s="258">
        <f>IFERROR(VLOOKUP($B$96,#REF!,6,0),0)</f>
        <v/>
      </c>
      <c r="F96" s="258">
        <f>IFERROR(VLOOKUP($B$96,#REF!,6,0),0)</f>
        <v/>
      </c>
      <c r="G96" s="257">
        <f>SUM(D96:F96)</f>
        <v/>
      </c>
      <c r="H96" s="252" t="n"/>
      <c r="I96" s="117" t="inlineStr">
        <is>
          <t xml:space="preserve"> Prejuízo à compensar acumulado</t>
        </is>
      </c>
      <c r="J96" s="259" t="n"/>
      <c r="K96" s="117" t="inlineStr">
        <is>
          <t xml:space="preserve"> Prejuízo à compensar acumulado</t>
        </is>
      </c>
      <c r="L96" s="259">
        <f>J96</f>
        <v/>
      </c>
    </row>
    <row r="97">
      <c r="B97" s="170" t="n">
        <v>3276</v>
      </c>
      <c r="C97" s="13" t="inlineStr">
        <is>
          <t>CMV</t>
        </is>
      </c>
      <c r="D97" s="256" t="n">
        <v>1678159.06</v>
      </c>
      <c r="E97" s="256">
        <f>IFERROR(VLOOKUP($B$97,#REF!,6,0),0)</f>
        <v/>
      </c>
      <c r="F97" s="256">
        <f>IFERROR(VLOOKUP($B$97,#REF!,6,0),0)</f>
        <v/>
      </c>
      <c r="G97" s="257">
        <f>SUM(D97:F97)</f>
        <v/>
      </c>
      <c r="H97" s="180" t="n"/>
      <c r="I97" s="260" t="inlineStr">
        <is>
          <t>Compensação Prejuízo (30%)</t>
        </is>
      </c>
      <c r="J97" s="119">
        <f>IF(IF(J95&gt;0,J95*0.3,0)&lt;J96,IF(J95&gt;0,J95*0.3,0),J96)</f>
        <v/>
      </c>
      <c r="K97" s="260" t="inlineStr">
        <is>
          <t>Compensação Prejuízo (30%)</t>
        </is>
      </c>
      <c r="L97" s="119">
        <f>J97</f>
        <v/>
      </c>
    </row>
    <row r="98">
      <c r="B98" s="170" t="n"/>
      <c r="C98" s="13" t="inlineStr">
        <is>
          <t>CMV s/ Receita (%)</t>
        </is>
      </c>
      <c r="D98" s="30">
        <f>IFERROR(D97/D91,0)</f>
        <v/>
      </c>
      <c r="E98" s="30">
        <f>IFERROR(E97/E91,0)</f>
        <v/>
      </c>
      <c r="F98" s="30">
        <f>IFERROR(F97/F91,0)</f>
        <v/>
      </c>
      <c r="G98" s="29">
        <f>IFERROR(G97/G91,0)</f>
        <v/>
      </c>
      <c r="H98" s="261" t="n"/>
      <c r="I98" s="260" t="inlineStr">
        <is>
          <t>Prejuízo disponível à compensar</t>
        </is>
      </c>
      <c r="J98" s="119">
        <f>J96-J97</f>
        <v/>
      </c>
      <c r="K98" s="260" t="inlineStr">
        <is>
          <t>Prejuízo disponível à compensar</t>
        </is>
      </c>
      <c r="L98" s="119">
        <f>J98</f>
        <v/>
      </c>
    </row>
    <row r="99" ht="16" customHeight="1" thickBot="1">
      <c r="B99" s="170" t="n"/>
      <c r="C99" s="28" t="inlineStr">
        <is>
          <t>Resultado</t>
        </is>
      </c>
      <c r="D99" s="262">
        <f>D91-D92+D93+D94-D96-D97+D95</f>
        <v/>
      </c>
      <c r="E99" s="262">
        <f>E91-E92+E93+E94-E96-E97+E95</f>
        <v/>
      </c>
      <c r="F99" s="262">
        <f>F91-F92+F93+F94-F96-F97+F95</f>
        <v/>
      </c>
      <c r="G99" s="262">
        <f>G91-G92+G93+G94-G96-G97+G95</f>
        <v/>
      </c>
      <c r="I99" s="115" t="inlineStr">
        <is>
          <t>Base após compensação</t>
        </is>
      </c>
      <c r="J99" s="120">
        <f>J95-J97</f>
        <v/>
      </c>
      <c r="K99" s="115" t="inlineStr">
        <is>
          <t>Base após compensação</t>
        </is>
      </c>
      <c r="L99" s="120">
        <f>L95-L97</f>
        <v/>
      </c>
    </row>
    <row r="100" ht="16" customHeight="1" thickTop="1">
      <c r="B100" s="170" t="n"/>
      <c r="C100" s="26" t="n"/>
      <c r="D100" s="256" t="n"/>
      <c r="E100" s="256" t="n"/>
      <c r="F100" s="256" t="n"/>
      <c r="G100" s="25" t="n"/>
      <c r="H100" s="252" t="n"/>
      <c r="I100" s="113" t="n"/>
      <c r="K100" s="113" t="n"/>
      <c r="L100" s="119" t="n"/>
    </row>
    <row r="101" ht="16" customHeight="1">
      <c r="B101" s="170" t="n"/>
      <c r="C101" s="189" t="inlineStr">
        <is>
          <t>Acompanhamento de Estoque</t>
        </is>
      </c>
      <c r="H101" s="186" t="n">
        <v>231</v>
      </c>
      <c r="I101" s="121" t="inlineStr">
        <is>
          <t>IR</t>
        </is>
      </c>
      <c r="J101" s="122">
        <f>IF(J99&gt;0,J99*15%,0)</f>
        <v/>
      </c>
      <c r="K101" s="121" t="inlineStr">
        <is>
          <t>CSLL</t>
        </is>
      </c>
      <c r="L101" s="119">
        <f>L99*9%</f>
        <v/>
      </c>
    </row>
    <row r="102">
      <c r="B102" s="170" t="n"/>
      <c r="H102" s="252" t="n"/>
      <c r="I102" s="121" t="inlineStr">
        <is>
          <t>Adic. IR</t>
        </is>
      </c>
      <c r="J102" s="122">
        <f>IF((J99-60000)*10%&gt;0,(J99-60000)*10%,0)</f>
        <v/>
      </c>
      <c r="K102" s="121" t="n"/>
      <c r="L102" s="145" t="n"/>
    </row>
    <row r="103" ht="16" customHeight="1" thickBot="1">
      <c r="B103" s="170" t="n"/>
      <c r="C103" s="24" t="n"/>
      <c r="D103" s="24" t="inlineStr">
        <is>
          <t>JULHO</t>
        </is>
      </c>
      <c r="E103" s="24" t="inlineStr">
        <is>
          <t>AGOSTO</t>
        </is>
      </c>
      <c r="F103" s="24" t="inlineStr">
        <is>
          <t>SETEMBRO</t>
        </is>
      </c>
      <c r="G103" s="24" t="inlineStr">
        <is>
          <t>3º TRIMESTRE</t>
        </is>
      </c>
      <c r="H103" s="252" t="n"/>
      <c r="I103" s="121" t="inlineStr">
        <is>
          <t>IR Retido</t>
        </is>
      </c>
      <c r="J103" s="122" t="n">
        <v>2718.11</v>
      </c>
      <c r="K103" s="121" t="inlineStr">
        <is>
          <t>CS Retido</t>
        </is>
      </c>
      <c r="L103" s="259" t="n">
        <v>0</v>
      </c>
    </row>
    <row r="104" ht="17" customHeight="1" thickBot="1" thickTop="1">
      <c r="B104" s="170" t="n"/>
      <c r="C104" s="109" t="inlineStr">
        <is>
          <t>Compras (Média)</t>
        </is>
      </c>
      <c r="D104" s="263" t="n"/>
      <c r="E104" s="263" t="n"/>
      <c r="F104" s="263" t="n"/>
      <c r="G104" s="264">
        <f>SUM(D104:F104)/3</f>
        <v/>
      </c>
      <c r="H104" s="252" t="n"/>
      <c r="I104" s="123" t="inlineStr">
        <is>
          <t>IRPJ à Pagar</t>
        </is>
      </c>
      <c r="J104" s="124">
        <f>IF(J101+J102-J103&lt;0,0,J101+J102-J103)</f>
        <v/>
      </c>
      <c r="K104" s="265" t="inlineStr">
        <is>
          <t>CSLL à Pagar</t>
        </is>
      </c>
      <c r="L104" s="124">
        <f>IF(L101-L103&lt;0,0,L101-L103)</f>
        <v/>
      </c>
    </row>
    <row r="105" ht="17" customHeight="1" thickBot="1" thickTop="1">
      <c r="B105" s="170" t="n">
        <v>266</v>
      </c>
      <c r="C105" s="13" t="inlineStr">
        <is>
          <t>Estoque Contábil</t>
        </is>
      </c>
      <c r="D105" s="256" t="n">
        <v>2921910.98</v>
      </c>
      <c r="E105" s="256">
        <f>IFERROR(VLOOKUP(B105,#REF!,7,0),0)</f>
        <v/>
      </c>
      <c r="F105" s="256">
        <f>IFERROR(VLOOKUP(B105,#REF!,7,0),0)</f>
        <v/>
      </c>
      <c r="G105" s="266">
        <f>F105</f>
        <v/>
      </c>
      <c r="H105" s="252" t="n"/>
      <c r="I105" s="267" t="inlineStr">
        <is>
          <t>TOTAL IR E CS</t>
        </is>
      </c>
      <c r="J105" s="248" t="n"/>
      <c r="K105" s="192">
        <f>J104+L104</f>
        <v/>
      </c>
      <c r="L105" s="249" t="n"/>
    </row>
    <row r="106" ht="16" customHeight="1" thickTop="1">
      <c r="B106" s="170" t="n"/>
      <c r="C106" s="106" t="inlineStr">
        <is>
          <t>Estoque Relatório Gerencial</t>
        </is>
      </c>
      <c r="D106" s="268" t="n"/>
      <c r="E106" s="268" t="n"/>
      <c r="F106" s="268" t="n"/>
      <c r="G106" s="269">
        <f>F106</f>
        <v/>
      </c>
      <c r="H106" s="252" t="n"/>
      <c r="I106" s="267" t="inlineStr">
        <is>
          <t>RESULTADO APÓS IR/CS</t>
        </is>
      </c>
      <c r="J106" s="248" t="n"/>
      <c r="K106" s="192">
        <f>G99-J101-J102-L101</f>
        <v/>
      </c>
      <c r="L106" s="249" t="n"/>
    </row>
    <row r="107" ht="16" customHeight="1" thickBot="1">
      <c r="B107" s="170" t="n"/>
      <c r="C107" s="21" t="inlineStr">
        <is>
          <t>Dif. Estoque (Gerencial Vs Contábil)</t>
        </is>
      </c>
      <c r="D107" s="282">
        <f>D105-D106</f>
        <v/>
      </c>
      <c r="E107" s="282">
        <f>E105-E106</f>
        <v/>
      </c>
      <c r="F107" s="282">
        <f>F105-F106</f>
        <v/>
      </c>
      <c r="G107" s="283">
        <f>G105-G106</f>
        <v/>
      </c>
      <c r="M107" s="5" t="n"/>
    </row>
    <row r="108" ht="17" customHeight="1" thickTop="1">
      <c r="B108" s="170" t="n"/>
      <c r="C108" s="10" t="n"/>
      <c r="D108" s="256" t="n"/>
      <c r="E108" s="256" t="n"/>
      <c r="F108" s="256" t="n"/>
      <c r="G108" s="256" t="n"/>
      <c r="I108" s="189" t="inlineStr">
        <is>
          <t>Simulação Cotas de IRPJ e CSLL</t>
        </is>
      </c>
    </row>
    <row r="109" ht="17" customHeight="1" thickBot="1">
      <c r="B109" s="170" t="n"/>
      <c r="C109" s="10" t="n"/>
      <c r="D109" s="256" t="n"/>
      <c r="E109" s="256" t="n"/>
      <c r="F109" s="256" t="n"/>
      <c r="G109" s="256" t="n"/>
      <c r="I109" s="31" t="n"/>
      <c r="J109" s="31" t="n"/>
      <c r="K109" s="31" t="n"/>
      <c r="L109" s="31" t="n"/>
    </row>
    <row r="110" ht="18" customHeight="1" thickBot="1" thickTop="1">
      <c r="B110" s="170" t="n"/>
      <c r="C110" s="189" t="inlineStr">
        <is>
          <t>Acompanhamento de Lucro à Distribuir</t>
        </is>
      </c>
      <c r="I110" s="194" t="inlineStr">
        <is>
          <t>IRPJ_3º Trimestre</t>
        </is>
      </c>
      <c r="J110" s="249" t="n"/>
      <c r="K110" s="195" t="inlineStr">
        <is>
          <t>CSLL_3º Trimestre</t>
        </is>
      </c>
      <c r="L110" s="249" t="n"/>
    </row>
    <row r="111" ht="17" customHeight="1" thickBot="1" thickTop="1">
      <c r="B111" s="170" t="n"/>
      <c r="C111" s="10" t="n"/>
      <c r="D111" s="258" t="n"/>
      <c r="E111" s="258" t="n"/>
      <c r="F111" s="258" t="n"/>
      <c r="G111" s="258" t="n"/>
      <c r="I111" s="132" t="inlineStr">
        <is>
          <t>Parcela IRPJ 1/3</t>
        </is>
      </c>
      <c r="J111" s="272">
        <f>IF(J104&gt;0,J104/3,0)</f>
        <v/>
      </c>
      <c r="K111" s="146" t="inlineStr">
        <is>
          <t>Parcela CSLL 1/3</t>
        </is>
      </c>
      <c r="L111" s="273">
        <f>IF(L104&gt;0,L104/3,0)</f>
        <v/>
      </c>
    </row>
    <row r="112" ht="17" customHeight="1" thickBot="1" thickTop="1">
      <c r="B112" s="170" t="n"/>
      <c r="C112" s="194" t="n"/>
      <c r="D112" s="24" t="inlineStr">
        <is>
          <t>JULHO</t>
        </is>
      </c>
      <c r="E112" s="24" t="inlineStr">
        <is>
          <t>AGOSTO</t>
        </is>
      </c>
      <c r="F112" s="24" t="inlineStr">
        <is>
          <t>SETEMBRO</t>
        </is>
      </c>
      <c r="G112" s="196" t="inlineStr">
        <is>
          <t>3º TRIMESTRE</t>
        </is>
      </c>
      <c r="I112" s="132" t="inlineStr">
        <is>
          <t>Parcela IRPJ 2/3</t>
        </is>
      </c>
      <c r="J112" s="272">
        <f>IF(J104&gt;0,J104/3,0)</f>
        <v/>
      </c>
      <c r="K112" s="148" t="inlineStr">
        <is>
          <t>Parcela CSLL 2/3</t>
        </is>
      </c>
      <c r="L112" s="272">
        <f>IF(L104&gt;0,L104/3,0)</f>
        <v/>
      </c>
    </row>
    <row r="113" ht="19" customHeight="1" thickTop="1">
      <c r="B113" s="170" t="n">
        <v>2079</v>
      </c>
      <c r="C113" s="15" t="inlineStr">
        <is>
          <t>Lucro/Prejuízo Acumulado</t>
        </is>
      </c>
      <c r="D113" s="284" t="n">
        <v>0</v>
      </c>
      <c r="E113" s="256">
        <f>D116</f>
        <v/>
      </c>
      <c r="F113" s="256">
        <f>E116</f>
        <v/>
      </c>
      <c r="G113" s="256">
        <f>D113</f>
        <v/>
      </c>
      <c r="I113" s="132" t="inlineStr">
        <is>
          <t>Parcela IRPJ 3/3</t>
        </is>
      </c>
      <c r="J113" s="274">
        <f>IF(J104&gt;0,J104/3,0)</f>
        <v/>
      </c>
      <c r="K113" s="148" t="inlineStr">
        <is>
          <t>Parcela CSLL 3/3</t>
        </is>
      </c>
      <c r="L113" s="274">
        <f>IF(L104&gt;0,L104/3,0)</f>
        <v/>
      </c>
    </row>
    <row r="114">
      <c r="B114" s="170" t="n"/>
      <c r="C114" s="13" t="inlineStr">
        <is>
          <t>(+/-) Lucro/Prejuízo do período</t>
        </is>
      </c>
      <c r="D114" s="256">
        <f>D99</f>
        <v/>
      </c>
      <c r="E114" s="256">
        <f>E99</f>
        <v/>
      </c>
      <c r="F114" s="256">
        <f>F99</f>
        <v/>
      </c>
      <c r="G114" s="266">
        <f>SUM(D114:F114)</f>
        <v/>
      </c>
      <c r="I114" s="135" t="n"/>
      <c r="J114" s="275">
        <f>J111+J112+J113</f>
        <v/>
      </c>
      <c r="K114" s="276" t="n"/>
      <c r="L114" s="275">
        <f>L111+L112+L113</f>
        <v/>
      </c>
    </row>
    <row r="115">
      <c r="B115" s="170" t="n">
        <v>2849</v>
      </c>
      <c r="C115" s="106" t="inlineStr">
        <is>
          <t>(-) Lucro distribuído no período</t>
        </is>
      </c>
      <c r="D115" s="268" t="n">
        <v>50000</v>
      </c>
      <c r="E115" s="268">
        <f>IFERROR(VLOOKUP(B115,#REF!,6,0),0)</f>
        <v/>
      </c>
      <c r="F115" s="268">
        <f>IFERROR(VLOOKUP(B115,#REF!,6,0),0)</f>
        <v/>
      </c>
      <c r="G115" s="269">
        <f>SUM(D115:F115)</f>
        <v/>
      </c>
      <c r="I115" s="135" t="n"/>
      <c r="J115" s="285" t="n"/>
      <c r="K115" s="276" t="n"/>
      <c r="L115" s="285" t="n"/>
    </row>
    <row r="116" ht="16" customHeight="1" thickBot="1">
      <c r="B116" s="170" t="n"/>
      <c r="C116" s="21" t="inlineStr">
        <is>
          <t>(=) Lucro/Prejuízo Líquido</t>
        </is>
      </c>
      <c r="D116" s="277">
        <f>D113+D114-D115</f>
        <v/>
      </c>
      <c r="E116" s="277">
        <f>E113+E114-E115</f>
        <v/>
      </c>
      <c r="F116" s="277">
        <f>F113+F114-F115</f>
        <v/>
      </c>
      <c r="G116" s="278">
        <f>G113+G114-G115</f>
        <v/>
      </c>
      <c r="I116" s="135" t="n"/>
      <c r="J116" s="275" t="n"/>
      <c r="K116" s="276" t="n"/>
      <c r="L116" s="275" t="n"/>
    </row>
    <row r="117" ht="17" customHeight="1" thickBot="1" thickTop="1">
      <c r="B117" s="170" t="n"/>
      <c r="C117" s="10" t="n"/>
      <c r="D117" s="258" t="n"/>
      <c r="E117" s="258" t="n"/>
      <c r="F117" s="258" t="n"/>
      <c r="G117" s="258" t="n"/>
      <c r="I117" s="135" t="n"/>
      <c r="J117" s="275" t="n"/>
      <c r="K117" s="279" t="n"/>
      <c r="L117" s="280" t="n"/>
    </row>
    <row r="118" ht="17" customHeight="1" thickTop="1">
      <c r="B118" s="170" t="n"/>
      <c r="C118" s="189" t="inlineStr">
        <is>
          <t>Observações</t>
        </is>
      </c>
      <c r="D118" s="189" t="n"/>
      <c r="E118" s="189" t="n"/>
      <c r="F118" s="189" t="n"/>
      <c r="G118" s="189" t="n"/>
      <c r="H118" s="182" t="n"/>
      <c r="I118" s="189" t="n"/>
      <c r="J118" s="189" t="n"/>
      <c r="K118" s="189" t="n"/>
      <c r="L118" s="189" t="n"/>
      <c r="M118" s="5" t="n"/>
    </row>
    <row r="119">
      <c r="B119" s="170" t="n"/>
      <c r="C119" s="7" t="n"/>
      <c r="D119" s="7" t="n"/>
      <c r="E119" s="7" t="n"/>
      <c r="F119" s="7" t="n"/>
      <c r="G119" s="7" t="n"/>
      <c r="H119" s="183" t="n"/>
      <c r="I119" s="7" t="n"/>
      <c r="J119" s="7" t="n"/>
      <c r="K119" s="7" t="n"/>
      <c r="L119" s="7" t="n"/>
      <c r="M119" s="5" t="n"/>
    </row>
    <row r="120">
      <c r="B120" s="170" t="n"/>
      <c r="C120" s="6" t="n"/>
      <c r="D120" s="6" t="n"/>
      <c r="E120" s="6" t="n"/>
      <c r="F120" s="6" t="n"/>
      <c r="G120" s="6" t="n"/>
      <c r="H120" s="184" t="n"/>
      <c r="I120" s="6" t="n"/>
      <c r="J120" s="6" t="n"/>
      <c r="K120" s="6" t="n"/>
      <c r="L120" s="6" t="n"/>
      <c r="M120" s="5" t="n"/>
    </row>
    <row r="121">
      <c r="B121" s="170" t="n"/>
      <c r="C121" s="6" t="n"/>
      <c r="D121" s="6" t="n"/>
      <c r="E121" s="6" t="n"/>
      <c r="F121" s="6" t="n"/>
      <c r="G121" s="6" t="n"/>
      <c r="H121" s="184" t="n"/>
      <c r="I121" s="6" t="n"/>
      <c r="J121" s="6" t="n"/>
      <c r="K121" s="6" t="n"/>
      <c r="L121" s="6" t="n"/>
      <c r="M121" s="5" t="n"/>
    </row>
    <row r="123" ht="16" customHeight="1">
      <c r="B123" s="244" t="inlineStr">
        <is>
          <t>4º TRIMESTRE_2023</t>
        </is>
      </c>
      <c r="C123" s="245" t="n"/>
      <c r="D123" s="245" t="n"/>
      <c r="E123" s="245" t="n"/>
      <c r="F123" s="245" t="n"/>
      <c r="G123" s="245" t="n"/>
      <c r="H123" s="245" t="n"/>
      <c r="I123" s="245" t="n"/>
      <c r="J123" s="245" t="n"/>
      <c r="K123" s="245" t="n"/>
      <c r="L123" s="245" t="n"/>
      <c r="M123" s="246" t="n"/>
    </row>
    <row r="124" ht="16" customHeight="1">
      <c r="B124" s="170" t="n"/>
      <c r="D124" s="31" t="n"/>
      <c r="E124" s="31" t="n"/>
      <c r="F124" s="31" t="n"/>
      <c r="G124" s="31" t="n"/>
      <c r="H124" s="177" t="n"/>
      <c r="M124" s="5" t="n"/>
    </row>
    <row r="125" ht="16" customHeight="1">
      <c r="B125" s="170" t="n"/>
      <c r="C125" s="189" t="inlineStr">
        <is>
          <t>Acompanhamento de Resultado</t>
        </is>
      </c>
      <c r="H125" s="177" t="n"/>
      <c r="I125" s="189" t="inlineStr">
        <is>
          <t>Previsão de IRPJ e CSLL</t>
        </is>
      </c>
    </row>
    <row r="126" ht="8.25" customHeight="1" thickBot="1">
      <c r="B126" s="170" t="n"/>
      <c r="D126" s="31" t="n"/>
      <c r="E126" s="31" t="n"/>
      <c r="F126" s="31" t="n"/>
      <c r="G126" s="31" t="n"/>
      <c r="H126" s="177" t="n"/>
    </row>
    <row r="127" ht="17" customHeight="1" thickBot="1" thickTop="1">
      <c r="B127" s="170" t="n"/>
      <c r="C127" s="24" t="n"/>
      <c r="D127" s="150" t="inlineStr">
        <is>
          <t>OUTUBRO</t>
        </is>
      </c>
      <c r="E127" s="150" t="inlineStr">
        <is>
          <t>NOVEMBRO</t>
        </is>
      </c>
      <c r="F127" s="150" t="inlineStr">
        <is>
          <t>DEZEMBRO</t>
        </is>
      </c>
      <c r="G127" s="24" t="inlineStr">
        <is>
          <t>4º TRIMESTRE</t>
        </is>
      </c>
      <c r="H127" s="178" t="n"/>
      <c r="I127" s="247" t="inlineStr">
        <is>
          <t>IRPJ</t>
        </is>
      </c>
      <c r="J127" s="248" t="n"/>
      <c r="K127" s="194" t="inlineStr">
        <is>
          <t>CSLL</t>
        </is>
      </c>
      <c r="L127" s="249" t="n"/>
    </row>
    <row r="128" ht="16" customHeight="1" thickTop="1">
      <c r="B128" s="170" t="n">
        <v>994</v>
      </c>
      <c r="C128" s="15" t="inlineStr">
        <is>
          <t>Receita</t>
        </is>
      </c>
      <c r="D128" s="250">
        <f>IFERROR(VLOOKUP($B$128,#REF!,6,0)*-1,0)</f>
        <v/>
      </c>
      <c r="E128" s="250">
        <f>IFERROR(VLOOKUP($B$128,#REF!,6,0)*-1,0)</f>
        <v/>
      </c>
      <c r="F128" s="250">
        <f>IFERROR(VLOOKUP($B$128,#REF!,6,0)*-1,0)</f>
        <v/>
      </c>
      <c r="G128" s="251">
        <f>SUM(D128:F128)</f>
        <v/>
      </c>
      <c r="H128" s="252" t="n"/>
      <c r="I128" s="113" t="inlineStr">
        <is>
          <t>Lucro/ Prejuízo</t>
        </is>
      </c>
      <c r="J128" s="259">
        <f>IF(G136&lt;0,0,G136)</f>
        <v/>
      </c>
      <c r="K128" s="143" t="inlineStr">
        <is>
          <t>Lucro/ Prejuízo</t>
        </is>
      </c>
      <c r="L128" s="254">
        <f>IF(G136&lt;0,0,G136)</f>
        <v/>
      </c>
      <c r="M128" s="255" t="n"/>
    </row>
    <row r="129">
      <c r="B129" s="170" t="n">
        <v>1022</v>
      </c>
      <c r="C129" s="13" t="inlineStr">
        <is>
          <t>Deduções</t>
        </is>
      </c>
      <c r="D129" s="256">
        <f>IFERROR(VLOOKUP($B$129,#REF!,6,0),0)</f>
        <v/>
      </c>
      <c r="E129" s="256">
        <f>IFERROR(VLOOKUP($B$129,#REF!,6,0),0)</f>
        <v/>
      </c>
      <c r="F129" s="256">
        <f>IFERROR(VLOOKUP($B$129,#REF!,6,0),0)</f>
        <v/>
      </c>
      <c r="G129" s="257">
        <f>SUM(D129:F129)</f>
        <v/>
      </c>
      <c r="H129" s="252" t="n"/>
      <c r="I129" s="113" t="inlineStr">
        <is>
          <t>Adição</t>
        </is>
      </c>
      <c r="J129" s="259">
        <f>'Adições 2024'!F58</f>
        <v/>
      </c>
      <c r="K129" s="113" t="inlineStr">
        <is>
          <t>Adição</t>
        </is>
      </c>
      <c r="L129" s="119">
        <f>J129</f>
        <v/>
      </c>
      <c r="M129" s="255" t="n"/>
    </row>
    <row r="130">
      <c r="B130" s="170" t="n">
        <v>1085</v>
      </c>
      <c r="C130" s="13" t="inlineStr">
        <is>
          <t>Receita Oper.</t>
        </is>
      </c>
      <c r="D130" s="256">
        <f>IFERROR(VLOOKUP($B$130,#REF!,6,0)*-1,0)</f>
        <v/>
      </c>
      <c r="E130" s="256">
        <f>IFERROR(VLOOKUP($B$130,#REF!,6,0)*-1,0)</f>
        <v/>
      </c>
      <c r="F130" s="256">
        <f>IFERROR(VLOOKUP($B$130,#REF!,6,0)*-1,0)</f>
        <v/>
      </c>
      <c r="G130" s="257">
        <f>SUM(D130:F130)</f>
        <v/>
      </c>
      <c r="H130" s="252" t="n"/>
      <c r="I130" s="113" t="inlineStr">
        <is>
          <t>Exclusão</t>
        </is>
      </c>
      <c r="J130" s="259">
        <f>G132</f>
        <v/>
      </c>
      <c r="K130" s="113" t="inlineStr">
        <is>
          <t>Exclusão</t>
        </is>
      </c>
      <c r="L130" s="119">
        <f>J130</f>
        <v/>
      </c>
      <c r="M130" s="255" t="n"/>
    </row>
    <row r="131">
      <c r="B131" s="170" t="n">
        <v>1176</v>
      </c>
      <c r="C131" s="13" t="inlineStr">
        <is>
          <t>Outras Receitas</t>
        </is>
      </c>
      <c r="D131" s="256">
        <f>IFERROR((VLOOKUP($B$131,#REF!,6,0)*-1)-D132,0)</f>
        <v/>
      </c>
      <c r="E131" s="256">
        <f>IFERROR((VLOOKUP($B$131,#REF!,6,0)*-1)-E132,0)</f>
        <v/>
      </c>
      <c r="F131" s="256">
        <f>IFERROR((VLOOKUP($B$131,#REF!,6,0)*-1)-F132,0)</f>
        <v/>
      </c>
      <c r="G131" s="257">
        <f>SUM(D131:F131)</f>
        <v/>
      </c>
      <c r="H131" s="252" t="n"/>
      <c r="I131" s="113" t="n"/>
      <c r="J131" s="259" t="n"/>
      <c r="K131" s="113" t="n"/>
      <c r="L131" s="119" t="n"/>
      <c r="M131" s="255" t="n"/>
    </row>
    <row r="132">
      <c r="A132" s="112" t="n">
        <v>1785</v>
      </c>
      <c r="B132" s="170" t="n">
        <v>5139</v>
      </c>
      <c r="C132" s="13" t="inlineStr">
        <is>
          <t>Receita de Subvenção</t>
        </is>
      </c>
      <c r="D132" s="253">
        <f>IFERROR(VLOOKUP($B$132,#REF!,6,0)*-1,0)</f>
        <v/>
      </c>
      <c r="E132" s="253">
        <f>IFERROR(VLOOKUP($B$132,#REF!,6,0)*-1,0)</f>
        <v/>
      </c>
      <c r="F132" s="253">
        <f>IFERROR(VLOOKUP($B$132,#REF!,6,0)*-1,0)</f>
        <v/>
      </c>
      <c r="G132" s="257">
        <f>SUM(D132:F132)</f>
        <v/>
      </c>
      <c r="H132" s="252" t="n"/>
      <c r="I132" s="115" t="inlineStr">
        <is>
          <t>Base</t>
        </is>
      </c>
      <c r="J132" s="116">
        <f>J128+J129-J130</f>
        <v/>
      </c>
      <c r="K132" s="115" t="inlineStr">
        <is>
          <t>Base</t>
        </is>
      </c>
      <c r="L132" s="116">
        <f>L128+L129-L130</f>
        <v/>
      </c>
      <c r="M132" s="255" t="n"/>
    </row>
    <row r="133">
      <c r="B133" s="170" t="n">
        <v>1197</v>
      </c>
      <c r="C133" s="13" t="inlineStr">
        <is>
          <t>Despesas</t>
        </is>
      </c>
      <c r="D133" s="258">
        <f>IFERROR(VLOOKUP($B$133,#REF!,6,0),0)</f>
        <v/>
      </c>
      <c r="E133" s="258">
        <f>IFERROR(VLOOKUP($B$133,#REF!,6,0),0)</f>
        <v/>
      </c>
      <c r="F133" s="258">
        <f>IFERROR(VLOOKUP($B$133,#REF!,6,0),0)</f>
        <v/>
      </c>
      <c r="G133" s="257">
        <f>SUM(D133:F133)</f>
        <v/>
      </c>
      <c r="H133" s="252" t="n"/>
      <c r="I133" s="117" t="inlineStr">
        <is>
          <t xml:space="preserve"> Prejuízo à compensar acumulado</t>
        </is>
      </c>
      <c r="J133" s="259" t="n"/>
      <c r="K133" s="117" t="inlineStr">
        <is>
          <t xml:space="preserve"> Prejuízo à compensar acumulado</t>
        </is>
      </c>
      <c r="L133" s="259">
        <f>J133</f>
        <v/>
      </c>
    </row>
    <row r="134">
      <c r="B134" s="170" t="n">
        <v>3276</v>
      </c>
      <c r="C134" s="13" t="inlineStr">
        <is>
          <t>CMV</t>
        </is>
      </c>
      <c r="D134" s="256">
        <f>IFERROR(VLOOKUP($B$134,#REF!,6,0),0)</f>
        <v/>
      </c>
      <c r="E134" s="256">
        <f>IFERROR(VLOOKUP($B$134,#REF!,6,0),0)</f>
        <v/>
      </c>
      <c r="F134" s="256">
        <f>IFERROR(VLOOKUP($B$134,#REF!,6,0),0)</f>
        <v/>
      </c>
      <c r="G134" s="257">
        <f>SUM(D134:F134)</f>
        <v/>
      </c>
      <c r="H134" s="180" t="n"/>
      <c r="I134" s="260" t="inlineStr">
        <is>
          <t>Compensação Prejuízo (30%)</t>
        </is>
      </c>
      <c r="J134" s="119">
        <f>IF(IF(J132&gt;0,J132*0.3,0)&lt;J133,IF(J132&gt;0,J132*0.3,0),J133)</f>
        <v/>
      </c>
      <c r="K134" s="260" t="inlineStr">
        <is>
          <t>Compensação Prejuízo (30%)</t>
        </is>
      </c>
      <c r="L134" s="119">
        <f>J134</f>
        <v/>
      </c>
    </row>
    <row r="135">
      <c r="B135" s="170" t="n"/>
      <c r="C135" s="13" t="inlineStr">
        <is>
          <t>CMV s/ Receita (%)</t>
        </is>
      </c>
      <c r="D135" s="30">
        <f>IFERROR(D134/D128,0)</f>
        <v/>
      </c>
      <c r="E135" s="30">
        <f>IFERROR(E134/E128,0)</f>
        <v/>
      </c>
      <c r="F135" s="30">
        <f>IFERROR(F134/F128,0)</f>
        <v/>
      </c>
      <c r="G135" s="29">
        <f>IFERROR(G134/G128,0)</f>
        <v/>
      </c>
      <c r="H135" s="261" t="n"/>
      <c r="I135" s="260" t="inlineStr">
        <is>
          <t>Prejuízo disponível à compensar</t>
        </is>
      </c>
      <c r="J135" s="119">
        <f>J133-J134</f>
        <v/>
      </c>
      <c r="K135" s="260" t="inlineStr">
        <is>
          <t>Prejuízo disponível à compensar</t>
        </is>
      </c>
      <c r="L135" s="119">
        <f>J135</f>
        <v/>
      </c>
    </row>
    <row r="136" ht="16" customHeight="1" thickBot="1">
      <c r="B136" s="170" t="n"/>
      <c r="C136" s="28" t="inlineStr">
        <is>
          <t>Resultado</t>
        </is>
      </c>
      <c r="D136" s="262">
        <f>D128-D129+D130+D131-D133-D134+D132</f>
        <v/>
      </c>
      <c r="E136" s="262">
        <f>E128-E129+E130+E131-E133-E134+E132</f>
        <v/>
      </c>
      <c r="F136" s="262">
        <f>F128-F129+F130+F131-F133-F134+F132</f>
        <v/>
      </c>
      <c r="G136" s="262">
        <f>G128-G129+G130+G131-G133-G134+G132</f>
        <v/>
      </c>
      <c r="I136" s="115" t="inlineStr">
        <is>
          <t>Base após compensação</t>
        </is>
      </c>
      <c r="J136" s="120">
        <f>J132-J134</f>
        <v/>
      </c>
      <c r="K136" s="115" t="inlineStr">
        <is>
          <t>Base após compensação</t>
        </is>
      </c>
      <c r="L136" s="120">
        <f>L132-L134</f>
        <v/>
      </c>
    </row>
    <row r="137" ht="16" customHeight="1" thickTop="1">
      <c r="B137" s="170" t="n"/>
      <c r="C137" s="26" t="n"/>
      <c r="D137" s="256" t="n"/>
      <c r="E137" s="256" t="n"/>
      <c r="F137" s="256" t="n"/>
      <c r="G137" s="25" t="n"/>
      <c r="H137" s="252" t="n"/>
      <c r="I137" s="113" t="n"/>
      <c r="K137" s="113" t="n"/>
      <c r="L137" s="119" t="n"/>
    </row>
    <row r="138" ht="16" customHeight="1">
      <c r="B138" s="170" t="n"/>
      <c r="C138" s="189" t="inlineStr">
        <is>
          <t>Acompanhamento de Estoque</t>
        </is>
      </c>
      <c r="H138" s="252" t="n"/>
      <c r="I138" s="121" t="inlineStr">
        <is>
          <t>IR</t>
        </is>
      </c>
      <c r="J138" s="122">
        <f>IF(J136&gt;0,J136*15%,0)</f>
        <v/>
      </c>
      <c r="K138" s="121" t="inlineStr">
        <is>
          <t>CSLL</t>
        </is>
      </c>
      <c r="L138" s="119">
        <f>L136*9%</f>
        <v/>
      </c>
    </row>
    <row r="139">
      <c r="B139" s="170" t="n"/>
      <c r="H139" s="252" t="n"/>
      <c r="I139" s="121" t="inlineStr">
        <is>
          <t>Adic. IR</t>
        </is>
      </c>
      <c r="J139" s="122">
        <f>IF((J136-60000)*10%&gt;0,(J136-60000)*10%,0)</f>
        <v/>
      </c>
      <c r="K139" s="121" t="n"/>
      <c r="L139" s="145" t="n"/>
    </row>
    <row r="140" ht="16" customHeight="1" thickBot="1">
      <c r="B140" s="170" t="n"/>
      <c r="C140" s="24" t="n"/>
      <c r="D140" s="24" t="inlineStr">
        <is>
          <t>OUTUBRO</t>
        </is>
      </c>
      <c r="E140" s="24" t="inlineStr">
        <is>
          <t>NOVEMBRO</t>
        </is>
      </c>
      <c r="F140" s="24" t="inlineStr">
        <is>
          <t>DEZEMBRO</t>
        </is>
      </c>
      <c r="G140" s="24" t="inlineStr">
        <is>
          <t>4º TRIMESTRE</t>
        </is>
      </c>
      <c r="H140" s="252" t="n"/>
      <c r="I140" s="121" t="inlineStr">
        <is>
          <t>IR Retido</t>
        </is>
      </c>
      <c r="J140" s="122" t="n"/>
      <c r="K140" s="121" t="inlineStr">
        <is>
          <t>CS Retido</t>
        </is>
      </c>
      <c r="L140" s="259" t="n">
        <v>0</v>
      </c>
    </row>
    <row r="141" ht="17" customHeight="1" thickBot="1" thickTop="1">
      <c r="B141" s="170" t="n"/>
      <c r="C141" s="109" t="inlineStr">
        <is>
          <t>Compras (Média)</t>
        </is>
      </c>
      <c r="D141" s="263" t="n"/>
      <c r="E141" s="263" t="n"/>
      <c r="F141" s="263" t="n"/>
      <c r="G141" s="264">
        <f>SUM(D141:F141)/3</f>
        <v/>
      </c>
      <c r="H141" s="252" t="n"/>
      <c r="I141" s="123" t="inlineStr">
        <is>
          <t>IRPJ à Pagar</t>
        </is>
      </c>
      <c r="J141" s="124">
        <f>IF(J138+J139-J140&lt;0,0,J138+J139-J140)</f>
        <v/>
      </c>
      <c r="K141" s="265" t="inlineStr">
        <is>
          <t>CSLL à Pagar</t>
        </is>
      </c>
      <c r="L141" s="124">
        <f>IF(L138-L140&lt;0,0,L138-L140)</f>
        <v/>
      </c>
    </row>
    <row r="142" ht="17" customHeight="1" thickBot="1" thickTop="1">
      <c r="B142" s="170" t="n">
        <v>266</v>
      </c>
      <c r="C142" s="13" t="inlineStr">
        <is>
          <t>Estoque Contábil</t>
        </is>
      </c>
      <c r="D142" s="256">
        <f>IFERROR(VLOOKUP($B$142,#REF!,7,0),0)</f>
        <v/>
      </c>
      <c r="E142" s="256">
        <f>IFERROR(VLOOKUP(B142,#REF!,7,0),0)</f>
        <v/>
      </c>
      <c r="F142" s="256">
        <f>IFERROR(VLOOKUP(B142,#REF!,7,0),0)</f>
        <v/>
      </c>
      <c r="G142" s="266">
        <f>F142</f>
        <v/>
      </c>
      <c r="H142" s="252" t="n"/>
      <c r="I142" s="267" t="inlineStr">
        <is>
          <t>TOTAL IR E CS</t>
        </is>
      </c>
      <c r="J142" s="248" t="n"/>
      <c r="K142" s="192">
        <f>J141+L141</f>
        <v/>
      </c>
      <c r="L142" s="249" t="n"/>
    </row>
    <row r="143" ht="16" customHeight="1" thickTop="1">
      <c r="B143" s="170" t="n"/>
      <c r="C143" s="106" t="inlineStr">
        <is>
          <t>Estoque Relatório Gerencial</t>
        </is>
      </c>
      <c r="D143" s="268" t="n"/>
      <c r="E143" s="268" t="n"/>
      <c r="F143" s="268" t="n"/>
      <c r="G143" s="269">
        <f>F143</f>
        <v/>
      </c>
      <c r="H143" s="252" t="n"/>
      <c r="I143" s="267" t="inlineStr">
        <is>
          <t>RESULTADO APÓS IR/CS</t>
        </is>
      </c>
      <c r="J143" s="248" t="n"/>
      <c r="K143" s="192">
        <f>G136-J138-J139-L138</f>
        <v/>
      </c>
      <c r="L143" s="249" t="n"/>
    </row>
    <row r="144" ht="16" customHeight="1" thickBot="1">
      <c r="B144" s="170" t="n"/>
      <c r="C144" s="21" t="inlineStr">
        <is>
          <t>Dif. Estoque (Gerencial Vs Contábil)</t>
        </is>
      </c>
      <c r="D144" s="270">
        <f>D142-D143</f>
        <v/>
      </c>
      <c r="E144" s="270">
        <f>E142-E143</f>
        <v/>
      </c>
      <c r="F144" s="270">
        <f>F142-F143</f>
        <v/>
      </c>
      <c r="G144" s="271">
        <f>G142-G143</f>
        <v/>
      </c>
      <c r="M144" s="5" t="n"/>
    </row>
    <row r="145" ht="17" customHeight="1" thickTop="1">
      <c r="B145" s="170" t="n"/>
      <c r="C145" s="10" t="n"/>
      <c r="D145" s="256" t="n"/>
      <c r="E145" s="256" t="n"/>
      <c r="F145" s="256" t="n"/>
      <c r="G145" s="256" t="n"/>
      <c r="I145" s="189" t="inlineStr">
        <is>
          <t>Simulação Cotas de IRPJ e CSLL</t>
        </is>
      </c>
    </row>
    <row r="146" ht="17" customHeight="1" thickBot="1">
      <c r="B146" s="170" t="n"/>
      <c r="C146" s="10" t="n"/>
      <c r="D146" s="256" t="n"/>
      <c r="E146" s="256" t="n"/>
      <c r="F146" s="256" t="n"/>
      <c r="G146" s="256" t="n"/>
      <c r="I146" s="31" t="n"/>
      <c r="J146" s="31" t="n"/>
      <c r="K146" s="31" t="n"/>
      <c r="L146" s="31" t="n"/>
    </row>
    <row r="147" ht="18" customHeight="1" thickBot="1" thickTop="1">
      <c r="B147" s="170" t="n"/>
      <c r="C147" s="189" t="inlineStr">
        <is>
          <t>Acompanhamento de Lucro à Distribuir</t>
        </is>
      </c>
      <c r="I147" s="194" t="inlineStr">
        <is>
          <t>IRPJ_4º TRIMESTRE</t>
        </is>
      </c>
      <c r="J147" s="249" t="n"/>
      <c r="K147" s="195" t="inlineStr">
        <is>
          <t>CSLL_4º TRIMESTRE</t>
        </is>
      </c>
      <c r="L147" s="249" t="n"/>
    </row>
    <row r="148" ht="17" customHeight="1" thickBot="1" thickTop="1">
      <c r="B148" s="170" t="n"/>
      <c r="C148" s="10" t="n"/>
      <c r="D148" s="258" t="n"/>
      <c r="E148" s="258" t="n"/>
      <c r="F148" s="258" t="n"/>
      <c r="G148" s="258" t="n"/>
      <c r="I148" s="132" t="inlineStr">
        <is>
          <t>Parcela IRPJ 1/3</t>
        </is>
      </c>
      <c r="J148" s="272">
        <f>IF(J141&gt;0,J141/3,0)</f>
        <v/>
      </c>
      <c r="K148" s="146" t="inlineStr">
        <is>
          <t>Parcela CSLL 1/3</t>
        </is>
      </c>
      <c r="L148" s="273">
        <f>IF(L141&gt;0,L141/3,0)</f>
        <v/>
      </c>
    </row>
    <row r="149" ht="17" customHeight="1" thickBot="1" thickTop="1">
      <c r="B149" s="170" t="n"/>
      <c r="C149" s="194" t="n"/>
      <c r="D149" s="24" t="inlineStr">
        <is>
          <t>OUTUBRO</t>
        </is>
      </c>
      <c r="E149" s="24" t="inlineStr">
        <is>
          <t>NOVEMBRO</t>
        </is>
      </c>
      <c r="F149" s="24" t="inlineStr">
        <is>
          <t>DEZEMBRO</t>
        </is>
      </c>
      <c r="G149" s="196" t="inlineStr">
        <is>
          <t>4º TRIMESTRE</t>
        </is>
      </c>
      <c r="I149" s="132" t="inlineStr">
        <is>
          <t>Parcela IRPJ 2/3</t>
        </is>
      </c>
      <c r="J149" s="272">
        <f>IF(J141&gt;0,J141/3,0)</f>
        <v/>
      </c>
      <c r="K149" s="148" t="inlineStr">
        <is>
          <t>Parcela CSLL 2/3</t>
        </is>
      </c>
      <c r="L149" s="272">
        <f>IF(L141&gt;0,L141/3,0)</f>
        <v/>
      </c>
    </row>
    <row r="150" ht="19" customHeight="1" thickTop="1">
      <c r="B150" s="170" t="n">
        <v>2079</v>
      </c>
      <c r="C150" s="15" t="inlineStr">
        <is>
          <t>Lucro/Prejuízo Acumulado</t>
        </is>
      </c>
      <c r="D150" s="284">
        <f>G116</f>
        <v/>
      </c>
      <c r="E150" s="256">
        <f>D153</f>
        <v/>
      </c>
      <c r="F150" s="256">
        <f>E153</f>
        <v/>
      </c>
      <c r="G150" s="269">
        <f>D150</f>
        <v/>
      </c>
      <c r="I150" s="132" t="inlineStr">
        <is>
          <t>Parcela IRPJ 3/3</t>
        </is>
      </c>
      <c r="J150" s="274">
        <f>IF(J141&gt;0,J141/3,0)</f>
        <v/>
      </c>
      <c r="K150" s="148" t="inlineStr">
        <is>
          <t>Parcela CSLL 3/3</t>
        </is>
      </c>
      <c r="L150" s="274">
        <f>IF(L141&gt;0,L141/3,0)</f>
        <v/>
      </c>
    </row>
    <row r="151">
      <c r="B151" s="170" t="n"/>
      <c r="C151" s="13" t="inlineStr">
        <is>
          <t>(+/-) Lucro/Prejuízo do período</t>
        </is>
      </c>
      <c r="D151" s="256">
        <f>D136</f>
        <v/>
      </c>
      <c r="E151" s="256">
        <f>E136</f>
        <v/>
      </c>
      <c r="F151" s="256">
        <f>F136</f>
        <v/>
      </c>
      <c r="G151" s="266">
        <f>SUM(D151:F151)</f>
        <v/>
      </c>
      <c r="I151" s="135" t="n"/>
      <c r="J151" s="275">
        <f>J148+J149+J150</f>
        <v/>
      </c>
      <c r="K151" s="276" t="n"/>
      <c r="L151" s="275">
        <f>L148+L149+L150</f>
        <v/>
      </c>
    </row>
    <row r="152">
      <c r="B152" s="170" t="n">
        <v>2849</v>
      </c>
      <c r="C152" s="106" t="inlineStr">
        <is>
          <t>(-) Lucro distribuído no período</t>
        </is>
      </c>
      <c r="D152" s="268">
        <f>IFERROR(VLOOKUP($B$152,#REF!,6,0),0)</f>
        <v/>
      </c>
      <c r="E152" s="268">
        <f>IFERROR(VLOOKUP(B152,#REF!,6,0),0)</f>
        <v/>
      </c>
      <c r="F152" s="268">
        <f>IFERROR(VLOOKUP(B152,#REF!,6,0),0)</f>
        <v/>
      </c>
      <c r="G152" s="269">
        <f>SUM(D152:F152)</f>
        <v/>
      </c>
      <c r="I152" s="135" t="n"/>
      <c r="J152" s="275" t="n"/>
      <c r="K152" s="276" t="n"/>
      <c r="L152" s="275" t="n"/>
    </row>
    <row r="153" ht="16" customHeight="1" thickBot="1">
      <c r="B153" s="170" t="n"/>
      <c r="C153" s="21" t="inlineStr">
        <is>
          <t>(=) Lucro/Prejuízo Líquido</t>
        </is>
      </c>
      <c r="D153" s="277">
        <f>D150+D151-D152</f>
        <v/>
      </c>
      <c r="E153" s="277">
        <f>E150+E151-E152</f>
        <v/>
      </c>
      <c r="F153" s="277">
        <f>F150+F151-F152</f>
        <v/>
      </c>
      <c r="G153" s="278">
        <f>G150+G151-G152</f>
        <v/>
      </c>
      <c r="I153" s="135" t="n"/>
      <c r="J153" s="275" t="n"/>
      <c r="K153" s="276" t="n"/>
      <c r="L153" s="275" t="n"/>
    </row>
    <row r="154" ht="17" customHeight="1" thickBot="1" thickTop="1">
      <c r="B154" s="170" t="n"/>
      <c r="C154" s="10" t="n"/>
      <c r="D154" s="258" t="n"/>
      <c r="E154" s="258" t="n"/>
      <c r="F154" s="258" t="n"/>
      <c r="G154" s="258" t="n"/>
      <c r="I154" s="135" t="n"/>
      <c r="J154" s="275" t="n"/>
      <c r="K154" s="279" t="n"/>
      <c r="L154" s="280" t="n"/>
    </row>
    <row r="155" ht="17" customHeight="1" thickTop="1">
      <c r="B155" s="170" t="n"/>
      <c r="C155" s="189" t="inlineStr">
        <is>
          <t>Observações</t>
        </is>
      </c>
      <c r="D155" s="189" t="n"/>
      <c r="E155" s="189" t="n"/>
      <c r="F155" s="189" t="n"/>
      <c r="G155" s="189" t="n"/>
      <c r="H155" s="182" t="n"/>
      <c r="I155" s="189" t="n"/>
      <c r="J155" s="189" t="n"/>
      <c r="K155" s="189" t="n"/>
      <c r="L155" s="189" t="n"/>
      <c r="M155" s="5" t="n"/>
    </row>
    <row r="156">
      <c r="B156" s="170" t="n"/>
      <c r="C156" s="7" t="n"/>
      <c r="D156" s="7" t="n"/>
      <c r="E156" s="7" t="n"/>
      <c r="F156" s="7" t="n"/>
      <c r="G156" s="7" t="n"/>
      <c r="H156" s="183" t="n"/>
      <c r="I156" s="7" t="n"/>
      <c r="J156" s="7" t="n"/>
      <c r="K156" s="7" t="n"/>
      <c r="L156" s="7" t="n"/>
      <c r="M156" s="5" t="n"/>
    </row>
    <row r="157">
      <c r="B157" s="170" t="n"/>
      <c r="C157" s="6" t="n"/>
      <c r="D157" s="6" t="n"/>
      <c r="E157" s="6" t="n"/>
      <c r="F157" s="6" t="n"/>
      <c r="G157" s="6" t="n"/>
      <c r="H157" s="184" t="n"/>
      <c r="I157" s="6" t="n"/>
      <c r="J157" s="6" t="n"/>
      <c r="K157" s="6" t="n"/>
      <c r="L157" s="6" t="n"/>
      <c r="M157" s="5" t="n"/>
    </row>
    <row r="158">
      <c r="B158" s="170" t="n"/>
      <c r="C158" s="6" t="n"/>
      <c r="D158" s="6" t="n"/>
      <c r="E158" s="6" t="n"/>
      <c r="F158" s="6" t="n"/>
      <c r="G158" s="6" t="n"/>
      <c r="H158" s="184" t="n"/>
      <c r="I158" s="6" t="n"/>
      <c r="J158" s="6" t="n"/>
      <c r="K158" s="6" t="n"/>
      <c r="L158" s="6" t="n"/>
      <c r="M158" s="5" t="n"/>
    </row>
  </sheetData>
  <mergeCells count="61">
    <mergeCell ref="K16:L16"/>
    <mergeCell ref="B86:M86"/>
    <mergeCell ref="K68:L68"/>
    <mergeCell ref="I90:J90"/>
    <mergeCell ref="I14:L14"/>
    <mergeCell ref="I105:J105"/>
    <mergeCell ref="I88:L88"/>
    <mergeCell ref="K142:L142"/>
    <mergeCell ref="I51:L51"/>
    <mergeCell ref="F8:K8"/>
    <mergeCell ref="C14:G14"/>
    <mergeCell ref="I36:J36"/>
    <mergeCell ref="K36:L36"/>
    <mergeCell ref="F4:K5"/>
    <mergeCell ref="C88:G88"/>
    <mergeCell ref="K110:L110"/>
    <mergeCell ref="C64:G64"/>
    <mergeCell ref="I106:J106"/>
    <mergeCell ref="C73:G73"/>
    <mergeCell ref="K127:L127"/>
    <mergeCell ref="C147:G147"/>
    <mergeCell ref="I16:J16"/>
    <mergeCell ref="I32:J32"/>
    <mergeCell ref="I147:J147"/>
    <mergeCell ref="K32:L32"/>
    <mergeCell ref="I34:L34"/>
    <mergeCell ref="K90:L90"/>
    <mergeCell ref="I108:L108"/>
    <mergeCell ref="I53:J53"/>
    <mergeCell ref="K31:L31"/>
    <mergeCell ref="K106:L106"/>
    <mergeCell ref="B49:M49"/>
    <mergeCell ref="I127:J127"/>
    <mergeCell ref="I143:J143"/>
    <mergeCell ref="I145:L145"/>
    <mergeCell ref="I68:J68"/>
    <mergeCell ref="K105:L105"/>
    <mergeCell ref="I69:J69"/>
    <mergeCell ref="C138:G138"/>
    <mergeCell ref="B123:M123"/>
    <mergeCell ref="I142:J142"/>
    <mergeCell ref="C51:G51"/>
    <mergeCell ref="B3:D8"/>
    <mergeCell ref="C27:G27"/>
    <mergeCell ref="I125:L125"/>
    <mergeCell ref="C36:G36"/>
    <mergeCell ref="C110:G110"/>
    <mergeCell ref="B9:L9"/>
    <mergeCell ref="I110:J110"/>
    <mergeCell ref="I73:J73"/>
    <mergeCell ref="K53:L53"/>
    <mergeCell ref="K73:L73"/>
    <mergeCell ref="I71:L71"/>
    <mergeCell ref="C125:G125"/>
    <mergeCell ref="K147:L147"/>
    <mergeCell ref="F7:K7"/>
    <mergeCell ref="I31:J31"/>
    <mergeCell ref="K69:L69"/>
    <mergeCell ref="B12:M12"/>
    <mergeCell ref="C101:G101"/>
    <mergeCell ref="K143:L143"/>
  </mergeCells>
  <hyperlinks>
    <hyperlink ref="D16" location="'01-2023'!A1" display="JANEIRO"/>
    <hyperlink ref="E16" location="'02-2023'!A1" display="FEVEREIRO"/>
    <hyperlink ref="F16" location="'03-2023'!A1" display="MARÇO"/>
    <hyperlink ref="D53" location="'04-2023'!A1" display="ABRIL"/>
    <hyperlink ref="E53" location="'05-2023'!A1" display="MAIO"/>
    <hyperlink ref="F53" location="'06-2023'!A1" display="JUNHO"/>
    <hyperlink ref="D90" location="'07-2023'!A1" display="JULHO"/>
    <hyperlink ref="E90" location="'08-2023'!A1" display="AGOSTO"/>
    <hyperlink ref="F90" location="'09-2023'!A1" display="SETEMBRO"/>
    <hyperlink ref="D127" location="'10-2023'!A1" display="OUTUBRO"/>
    <hyperlink ref="E127" location="'11-2023'!A1" display="NOVEMBRO"/>
    <hyperlink ref="F127" location="'12-2023'!A1" display="DEZEMBRO"/>
  </hyperlinks>
  <pageMargins left="0.25" right="0.25" top="0.75" bottom="0.75" header="0.3" footer="0.3"/>
  <pageSetup orientation="landscape" paperSize="9" scale="53"/>
  <rowBreaks count="1" manualBreakCount="1">
    <brk id="47" min="0" max="12" man="1"/>
  </rowBreaks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tabColor theme="4" tint="-0.499984740745262"/>
    <outlinePr summaryBelow="1" summaryRight="1"/>
    <pageSetUpPr/>
  </sheetPr>
  <dimension ref="B2:K38"/>
  <sheetViews>
    <sheetView showGridLines="0" workbookViewId="0">
      <selection activeCell="A1" sqref="A1"/>
    </sheetView>
  </sheetViews>
  <sheetFormatPr baseColWidth="10" defaultColWidth="8.83203125" defaultRowHeight="15"/>
  <cols>
    <col width="1.6640625" customWidth="1" min="1" max="1"/>
    <col width="46.6640625" customWidth="1" min="2" max="2"/>
    <col width="15.6640625" bestFit="1" customWidth="1" min="3" max="3"/>
    <col width="9.33203125" customWidth="1" min="4" max="4"/>
    <col width="16.83203125" customWidth="1" min="5" max="5"/>
    <col width="11.5" customWidth="1" min="6" max="6"/>
    <col width="15.6640625" bestFit="1" customWidth="1" min="7" max="7"/>
    <col width="10.83203125" customWidth="1" min="8" max="8"/>
    <col width="15.6640625" bestFit="1" customWidth="1" min="9" max="9"/>
    <col width="6.6640625" customWidth="1" min="10" max="10"/>
    <col width="16.5" bestFit="1" customWidth="1" min="11" max="11"/>
    <col width="3" customWidth="1" min="241" max="241"/>
    <col width="46.6640625" customWidth="1" min="242" max="242"/>
    <col width="14.83203125" bestFit="1" customWidth="1" min="243" max="243"/>
    <col width="6.5" customWidth="1" min="244" max="244"/>
    <col width="16.83203125" customWidth="1" min="245" max="245"/>
    <col width="6.83203125" customWidth="1" min="246" max="246"/>
    <col width="14.5" customWidth="1" min="247" max="247"/>
    <col width="7.6640625" customWidth="1" min="248" max="248"/>
    <col width="14.83203125" customWidth="1" min="249" max="249"/>
    <col width="6.6640625" customWidth="1" min="250" max="250"/>
    <col width="14.83203125" bestFit="1" customWidth="1" min="251" max="251"/>
    <col width="8" customWidth="1" min="252" max="252"/>
    <col width="14.83203125" bestFit="1" customWidth="1" min="253" max="253"/>
    <col width="7.6640625" customWidth="1" min="254" max="254"/>
    <col width="14.5" bestFit="1" customWidth="1" min="255" max="255"/>
    <col width="7" customWidth="1" min="256" max="256"/>
    <col width="14.33203125" customWidth="1" min="257" max="257"/>
    <col width="7" customWidth="1" min="258" max="258"/>
    <col width="16.6640625" bestFit="1" customWidth="1" min="259" max="259"/>
    <col width="6.5" customWidth="1" min="260" max="260"/>
    <col width="15.83203125" customWidth="1" min="261" max="261"/>
    <col width="7" customWidth="1" min="262" max="262"/>
    <col width="14.33203125" customWidth="1" min="263" max="263"/>
    <col width="7.5" customWidth="1" min="264" max="264"/>
    <col width="17.1640625" customWidth="1" min="265" max="265"/>
    <col width="7.33203125" customWidth="1" min="266" max="266"/>
    <col width="16.5" bestFit="1" customWidth="1" min="267" max="267"/>
    <col width="3" customWidth="1" min="497" max="497"/>
    <col width="46.6640625" customWidth="1" min="498" max="498"/>
    <col width="14.83203125" bestFit="1" customWidth="1" min="499" max="499"/>
    <col width="6.5" customWidth="1" min="500" max="500"/>
    <col width="16.83203125" customWidth="1" min="501" max="501"/>
    <col width="6.83203125" customWidth="1" min="502" max="502"/>
    <col width="14.5" customWidth="1" min="503" max="503"/>
    <col width="7.6640625" customWidth="1" min="504" max="504"/>
    <col width="14.83203125" customWidth="1" min="505" max="505"/>
    <col width="6.6640625" customWidth="1" min="506" max="506"/>
    <col width="14.83203125" bestFit="1" customWidth="1" min="507" max="507"/>
    <col width="8" customWidth="1" min="508" max="508"/>
    <col width="14.83203125" bestFit="1" customWidth="1" min="509" max="509"/>
    <col width="7.6640625" customWidth="1" min="510" max="510"/>
    <col width="14.5" bestFit="1" customWidth="1" min="511" max="511"/>
    <col width="7" customWidth="1" min="512" max="512"/>
    <col width="14.33203125" customWidth="1" min="513" max="513"/>
    <col width="7" customWidth="1" min="514" max="514"/>
    <col width="16.6640625" bestFit="1" customWidth="1" min="515" max="515"/>
    <col width="6.5" customWidth="1" min="516" max="516"/>
    <col width="15.83203125" customWidth="1" min="517" max="517"/>
    <col width="7" customWidth="1" min="518" max="518"/>
    <col width="14.33203125" customWidth="1" min="519" max="519"/>
    <col width="7.5" customWidth="1" min="520" max="520"/>
    <col width="17.1640625" customWidth="1" min="521" max="521"/>
    <col width="7.33203125" customWidth="1" min="522" max="522"/>
    <col width="16.5" bestFit="1" customWidth="1" min="523" max="523"/>
    <col width="3" customWidth="1" min="753" max="753"/>
    <col width="46.6640625" customWidth="1" min="754" max="754"/>
    <col width="14.83203125" bestFit="1" customWidth="1" min="755" max="755"/>
    <col width="6.5" customWidth="1" min="756" max="756"/>
    <col width="16.83203125" customWidth="1" min="757" max="757"/>
    <col width="6.83203125" customWidth="1" min="758" max="758"/>
    <col width="14.5" customWidth="1" min="759" max="759"/>
    <col width="7.6640625" customWidth="1" min="760" max="760"/>
    <col width="14.83203125" customWidth="1" min="761" max="761"/>
    <col width="6.6640625" customWidth="1" min="762" max="762"/>
    <col width="14.83203125" bestFit="1" customWidth="1" min="763" max="763"/>
    <col width="8" customWidth="1" min="764" max="764"/>
    <col width="14.83203125" bestFit="1" customWidth="1" min="765" max="765"/>
    <col width="7.6640625" customWidth="1" min="766" max="766"/>
    <col width="14.5" bestFit="1" customWidth="1" min="767" max="767"/>
    <col width="7" customWidth="1" min="768" max="768"/>
    <col width="14.33203125" customWidth="1" min="769" max="769"/>
    <col width="7" customWidth="1" min="770" max="770"/>
    <col width="16.6640625" bestFit="1" customWidth="1" min="771" max="771"/>
    <col width="6.5" customWidth="1" min="772" max="772"/>
    <col width="15.83203125" customWidth="1" min="773" max="773"/>
    <col width="7" customWidth="1" min="774" max="774"/>
    <col width="14.33203125" customWidth="1" min="775" max="775"/>
    <col width="7.5" customWidth="1" min="776" max="776"/>
    <col width="17.1640625" customWidth="1" min="777" max="777"/>
    <col width="7.33203125" customWidth="1" min="778" max="778"/>
    <col width="16.5" bestFit="1" customWidth="1" min="779" max="779"/>
    <col width="3" customWidth="1" min="1009" max="1009"/>
    <col width="46.6640625" customWidth="1" min="1010" max="1010"/>
    <col width="14.83203125" bestFit="1" customWidth="1" min="1011" max="1011"/>
    <col width="6.5" customWidth="1" min="1012" max="1012"/>
    <col width="16.83203125" customWidth="1" min="1013" max="1013"/>
    <col width="6.83203125" customWidth="1" min="1014" max="1014"/>
    <col width="14.5" customWidth="1" min="1015" max="1015"/>
    <col width="7.6640625" customWidth="1" min="1016" max="1016"/>
    <col width="14.83203125" customWidth="1" min="1017" max="1017"/>
    <col width="6.6640625" customWidth="1" min="1018" max="1018"/>
    <col width="14.83203125" bestFit="1" customWidth="1" min="1019" max="1019"/>
    <col width="8" customWidth="1" min="1020" max="1020"/>
    <col width="14.83203125" bestFit="1" customWidth="1" min="1021" max="1021"/>
    <col width="7.6640625" customWidth="1" min="1022" max="1022"/>
    <col width="14.5" bestFit="1" customWidth="1" min="1023" max="1023"/>
    <col width="7" customWidth="1" min="1024" max="1024"/>
    <col width="14.33203125" customWidth="1" min="1025" max="1025"/>
    <col width="7" customWidth="1" min="1026" max="1026"/>
    <col width="16.6640625" bestFit="1" customWidth="1" min="1027" max="1027"/>
    <col width="6.5" customWidth="1" min="1028" max="1028"/>
    <col width="15.83203125" customWidth="1" min="1029" max="1029"/>
    <col width="7" customWidth="1" min="1030" max="1030"/>
    <col width="14.33203125" customWidth="1" min="1031" max="1031"/>
    <col width="7.5" customWidth="1" min="1032" max="1032"/>
    <col width="17.1640625" customWidth="1" min="1033" max="1033"/>
    <col width="7.33203125" customWidth="1" min="1034" max="1034"/>
    <col width="16.5" bestFit="1" customWidth="1" min="1035" max="1035"/>
    <col width="3" customWidth="1" min="1265" max="1265"/>
    <col width="46.6640625" customWidth="1" min="1266" max="1266"/>
    <col width="14.83203125" bestFit="1" customWidth="1" min="1267" max="1267"/>
    <col width="6.5" customWidth="1" min="1268" max="1268"/>
    <col width="16.83203125" customWidth="1" min="1269" max="1269"/>
    <col width="6.83203125" customWidth="1" min="1270" max="1270"/>
    <col width="14.5" customWidth="1" min="1271" max="1271"/>
    <col width="7.6640625" customWidth="1" min="1272" max="1272"/>
    <col width="14.83203125" customWidth="1" min="1273" max="1273"/>
    <col width="6.6640625" customWidth="1" min="1274" max="1274"/>
    <col width="14.83203125" bestFit="1" customWidth="1" min="1275" max="1275"/>
    <col width="8" customWidth="1" min="1276" max="1276"/>
    <col width="14.83203125" bestFit="1" customWidth="1" min="1277" max="1277"/>
    <col width="7.6640625" customWidth="1" min="1278" max="1278"/>
    <col width="14.5" bestFit="1" customWidth="1" min="1279" max="1279"/>
    <col width="7" customWidth="1" min="1280" max="1280"/>
    <col width="14.33203125" customWidth="1" min="1281" max="1281"/>
    <col width="7" customWidth="1" min="1282" max="1282"/>
    <col width="16.6640625" bestFit="1" customWidth="1" min="1283" max="1283"/>
    <col width="6.5" customWidth="1" min="1284" max="1284"/>
    <col width="15.83203125" customWidth="1" min="1285" max="1285"/>
    <col width="7" customWidth="1" min="1286" max="1286"/>
    <col width="14.33203125" customWidth="1" min="1287" max="1287"/>
    <col width="7.5" customWidth="1" min="1288" max="1288"/>
    <col width="17.1640625" customWidth="1" min="1289" max="1289"/>
    <col width="7.33203125" customWidth="1" min="1290" max="1290"/>
    <col width="16.5" bestFit="1" customWidth="1" min="1291" max="1291"/>
    <col width="3" customWidth="1" min="1521" max="1521"/>
    <col width="46.6640625" customWidth="1" min="1522" max="1522"/>
    <col width="14.83203125" bestFit="1" customWidth="1" min="1523" max="1523"/>
    <col width="6.5" customWidth="1" min="1524" max="1524"/>
    <col width="16.83203125" customWidth="1" min="1525" max="1525"/>
    <col width="6.83203125" customWidth="1" min="1526" max="1526"/>
    <col width="14.5" customWidth="1" min="1527" max="1527"/>
    <col width="7.6640625" customWidth="1" min="1528" max="1528"/>
    <col width="14.83203125" customWidth="1" min="1529" max="1529"/>
    <col width="6.6640625" customWidth="1" min="1530" max="1530"/>
    <col width="14.83203125" bestFit="1" customWidth="1" min="1531" max="1531"/>
    <col width="8" customWidth="1" min="1532" max="1532"/>
    <col width="14.83203125" bestFit="1" customWidth="1" min="1533" max="1533"/>
    <col width="7.6640625" customWidth="1" min="1534" max="1534"/>
    <col width="14.5" bestFit="1" customWidth="1" min="1535" max="1535"/>
    <col width="7" customWidth="1" min="1536" max="1536"/>
    <col width="14.33203125" customWidth="1" min="1537" max="1537"/>
    <col width="7" customWidth="1" min="1538" max="1538"/>
    <col width="16.6640625" bestFit="1" customWidth="1" min="1539" max="1539"/>
    <col width="6.5" customWidth="1" min="1540" max="1540"/>
    <col width="15.83203125" customWidth="1" min="1541" max="1541"/>
    <col width="7" customWidth="1" min="1542" max="1542"/>
    <col width="14.33203125" customWidth="1" min="1543" max="1543"/>
    <col width="7.5" customWidth="1" min="1544" max="1544"/>
    <col width="17.1640625" customWidth="1" min="1545" max="1545"/>
    <col width="7.33203125" customWidth="1" min="1546" max="1546"/>
    <col width="16.5" bestFit="1" customWidth="1" min="1547" max="1547"/>
    <col width="3" customWidth="1" min="1777" max="1777"/>
    <col width="46.6640625" customWidth="1" min="1778" max="1778"/>
    <col width="14.83203125" bestFit="1" customWidth="1" min="1779" max="1779"/>
    <col width="6.5" customWidth="1" min="1780" max="1780"/>
    <col width="16.83203125" customWidth="1" min="1781" max="1781"/>
    <col width="6.83203125" customWidth="1" min="1782" max="1782"/>
    <col width="14.5" customWidth="1" min="1783" max="1783"/>
    <col width="7.6640625" customWidth="1" min="1784" max="1784"/>
    <col width="14.83203125" customWidth="1" min="1785" max="1785"/>
    <col width="6.6640625" customWidth="1" min="1786" max="1786"/>
    <col width="14.83203125" bestFit="1" customWidth="1" min="1787" max="1787"/>
    <col width="8" customWidth="1" min="1788" max="1788"/>
    <col width="14.83203125" bestFit="1" customWidth="1" min="1789" max="1789"/>
    <col width="7.6640625" customWidth="1" min="1790" max="1790"/>
    <col width="14.5" bestFit="1" customWidth="1" min="1791" max="1791"/>
    <col width="7" customWidth="1" min="1792" max="1792"/>
    <col width="14.33203125" customWidth="1" min="1793" max="1793"/>
    <col width="7" customWidth="1" min="1794" max="1794"/>
    <col width="16.6640625" bestFit="1" customWidth="1" min="1795" max="1795"/>
    <col width="6.5" customWidth="1" min="1796" max="1796"/>
    <col width="15.83203125" customWidth="1" min="1797" max="1797"/>
    <col width="7" customWidth="1" min="1798" max="1798"/>
    <col width="14.33203125" customWidth="1" min="1799" max="1799"/>
    <col width="7.5" customWidth="1" min="1800" max="1800"/>
    <col width="17.1640625" customWidth="1" min="1801" max="1801"/>
    <col width="7.33203125" customWidth="1" min="1802" max="1802"/>
    <col width="16.5" bestFit="1" customWidth="1" min="1803" max="1803"/>
    <col width="3" customWidth="1" min="2033" max="2033"/>
    <col width="46.6640625" customWidth="1" min="2034" max="2034"/>
    <col width="14.83203125" bestFit="1" customWidth="1" min="2035" max="2035"/>
    <col width="6.5" customWidth="1" min="2036" max="2036"/>
    <col width="16.83203125" customWidth="1" min="2037" max="2037"/>
    <col width="6.83203125" customWidth="1" min="2038" max="2038"/>
    <col width="14.5" customWidth="1" min="2039" max="2039"/>
    <col width="7.6640625" customWidth="1" min="2040" max="2040"/>
    <col width="14.83203125" customWidth="1" min="2041" max="2041"/>
    <col width="6.6640625" customWidth="1" min="2042" max="2042"/>
    <col width="14.83203125" bestFit="1" customWidth="1" min="2043" max="2043"/>
    <col width="8" customWidth="1" min="2044" max="2044"/>
    <col width="14.83203125" bestFit="1" customWidth="1" min="2045" max="2045"/>
    <col width="7.6640625" customWidth="1" min="2046" max="2046"/>
    <col width="14.5" bestFit="1" customWidth="1" min="2047" max="2047"/>
    <col width="7" customWidth="1" min="2048" max="2048"/>
    <col width="14.33203125" customWidth="1" min="2049" max="2049"/>
    <col width="7" customWidth="1" min="2050" max="2050"/>
    <col width="16.6640625" bestFit="1" customWidth="1" min="2051" max="2051"/>
    <col width="6.5" customWidth="1" min="2052" max="2052"/>
    <col width="15.83203125" customWidth="1" min="2053" max="2053"/>
    <col width="7" customWidth="1" min="2054" max="2054"/>
    <col width="14.33203125" customWidth="1" min="2055" max="2055"/>
    <col width="7.5" customWidth="1" min="2056" max="2056"/>
    <col width="17.1640625" customWidth="1" min="2057" max="2057"/>
    <col width="7.33203125" customWidth="1" min="2058" max="2058"/>
    <col width="16.5" bestFit="1" customWidth="1" min="2059" max="2059"/>
    <col width="3" customWidth="1" min="2289" max="2289"/>
    <col width="46.6640625" customWidth="1" min="2290" max="2290"/>
    <col width="14.83203125" bestFit="1" customWidth="1" min="2291" max="2291"/>
    <col width="6.5" customWidth="1" min="2292" max="2292"/>
    <col width="16.83203125" customWidth="1" min="2293" max="2293"/>
    <col width="6.83203125" customWidth="1" min="2294" max="2294"/>
    <col width="14.5" customWidth="1" min="2295" max="2295"/>
    <col width="7.6640625" customWidth="1" min="2296" max="2296"/>
    <col width="14.83203125" customWidth="1" min="2297" max="2297"/>
    <col width="6.6640625" customWidth="1" min="2298" max="2298"/>
    <col width="14.83203125" bestFit="1" customWidth="1" min="2299" max="2299"/>
    <col width="8" customWidth="1" min="2300" max="2300"/>
    <col width="14.83203125" bestFit="1" customWidth="1" min="2301" max="2301"/>
    <col width="7.6640625" customWidth="1" min="2302" max="2302"/>
    <col width="14.5" bestFit="1" customWidth="1" min="2303" max="2303"/>
    <col width="7" customWidth="1" min="2304" max="2304"/>
    <col width="14.33203125" customWidth="1" min="2305" max="2305"/>
    <col width="7" customWidth="1" min="2306" max="2306"/>
    <col width="16.6640625" bestFit="1" customWidth="1" min="2307" max="2307"/>
    <col width="6.5" customWidth="1" min="2308" max="2308"/>
    <col width="15.83203125" customWidth="1" min="2309" max="2309"/>
    <col width="7" customWidth="1" min="2310" max="2310"/>
    <col width="14.33203125" customWidth="1" min="2311" max="2311"/>
    <col width="7.5" customWidth="1" min="2312" max="2312"/>
    <col width="17.1640625" customWidth="1" min="2313" max="2313"/>
    <col width="7.33203125" customWidth="1" min="2314" max="2314"/>
    <col width="16.5" bestFit="1" customWidth="1" min="2315" max="2315"/>
    <col width="3" customWidth="1" min="2545" max="2545"/>
    <col width="46.6640625" customWidth="1" min="2546" max="2546"/>
    <col width="14.83203125" bestFit="1" customWidth="1" min="2547" max="2547"/>
    <col width="6.5" customWidth="1" min="2548" max="2548"/>
    <col width="16.83203125" customWidth="1" min="2549" max="2549"/>
    <col width="6.83203125" customWidth="1" min="2550" max="2550"/>
    <col width="14.5" customWidth="1" min="2551" max="2551"/>
    <col width="7.6640625" customWidth="1" min="2552" max="2552"/>
    <col width="14.83203125" customWidth="1" min="2553" max="2553"/>
    <col width="6.6640625" customWidth="1" min="2554" max="2554"/>
    <col width="14.83203125" bestFit="1" customWidth="1" min="2555" max="2555"/>
    <col width="8" customWidth="1" min="2556" max="2556"/>
    <col width="14.83203125" bestFit="1" customWidth="1" min="2557" max="2557"/>
    <col width="7.6640625" customWidth="1" min="2558" max="2558"/>
    <col width="14.5" bestFit="1" customWidth="1" min="2559" max="2559"/>
    <col width="7" customWidth="1" min="2560" max="2560"/>
    <col width="14.33203125" customWidth="1" min="2561" max="2561"/>
    <col width="7" customWidth="1" min="2562" max="2562"/>
    <col width="16.6640625" bestFit="1" customWidth="1" min="2563" max="2563"/>
    <col width="6.5" customWidth="1" min="2564" max="2564"/>
    <col width="15.83203125" customWidth="1" min="2565" max="2565"/>
    <col width="7" customWidth="1" min="2566" max="2566"/>
    <col width="14.33203125" customWidth="1" min="2567" max="2567"/>
    <col width="7.5" customWidth="1" min="2568" max="2568"/>
    <col width="17.1640625" customWidth="1" min="2569" max="2569"/>
    <col width="7.33203125" customWidth="1" min="2570" max="2570"/>
    <col width="16.5" bestFit="1" customWidth="1" min="2571" max="2571"/>
    <col width="3" customWidth="1" min="2801" max="2801"/>
    <col width="46.6640625" customWidth="1" min="2802" max="2802"/>
    <col width="14.83203125" bestFit="1" customWidth="1" min="2803" max="2803"/>
    <col width="6.5" customWidth="1" min="2804" max="2804"/>
    <col width="16.83203125" customWidth="1" min="2805" max="2805"/>
    <col width="6.83203125" customWidth="1" min="2806" max="2806"/>
    <col width="14.5" customWidth="1" min="2807" max="2807"/>
    <col width="7.6640625" customWidth="1" min="2808" max="2808"/>
    <col width="14.83203125" customWidth="1" min="2809" max="2809"/>
    <col width="6.6640625" customWidth="1" min="2810" max="2810"/>
    <col width="14.83203125" bestFit="1" customWidth="1" min="2811" max="2811"/>
    <col width="8" customWidth="1" min="2812" max="2812"/>
    <col width="14.83203125" bestFit="1" customWidth="1" min="2813" max="2813"/>
    <col width="7.6640625" customWidth="1" min="2814" max="2814"/>
    <col width="14.5" bestFit="1" customWidth="1" min="2815" max="2815"/>
    <col width="7" customWidth="1" min="2816" max="2816"/>
    <col width="14.33203125" customWidth="1" min="2817" max="2817"/>
    <col width="7" customWidth="1" min="2818" max="2818"/>
    <col width="16.6640625" bestFit="1" customWidth="1" min="2819" max="2819"/>
    <col width="6.5" customWidth="1" min="2820" max="2820"/>
    <col width="15.83203125" customWidth="1" min="2821" max="2821"/>
    <col width="7" customWidth="1" min="2822" max="2822"/>
    <col width="14.33203125" customWidth="1" min="2823" max="2823"/>
    <col width="7.5" customWidth="1" min="2824" max="2824"/>
    <col width="17.1640625" customWidth="1" min="2825" max="2825"/>
    <col width="7.33203125" customWidth="1" min="2826" max="2826"/>
    <col width="16.5" bestFit="1" customWidth="1" min="2827" max="2827"/>
    <col width="3" customWidth="1" min="3057" max="3057"/>
    <col width="46.6640625" customWidth="1" min="3058" max="3058"/>
    <col width="14.83203125" bestFit="1" customWidth="1" min="3059" max="3059"/>
    <col width="6.5" customWidth="1" min="3060" max="3060"/>
    <col width="16.83203125" customWidth="1" min="3061" max="3061"/>
    <col width="6.83203125" customWidth="1" min="3062" max="3062"/>
    <col width="14.5" customWidth="1" min="3063" max="3063"/>
    <col width="7.6640625" customWidth="1" min="3064" max="3064"/>
    <col width="14.83203125" customWidth="1" min="3065" max="3065"/>
    <col width="6.6640625" customWidth="1" min="3066" max="3066"/>
    <col width="14.83203125" bestFit="1" customWidth="1" min="3067" max="3067"/>
    <col width="8" customWidth="1" min="3068" max="3068"/>
    <col width="14.83203125" bestFit="1" customWidth="1" min="3069" max="3069"/>
    <col width="7.6640625" customWidth="1" min="3070" max="3070"/>
    <col width="14.5" bestFit="1" customWidth="1" min="3071" max="3071"/>
    <col width="7" customWidth="1" min="3072" max="3072"/>
    <col width="14.33203125" customWidth="1" min="3073" max="3073"/>
    <col width="7" customWidth="1" min="3074" max="3074"/>
    <col width="16.6640625" bestFit="1" customWidth="1" min="3075" max="3075"/>
    <col width="6.5" customWidth="1" min="3076" max="3076"/>
    <col width="15.83203125" customWidth="1" min="3077" max="3077"/>
    <col width="7" customWidth="1" min="3078" max="3078"/>
    <col width="14.33203125" customWidth="1" min="3079" max="3079"/>
    <col width="7.5" customWidth="1" min="3080" max="3080"/>
    <col width="17.1640625" customWidth="1" min="3081" max="3081"/>
    <col width="7.33203125" customWidth="1" min="3082" max="3082"/>
    <col width="16.5" bestFit="1" customWidth="1" min="3083" max="3083"/>
    <col width="3" customWidth="1" min="3313" max="3313"/>
    <col width="46.6640625" customWidth="1" min="3314" max="3314"/>
    <col width="14.83203125" bestFit="1" customWidth="1" min="3315" max="3315"/>
    <col width="6.5" customWidth="1" min="3316" max="3316"/>
    <col width="16.83203125" customWidth="1" min="3317" max="3317"/>
    <col width="6.83203125" customWidth="1" min="3318" max="3318"/>
    <col width="14.5" customWidth="1" min="3319" max="3319"/>
    <col width="7.6640625" customWidth="1" min="3320" max="3320"/>
    <col width="14.83203125" customWidth="1" min="3321" max="3321"/>
    <col width="6.6640625" customWidth="1" min="3322" max="3322"/>
    <col width="14.83203125" bestFit="1" customWidth="1" min="3323" max="3323"/>
    <col width="8" customWidth="1" min="3324" max="3324"/>
    <col width="14.83203125" bestFit="1" customWidth="1" min="3325" max="3325"/>
    <col width="7.6640625" customWidth="1" min="3326" max="3326"/>
    <col width="14.5" bestFit="1" customWidth="1" min="3327" max="3327"/>
    <col width="7" customWidth="1" min="3328" max="3328"/>
    <col width="14.33203125" customWidth="1" min="3329" max="3329"/>
    <col width="7" customWidth="1" min="3330" max="3330"/>
    <col width="16.6640625" bestFit="1" customWidth="1" min="3331" max="3331"/>
    <col width="6.5" customWidth="1" min="3332" max="3332"/>
    <col width="15.83203125" customWidth="1" min="3333" max="3333"/>
    <col width="7" customWidth="1" min="3334" max="3334"/>
    <col width="14.33203125" customWidth="1" min="3335" max="3335"/>
    <col width="7.5" customWidth="1" min="3336" max="3336"/>
    <col width="17.1640625" customWidth="1" min="3337" max="3337"/>
    <col width="7.33203125" customWidth="1" min="3338" max="3338"/>
    <col width="16.5" bestFit="1" customWidth="1" min="3339" max="3339"/>
    <col width="3" customWidth="1" min="3569" max="3569"/>
    <col width="46.6640625" customWidth="1" min="3570" max="3570"/>
    <col width="14.83203125" bestFit="1" customWidth="1" min="3571" max="3571"/>
    <col width="6.5" customWidth="1" min="3572" max="3572"/>
    <col width="16.83203125" customWidth="1" min="3573" max="3573"/>
    <col width="6.83203125" customWidth="1" min="3574" max="3574"/>
    <col width="14.5" customWidth="1" min="3575" max="3575"/>
    <col width="7.6640625" customWidth="1" min="3576" max="3576"/>
    <col width="14.83203125" customWidth="1" min="3577" max="3577"/>
    <col width="6.6640625" customWidth="1" min="3578" max="3578"/>
    <col width="14.83203125" bestFit="1" customWidth="1" min="3579" max="3579"/>
    <col width="8" customWidth="1" min="3580" max="3580"/>
    <col width="14.83203125" bestFit="1" customWidth="1" min="3581" max="3581"/>
    <col width="7.6640625" customWidth="1" min="3582" max="3582"/>
    <col width="14.5" bestFit="1" customWidth="1" min="3583" max="3583"/>
    <col width="7" customWidth="1" min="3584" max="3584"/>
    <col width="14.33203125" customWidth="1" min="3585" max="3585"/>
    <col width="7" customWidth="1" min="3586" max="3586"/>
    <col width="16.6640625" bestFit="1" customWidth="1" min="3587" max="3587"/>
    <col width="6.5" customWidth="1" min="3588" max="3588"/>
    <col width="15.83203125" customWidth="1" min="3589" max="3589"/>
    <col width="7" customWidth="1" min="3590" max="3590"/>
    <col width="14.33203125" customWidth="1" min="3591" max="3591"/>
    <col width="7.5" customWidth="1" min="3592" max="3592"/>
    <col width="17.1640625" customWidth="1" min="3593" max="3593"/>
    <col width="7.33203125" customWidth="1" min="3594" max="3594"/>
    <col width="16.5" bestFit="1" customWidth="1" min="3595" max="3595"/>
    <col width="3" customWidth="1" min="3825" max="3825"/>
    <col width="46.6640625" customWidth="1" min="3826" max="3826"/>
    <col width="14.83203125" bestFit="1" customWidth="1" min="3827" max="3827"/>
    <col width="6.5" customWidth="1" min="3828" max="3828"/>
    <col width="16.83203125" customWidth="1" min="3829" max="3829"/>
    <col width="6.83203125" customWidth="1" min="3830" max="3830"/>
    <col width="14.5" customWidth="1" min="3831" max="3831"/>
    <col width="7.6640625" customWidth="1" min="3832" max="3832"/>
    <col width="14.83203125" customWidth="1" min="3833" max="3833"/>
    <col width="6.6640625" customWidth="1" min="3834" max="3834"/>
    <col width="14.83203125" bestFit="1" customWidth="1" min="3835" max="3835"/>
    <col width="8" customWidth="1" min="3836" max="3836"/>
    <col width="14.83203125" bestFit="1" customWidth="1" min="3837" max="3837"/>
    <col width="7.6640625" customWidth="1" min="3838" max="3838"/>
    <col width="14.5" bestFit="1" customWidth="1" min="3839" max="3839"/>
    <col width="7" customWidth="1" min="3840" max="3840"/>
    <col width="14.33203125" customWidth="1" min="3841" max="3841"/>
    <col width="7" customWidth="1" min="3842" max="3842"/>
    <col width="16.6640625" bestFit="1" customWidth="1" min="3843" max="3843"/>
    <col width="6.5" customWidth="1" min="3844" max="3844"/>
    <col width="15.83203125" customWidth="1" min="3845" max="3845"/>
    <col width="7" customWidth="1" min="3846" max="3846"/>
    <col width="14.33203125" customWidth="1" min="3847" max="3847"/>
    <col width="7.5" customWidth="1" min="3848" max="3848"/>
    <col width="17.1640625" customWidth="1" min="3849" max="3849"/>
    <col width="7.33203125" customWidth="1" min="3850" max="3850"/>
    <col width="16.5" bestFit="1" customWidth="1" min="3851" max="3851"/>
    <col width="3" customWidth="1" min="4081" max="4081"/>
    <col width="46.6640625" customWidth="1" min="4082" max="4082"/>
    <col width="14.83203125" bestFit="1" customWidth="1" min="4083" max="4083"/>
    <col width="6.5" customWidth="1" min="4084" max="4084"/>
    <col width="16.83203125" customWidth="1" min="4085" max="4085"/>
    <col width="6.83203125" customWidth="1" min="4086" max="4086"/>
    <col width="14.5" customWidth="1" min="4087" max="4087"/>
    <col width="7.6640625" customWidth="1" min="4088" max="4088"/>
    <col width="14.83203125" customWidth="1" min="4089" max="4089"/>
    <col width="6.6640625" customWidth="1" min="4090" max="4090"/>
    <col width="14.83203125" bestFit="1" customWidth="1" min="4091" max="4091"/>
    <col width="8" customWidth="1" min="4092" max="4092"/>
    <col width="14.83203125" bestFit="1" customWidth="1" min="4093" max="4093"/>
    <col width="7.6640625" customWidth="1" min="4094" max="4094"/>
    <col width="14.5" bestFit="1" customWidth="1" min="4095" max="4095"/>
    <col width="7" customWidth="1" min="4096" max="4096"/>
    <col width="14.33203125" customWidth="1" min="4097" max="4097"/>
    <col width="7" customWidth="1" min="4098" max="4098"/>
    <col width="16.6640625" bestFit="1" customWidth="1" min="4099" max="4099"/>
    <col width="6.5" customWidth="1" min="4100" max="4100"/>
    <col width="15.83203125" customWidth="1" min="4101" max="4101"/>
    <col width="7" customWidth="1" min="4102" max="4102"/>
    <col width="14.33203125" customWidth="1" min="4103" max="4103"/>
    <col width="7.5" customWidth="1" min="4104" max="4104"/>
    <col width="17.1640625" customWidth="1" min="4105" max="4105"/>
    <col width="7.33203125" customWidth="1" min="4106" max="4106"/>
    <col width="16.5" bestFit="1" customWidth="1" min="4107" max="4107"/>
    <col width="3" customWidth="1" min="4337" max="4337"/>
    <col width="46.6640625" customWidth="1" min="4338" max="4338"/>
    <col width="14.83203125" bestFit="1" customWidth="1" min="4339" max="4339"/>
    <col width="6.5" customWidth="1" min="4340" max="4340"/>
    <col width="16.83203125" customWidth="1" min="4341" max="4341"/>
    <col width="6.83203125" customWidth="1" min="4342" max="4342"/>
    <col width="14.5" customWidth="1" min="4343" max="4343"/>
    <col width="7.6640625" customWidth="1" min="4344" max="4344"/>
    <col width="14.83203125" customWidth="1" min="4345" max="4345"/>
    <col width="6.6640625" customWidth="1" min="4346" max="4346"/>
    <col width="14.83203125" bestFit="1" customWidth="1" min="4347" max="4347"/>
    <col width="8" customWidth="1" min="4348" max="4348"/>
    <col width="14.83203125" bestFit="1" customWidth="1" min="4349" max="4349"/>
    <col width="7.6640625" customWidth="1" min="4350" max="4350"/>
    <col width="14.5" bestFit="1" customWidth="1" min="4351" max="4351"/>
    <col width="7" customWidth="1" min="4352" max="4352"/>
    <col width="14.33203125" customWidth="1" min="4353" max="4353"/>
    <col width="7" customWidth="1" min="4354" max="4354"/>
    <col width="16.6640625" bestFit="1" customWidth="1" min="4355" max="4355"/>
    <col width="6.5" customWidth="1" min="4356" max="4356"/>
    <col width="15.83203125" customWidth="1" min="4357" max="4357"/>
    <col width="7" customWidth="1" min="4358" max="4358"/>
    <col width="14.33203125" customWidth="1" min="4359" max="4359"/>
    <col width="7.5" customWidth="1" min="4360" max="4360"/>
    <col width="17.1640625" customWidth="1" min="4361" max="4361"/>
    <col width="7.33203125" customWidth="1" min="4362" max="4362"/>
    <col width="16.5" bestFit="1" customWidth="1" min="4363" max="4363"/>
    <col width="3" customWidth="1" min="4593" max="4593"/>
    <col width="46.6640625" customWidth="1" min="4594" max="4594"/>
    <col width="14.83203125" bestFit="1" customWidth="1" min="4595" max="4595"/>
    <col width="6.5" customWidth="1" min="4596" max="4596"/>
    <col width="16.83203125" customWidth="1" min="4597" max="4597"/>
    <col width="6.83203125" customWidth="1" min="4598" max="4598"/>
    <col width="14.5" customWidth="1" min="4599" max="4599"/>
    <col width="7.6640625" customWidth="1" min="4600" max="4600"/>
    <col width="14.83203125" customWidth="1" min="4601" max="4601"/>
    <col width="6.6640625" customWidth="1" min="4602" max="4602"/>
    <col width="14.83203125" bestFit="1" customWidth="1" min="4603" max="4603"/>
    <col width="8" customWidth="1" min="4604" max="4604"/>
    <col width="14.83203125" bestFit="1" customWidth="1" min="4605" max="4605"/>
    <col width="7.6640625" customWidth="1" min="4606" max="4606"/>
    <col width="14.5" bestFit="1" customWidth="1" min="4607" max="4607"/>
    <col width="7" customWidth="1" min="4608" max="4608"/>
    <col width="14.33203125" customWidth="1" min="4609" max="4609"/>
    <col width="7" customWidth="1" min="4610" max="4610"/>
    <col width="16.6640625" bestFit="1" customWidth="1" min="4611" max="4611"/>
    <col width="6.5" customWidth="1" min="4612" max="4612"/>
    <col width="15.83203125" customWidth="1" min="4613" max="4613"/>
    <col width="7" customWidth="1" min="4614" max="4614"/>
    <col width="14.33203125" customWidth="1" min="4615" max="4615"/>
    <col width="7.5" customWidth="1" min="4616" max="4616"/>
    <col width="17.1640625" customWidth="1" min="4617" max="4617"/>
    <col width="7.33203125" customWidth="1" min="4618" max="4618"/>
    <col width="16.5" bestFit="1" customWidth="1" min="4619" max="4619"/>
    <col width="3" customWidth="1" min="4849" max="4849"/>
    <col width="46.6640625" customWidth="1" min="4850" max="4850"/>
    <col width="14.83203125" bestFit="1" customWidth="1" min="4851" max="4851"/>
    <col width="6.5" customWidth="1" min="4852" max="4852"/>
    <col width="16.83203125" customWidth="1" min="4853" max="4853"/>
    <col width="6.83203125" customWidth="1" min="4854" max="4854"/>
    <col width="14.5" customWidth="1" min="4855" max="4855"/>
    <col width="7.6640625" customWidth="1" min="4856" max="4856"/>
    <col width="14.83203125" customWidth="1" min="4857" max="4857"/>
    <col width="6.6640625" customWidth="1" min="4858" max="4858"/>
    <col width="14.83203125" bestFit="1" customWidth="1" min="4859" max="4859"/>
    <col width="8" customWidth="1" min="4860" max="4860"/>
    <col width="14.83203125" bestFit="1" customWidth="1" min="4861" max="4861"/>
    <col width="7.6640625" customWidth="1" min="4862" max="4862"/>
    <col width="14.5" bestFit="1" customWidth="1" min="4863" max="4863"/>
    <col width="7" customWidth="1" min="4864" max="4864"/>
    <col width="14.33203125" customWidth="1" min="4865" max="4865"/>
    <col width="7" customWidth="1" min="4866" max="4866"/>
    <col width="16.6640625" bestFit="1" customWidth="1" min="4867" max="4867"/>
    <col width="6.5" customWidth="1" min="4868" max="4868"/>
    <col width="15.83203125" customWidth="1" min="4869" max="4869"/>
    <col width="7" customWidth="1" min="4870" max="4870"/>
    <col width="14.33203125" customWidth="1" min="4871" max="4871"/>
    <col width="7.5" customWidth="1" min="4872" max="4872"/>
    <col width="17.1640625" customWidth="1" min="4873" max="4873"/>
    <col width="7.33203125" customWidth="1" min="4874" max="4874"/>
    <col width="16.5" bestFit="1" customWidth="1" min="4875" max="4875"/>
    <col width="3" customWidth="1" min="5105" max="5105"/>
    <col width="46.6640625" customWidth="1" min="5106" max="5106"/>
    <col width="14.83203125" bestFit="1" customWidth="1" min="5107" max="5107"/>
    <col width="6.5" customWidth="1" min="5108" max="5108"/>
    <col width="16.83203125" customWidth="1" min="5109" max="5109"/>
    <col width="6.83203125" customWidth="1" min="5110" max="5110"/>
    <col width="14.5" customWidth="1" min="5111" max="5111"/>
    <col width="7.6640625" customWidth="1" min="5112" max="5112"/>
    <col width="14.83203125" customWidth="1" min="5113" max="5113"/>
    <col width="6.6640625" customWidth="1" min="5114" max="5114"/>
    <col width="14.83203125" bestFit="1" customWidth="1" min="5115" max="5115"/>
    <col width="8" customWidth="1" min="5116" max="5116"/>
    <col width="14.83203125" bestFit="1" customWidth="1" min="5117" max="5117"/>
    <col width="7.6640625" customWidth="1" min="5118" max="5118"/>
    <col width="14.5" bestFit="1" customWidth="1" min="5119" max="5119"/>
    <col width="7" customWidth="1" min="5120" max="5120"/>
    <col width="14.33203125" customWidth="1" min="5121" max="5121"/>
    <col width="7" customWidth="1" min="5122" max="5122"/>
    <col width="16.6640625" bestFit="1" customWidth="1" min="5123" max="5123"/>
    <col width="6.5" customWidth="1" min="5124" max="5124"/>
    <col width="15.83203125" customWidth="1" min="5125" max="5125"/>
    <col width="7" customWidth="1" min="5126" max="5126"/>
    <col width="14.33203125" customWidth="1" min="5127" max="5127"/>
    <col width="7.5" customWidth="1" min="5128" max="5128"/>
    <col width="17.1640625" customWidth="1" min="5129" max="5129"/>
    <col width="7.33203125" customWidth="1" min="5130" max="5130"/>
    <col width="16.5" bestFit="1" customWidth="1" min="5131" max="5131"/>
    <col width="3" customWidth="1" min="5361" max="5361"/>
    <col width="46.6640625" customWidth="1" min="5362" max="5362"/>
    <col width="14.83203125" bestFit="1" customWidth="1" min="5363" max="5363"/>
    <col width="6.5" customWidth="1" min="5364" max="5364"/>
    <col width="16.83203125" customWidth="1" min="5365" max="5365"/>
    <col width="6.83203125" customWidth="1" min="5366" max="5366"/>
    <col width="14.5" customWidth="1" min="5367" max="5367"/>
    <col width="7.6640625" customWidth="1" min="5368" max="5368"/>
    <col width="14.83203125" customWidth="1" min="5369" max="5369"/>
    <col width="6.6640625" customWidth="1" min="5370" max="5370"/>
    <col width="14.83203125" bestFit="1" customWidth="1" min="5371" max="5371"/>
    <col width="8" customWidth="1" min="5372" max="5372"/>
    <col width="14.83203125" bestFit="1" customWidth="1" min="5373" max="5373"/>
    <col width="7.6640625" customWidth="1" min="5374" max="5374"/>
    <col width="14.5" bestFit="1" customWidth="1" min="5375" max="5375"/>
    <col width="7" customWidth="1" min="5376" max="5376"/>
    <col width="14.33203125" customWidth="1" min="5377" max="5377"/>
    <col width="7" customWidth="1" min="5378" max="5378"/>
    <col width="16.6640625" bestFit="1" customWidth="1" min="5379" max="5379"/>
    <col width="6.5" customWidth="1" min="5380" max="5380"/>
    <col width="15.83203125" customWidth="1" min="5381" max="5381"/>
    <col width="7" customWidth="1" min="5382" max="5382"/>
    <col width="14.33203125" customWidth="1" min="5383" max="5383"/>
    <col width="7.5" customWidth="1" min="5384" max="5384"/>
    <col width="17.1640625" customWidth="1" min="5385" max="5385"/>
    <col width="7.33203125" customWidth="1" min="5386" max="5386"/>
    <col width="16.5" bestFit="1" customWidth="1" min="5387" max="5387"/>
    <col width="3" customWidth="1" min="5617" max="5617"/>
    <col width="46.6640625" customWidth="1" min="5618" max="5618"/>
    <col width="14.83203125" bestFit="1" customWidth="1" min="5619" max="5619"/>
    <col width="6.5" customWidth="1" min="5620" max="5620"/>
    <col width="16.83203125" customWidth="1" min="5621" max="5621"/>
    <col width="6.83203125" customWidth="1" min="5622" max="5622"/>
    <col width="14.5" customWidth="1" min="5623" max="5623"/>
    <col width="7.6640625" customWidth="1" min="5624" max="5624"/>
    <col width="14.83203125" customWidth="1" min="5625" max="5625"/>
    <col width="6.6640625" customWidth="1" min="5626" max="5626"/>
    <col width="14.83203125" bestFit="1" customWidth="1" min="5627" max="5627"/>
    <col width="8" customWidth="1" min="5628" max="5628"/>
    <col width="14.83203125" bestFit="1" customWidth="1" min="5629" max="5629"/>
    <col width="7.6640625" customWidth="1" min="5630" max="5630"/>
    <col width="14.5" bestFit="1" customWidth="1" min="5631" max="5631"/>
    <col width="7" customWidth="1" min="5632" max="5632"/>
    <col width="14.33203125" customWidth="1" min="5633" max="5633"/>
    <col width="7" customWidth="1" min="5634" max="5634"/>
    <col width="16.6640625" bestFit="1" customWidth="1" min="5635" max="5635"/>
    <col width="6.5" customWidth="1" min="5636" max="5636"/>
    <col width="15.83203125" customWidth="1" min="5637" max="5637"/>
    <col width="7" customWidth="1" min="5638" max="5638"/>
    <col width="14.33203125" customWidth="1" min="5639" max="5639"/>
    <col width="7.5" customWidth="1" min="5640" max="5640"/>
    <col width="17.1640625" customWidth="1" min="5641" max="5641"/>
    <col width="7.33203125" customWidth="1" min="5642" max="5642"/>
    <col width="16.5" bestFit="1" customWidth="1" min="5643" max="5643"/>
    <col width="3" customWidth="1" min="5873" max="5873"/>
    <col width="46.6640625" customWidth="1" min="5874" max="5874"/>
    <col width="14.83203125" bestFit="1" customWidth="1" min="5875" max="5875"/>
    <col width="6.5" customWidth="1" min="5876" max="5876"/>
    <col width="16.83203125" customWidth="1" min="5877" max="5877"/>
    <col width="6.83203125" customWidth="1" min="5878" max="5878"/>
    <col width="14.5" customWidth="1" min="5879" max="5879"/>
    <col width="7.6640625" customWidth="1" min="5880" max="5880"/>
    <col width="14.83203125" customWidth="1" min="5881" max="5881"/>
    <col width="6.6640625" customWidth="1" min="5882" max="5882"/>
    <col width="14.83203125" bestFit="1" customWidth="1" min="5883" max="5883"/>
    <col width="8" customWidth="1" min="5884" max="5884"/>
    <col width="14.83203125" bestFit="1" customWidth="1" min="5885" max="5885"/>
    <col width="7.6640625" customWidth="1" min="5886" max="5886"/>
    <col width="14.5" bestFit="1" customWidth="1" min="5887" max="5887"/>
    <col width="7" customWidth="1" min="5888" max="5888"/>
    <col width="14.33203125" customWidth="1" min="5889" max="5889"/>
    <col width="7" customWidth="1" min="5890" max="5890"/>
    <col width="16.6640625" bestFit="1" customWidth="1" min="5891" max="5891"/>
    <col width="6.5" customWidth="1" min="5892" max="5892"/>
    <col width="15.83203125" customWidth="1" min="5893" max="5893"/>
    <col width="7" customWidth="1" min="5894" max="5894"/>
    <col width="14.33203125" customWidth="1" min="5895" max="5895"/>
    <col width="7.5" customWidth="1" min="5896" max="5896"/>
    <col width="17.1640625" customWidth="1" min="5897" max="5897"/>
    <col width="7.33203125" customWidth="1" min="5898" max="5898"/>
    <col width="16.5" bestFit="1" customWidth="1" min="5899" max="5899"/>
    <col width="3" customWidth="1" min="6129" max="6129"/>
    <col width="46.6640625" customWidth="1" min="6130" max="6130"/>
    <col width="14.83203125" bestFit="1" customWidth="1" min="6131" max="6131"/>
    <col width="6.5" customWidth="1" min="6132" max="6132"/>
    <col width="16.83203125" customWidth="1" min="6133" max="6133"/>
    <col width="6.83203125" customWidth="1" min="6134" max="6134"/>
    <col width="14.5" customWidth="1" min="6135" max="6135"/>
    <col width="7.6640625" customWidth="1" min="6136" max="6136"/>
    <col width="14.83203125" customWidth="1" min="6137" max="6137"/>
    <col width="6.6640625" customWidth="1" min="6138" max="6138"/>
    <col width="14.83203125" bestFit="1" customWidth="1" min="6139" max="6139"/>
    <col width="8" customWidth="1" min="6140" max="6140"/>
    <col width="14.83203125" bestFit="1" customWidth="1" min="6141" max="6141"/>
    <col width="7.6640625" customWidth="1" min="6142" max="6142"/>
    <col width="14.5" bestFit="1" customWidth="1" min="6143" max="6143"/>
    <col width="7" customWidth="1" min="6144" max="6144"/>
    <col width="14.33203125" customWidth="1" min="6145" max="6145"/>
    <col width="7" customWidth="1" min="6146" max="6146"/>
    <col width="16.6640625" bestFit="1" customWidth="1" min="6147" max="6147"/>
    <col width="6.5" customWidth="1" min="6148" max="6148"/>
    <col width="15.83203125" customWidth="1" min="6149" max="6149"/>
    <col width="7" customWidth="1" min="6150" max="6150"/>
    <col width="14.33203125" customWidth="1" min="6151" max="6151"/>
    <col width="7.5" customWidth="1" min="6152" max="6152"/>
    <col width="17.1640625" customWidth="1" min="6153" max="6153"/>
    <col width="7.33203125" customWidth="1" min="6154" max="6154"/>
    <col width="16.5" bestFit="1" customWidth="1" min="6155" max="6155"/>
    <col width="3" customWidth="1" min="6385" max="6385"/>
    <col width="46.6640625" customWidth="1" min="6386" max="6386"/>
    <col width="14.83203125" bestFit="1" customWidth="1" min="6387" max="6387"/>
    <col width="6.5" customWidth="1" min="6388" max="6388"/>
    <col width="16.83203125" customWidth="1" min="6389" max="6389"/>
    <col width="6.83203125" customWidth="1" min="6390" max="6390"/>
    <col width="14.5" customWidth="1" min="6391" max="6391"/>
    <col width="7.6640625" customWidth="1" min="6392" max="6392"/>
    <col width="14.83203125" customWidth="1" min="6393" max="6393"/>
    <col width="6.6640625" customWidth="1" min="6394" max="6394"/>
    <col width="14.83203125" bestFit="1" customWidth="1" min="6395" max="6395"/>
    <col width="8" customWidth="1" min="6396" max="6396"/>
    <col width="14.83203125" bestFit="1" customWidth="1" min="6397" max="6397"/>
    <col width="7.6640625" customWidth="1" min="6398" max="6398"/>
    <col width="14.5" bestFit="1" customWidth="1" min="6399" max="6399"/>
    <col width="7" customWidth="1" min="6400" max="6400"/>
    <col width="14.33203125" customWidth="1" min="6401" max="6401"/>
    <col width="7" customWidth="1" min="6402" max="6402"/>
    <col width="16.6640625" bestFit="1" customWidth="1" min="6403" max="6403"/>
    <col width="6.5" customWidth="1" min="6404" max="6404"/>
    <col width="15.83203125" customWidth="1" min="6405" max="6405"/>
    <col width="7" customWidth="1" min="6406" max="6406"/>
    <col width="14.33203125" customWidth="1" min="6407" max="6407"/>
    <col width="7.5" customWidth="1" min="6408" max="6408"/>
    <col width="17.1640625" customWidth="1" min="6409" max="6409"/>
    <col width="7.33203125" customWidth="1" min="6410" max="6410"/>
    <col width="16.5" bestFit="1" customWidth="1" min="6411" max="6411"/>
    <col width="3" customWidth="1" min="6641" max="6641"/>
    <col width="46.6640625" customWidth="1" min="6642" max="6642"/>
    <col width="14.83203125" bestFit="1" customWidth="1" min="6643" max="6643"/>
    <col width="6.5" customWidth="1" min="6644" max="6644"/>
    <col width="16.83203125" customWidth="1" min="6645" max="6645"/>
    <col width="6.83203125" customWidth="1" min="6646" max="6646"/>
    <col width="14.5" customWidth="1" min="6647" max="6647"/>
    <col width="7.6640625" customWidth="1" min="6648" max="6648"/>
    <col width="14.83203125" customWidth="1" min="6649" max="6649"/>
    <col width="6.6640625" customWidth="1" min="6650" max="6650"/>
    <col width="14.83203125" bestFit="1" customWidth="1" min="6651" max="6651"/>
    <col width="8" customWidth="1" min="6652" max="6652"/>
    <col width="14.83203125" bestFit="1" customWidth="1" min="6653" max="6653"/>
    <col width="7.6640625" customWidth="1" min="6654" max="6654"/>
    <col width="14.5" bestFit="1" customWidth="1" min="6655" max="6655"/>
    <col width="7" customWidth="1" min="6656" max="6656"/>
    <col width="14.33203125" customWidth="1" min="6657" max="6657"/>
    <col width="7" customWidth="1" min="6658" max="6658"/>
    <col width="16.6640625" bestFit="1" customWidth="1" min="6659" max="6659"/>
    <col width="6.5" customWidth="1" min="6660" max="6660"/>
    <col width="15.83203125" customWidth="1" min="6661" max="6661"/>
    <col width="7" customWidth="1" min="6662" max="6662"/>
    <col width="14.33203125" customWidth="1" min="6663" max="6663"/>
    <col width="7.5" customWidth="1" min="6664" max="6664"/>
    <col width="17.1640625" customWidth="1" min="6665" max="6665"/>
    <col width="7.33203125" customWidth="1" min="6666" max="6666"/>
    <col width="16.5" bestFit="1" customWidth="1" min="6667" max="6667"/>
    <col width="3" customWidth="1" min="6897" max="6897"/>
    <col width="46.6640625" customWidth="1" min="6898" max="6898"/>
    <col width="14.83203125" bestFit="1" customWidth="1" min="6899" max="6899"/>
    <col width="6.5" customWidth="1" min="6900" max="6900"/>
    <col width="16.83203125" customWidth="1" min="6901" max="6901"/>
    <col width="6.83203125" customWidth="1" min="6902" max="6902"/>
    <col width="14.5" customWidth="1" min="6903" max="6903"/>
    <col width="7.6640625" customWidth="1" min="6904" max="6904"/>
    <col width="14.83203125" customWidth="1" min="6905" max="6905"/>
    <col width="6.6640625" customWidth="1" min="6906" max="6906"/>
    <col width="14.83203125" bestFit="1" customWidth="1" min="6907" max="6907"/>
    <col width="8" customWidth="1" min="6908" max="6908"/>
    <col width="14.83203125" bestFit="1" customWidth="1" min="6909" max="6909"/>
    <col width="7.6640625" customWidth="1" min="6910" max="6910"/>
    <col width="14.5" bestFit="1" customWidth="1" min="6911" max="6911"/>
    <col width="7" customWidth="1" min="6912" max="6912"/>
    <col width="14.33203125" customWidth="1" min="6913" max="6913"/>
    <col width="7" customWidth="1" min="6914" max="6914"/>
    <col width="16.6640625" bestFit="1" customWidth="1" min="6915" max="6915"/>
    <col width="6.5" customWidth="1" min="6916" max="6916"/>
    <col width="15.83203125" customWidth="1" min="6917" max="6917"/>
    <col width="7" customWidth="1" min="6918" max="6918"/>
    <col width="14.33203125" customWidth="1" min="6919" max="6919"/>
    <col width="7.5" customWidth="1" min="6920" max="6920"/>
    <col width="17.1640625" customWidth="1" min="6921" max="6921"/>
    <col width="7.33203125" customWidth="1" min="6922" max="6922"/>
    <col width="16.5" bestFit="1" customWidth="1" min="6923" max="6923"/>
    <col width="3" customWidth="1" min="7153" max="7153"/>
    <col width="46.6640625" customWidth="1" min="7154" max="7154"/>
    <col width="14.83203125" bestFit="1" customWidth="1" min="7155" max="7155"/>
    <col width="6.5" customWidth="1" min="7156" max="7156"/>
    <col width="16.83203125" customWidth="1" min="7157" max="7157"/>
    <col width="6.83203125" customWidth="1" min="7158" max="7158"/>
    <col width="14.5" customWidth="1" min="7159" max="7159"/>
    <col width="7.6640625" customWidth="1" min="7160" max="7160"/>
    <col width="14.83203125" customWidth="1" min="7161" max="7161"/>
    <col width="6.6640625" customWidth="1" min="7162" max="7162"/>
    <col width="14.83203125" bestFit="1" customWidth="1" min="7163" max="7163"/>
    <col width="8" customWidth="1" min="7164" max="7164"/>
    <col width="14.83203125" bestFit="1" customWidth="1" min="7165" max="7165"/>
    <col width="7.6640625" customWidth="1" min="7166" max="7166"/>
    <col width="14.5" bestFit="1" customWidth="1" min="7167" max="7167"/>
    <col width="7" customWidth="1" min="7168" max="7168"/>
    <col width="14.33203125" customWidth="1" min="7169" max="7169"/>
    <col width="7" customWidth="1" min="7170" max="7170"/>
    <col width="16.6640625" bestFit="1" customWidth="1" min="7171" max="7171"/>
    <col width="6.5" customWidth="1" min="7172" max="7172"/>
    <col width="15.83203125" customWidth="1" min="7173" max="7173"/>
    <col width="7" customWidth="1" min="7174" max="7174"/>
    <col width="14.33203125" customWidth="1" min="7175" max="7175"/>
    <col width="7.5" customWidth="1" min="7176" max="7176"/>
    <col width="17.1640625" customWidth="1" min="7177" max="7177"/>
    <col width="7.33203125" customWidth="1" min="7178" max="7178"/>
    <col width="16.5" bestFit="1" customWidth="1" min="7179" max="7179"/>
    <col width="3" customWidth="1" min="7409" max="7409"/>
    <col width="46.6640625" customWidth="1" min="7410" max="7410"/>
    <col width="14.83203125" bestFit="1" customWidth="1" min="7411" max="7411"/>
    <col width="6.5" customWidth="1" min="7412" max="7412"/>
    <col width="16.83203125" customWidth="1" min="7413" max="7413"/>
    <col width="6.83203125" customWidth="1" min="7414" max="7414"/>
    <col width="14.5" customWidth="1" min="7415" max="7415"/>
    <col width="7.6640625" customWidth="1" min="7416" max="7416"/>
    <col width="14.83203125" customWidth="1" min="7417" max="7417"/>
    <col width="6.6640625" customWidth="1" min="7418" max="7418"/>
    <col width="14.83203125" bestFit="1" customWidth="1" min="7419" max="7419"/>
    <col width="8" customWidth="1" min="7420" max="7420"/>
    <col width="14.83203125" bestFit="1" customWidth="1" min="7421" max="7421"/>
    <col width="7.6640625" customWidth="1" min="7422" max="7422"/>
    <col width="14.5" bestFit="1" customWidth="1" min="7423" max="7423"/>
    <col width="7" customWidth="1" min="7424" max="7424"/>
    <col width="14.33203125" customWidth="1" min="7425" max="7425"/>
    <col width="7" customWidth="1" min="7426" max="7426"/>
    <col width="16.6640625" bestFit="1" customWidth="1" min="7427" max="7427"/>
    <col width="6.5" customWidth="1" min="7428" max="7428"/>
    <col width="15.83203125" customWidth="1" min="7429" max="7429"/>
    <col width="7" customWidth="1" min="7430" max="7430"/>
    <col width="14.33203125" customWidth="1" min="7431" max="7431"/>
    <col width="7.5" customWidth="1" min="7432" max="7432"/>
    <col width="17.1640625" customWidth="1" min="7433" max="7433"/>
    <col width="7.33203125" customWidth="1" min="7434" max="7434"/>
    <col width="16.5" bestFit="1" customWidth="1" min="7435" max="7435"/>
    <col width="3" customWidth="1" min="7665" max="7665"/>
    <col width="46.6640625" customWidth="1" min="7666" max="7666"/>
    <col width="14.83203125" bestFit="1" customWidth="1" min="7667" max="7667"/>
    <col width="6.5" customWidth="1" min="7668" max="7668"/>
    <col width="16.83203125" customWidth="1" min="7669" max="7669"/>
    <col width="6.83203125" customWidth="1" min="7670" max="7670"/>
    <col width="14.5" customWidth="1" min="7671" max="7671"/>
    <col width="7.6640625" customWidth="1" min="7672" max="7672"/>
    <col width="14.83203125" customWidth="1" min="7673" max="7673"/>
    <col width="6.6640625" customWidth="1" min="7674" max="7674"/>
    <col width="14.83203125" bestFit="1" customWidth="1" min="7675" max="7675"/>
    <col width="8" customWidth="1" min="7676" max="7676"/>
    <col width="14.83203125" bestFit="1" customWidth="1" min="7677" max="7677"/>
    <col width="7.6640625" customWidth="1" min="7678" max="7678"/>
    <col width="14.5" bestFit="1" customWidth="1" min="7679" max="7679"/>
    <col width="7" customWidth="1" min="7680" max="7680"/>
    <col width="14.33203125" customWidth="1" min="7681" max="7681"/>
    <col width="7" customWidth="1" min="7682" max="7682"/>
    <col width="16.6640625" bestFit="1" customWidth="1" min="7683" max="7683"/>
    <col width="6.5" customWidth="1" min="7684" max="7684"/>
    <col width="15.83203125" customWidth="1" min="7685" max="7685"/>
    <col width="7" customWidth="1" min="7686" max="7686"/>
    <col width="14.33203125" customWidth="1" min="7687" max="7687"/>
    <col width="7.5" customWidth="1" min="7688" max="7688"/>
    <col width="17.1640625" customWidth="1" min="7689" max="7689"/>
    <col width="7.33203125" customWidth="1" min="7690" max="7690"/>
    <col width="16.5" bestFit="1" customWidth="1" min="7691" max="7691"/>
    <col width="3" customWidth="1" min="7921" max="7921"/>
    <col width="46.6640625" customWidth="1" min="7922" max="7922"/>
    <col width="14.83203125" bestFit="1" customWidth="1" min="7923" max="7923"/>
    <col width="6.5" customWidth="1" min="7924" max="7924"/>
    <col width="16.83203125" customWidth="1" min="7925" max="7925"/>
    <col width="6.83203125" customWidth="1" min="7926" max="7926"/>
    <col width="14.5" customWidth="1" min="7927" max="7927"/>
    <col width="7.6640625" customWidth="1" min="7928" max="7928"/>
    <col width="14.83203125" customWidth="1" min="7929" max="7929"/>
    <col width="6.6640625" customWidth="1" min="7930" max="7930"/>
    <col width="14.83203125" bestFit="1" customWidth="1" min="7931" max="7931"/>
    <col width="8" customWidth="1" min="7932" max="7932"/>
    <col width="14.83203125" bestFit="1" customWidth="1" min="7933" max="7933"/>
    <col width="7.6640625" customWidth="1" min="7934" max="7934"/>
    <col width="14.5" bestFit="1" customWidth="1" min="7935" max="7935"/>
    <col width="7" customWidth="1" min="7936" max="7936"/>
    <col width="14.33203125" customWidth="1" min="7937" max="7937"/>
    <col width="7" customWidth="1" min="7938" max="7938"/>
    <col width="16.6640625" bestFit="1" customWidth="1" min="7939" max="7939"/>
    <col width="6.5" customWidth="1" min="7940" max="7940"/>
    <col width="15.83203125" customWidth="1" min="7941" max="7941"/>
    <col width="7" customWidth="1" min="7942" max="7942"/>
    <col width="14.33203125" customWidth="1" min="7943" max="7943"/>
    <col width="7.5" customWidth="1" min="7944" max="7944"/>
    <col width="17.1640625" customWidth="1" min="7945" max="7945"/>
    <col width="7.33203125" customWidth="1" min="7946" max="7946"/>
    <col width="16.5" bestFit="1" customWidth="1" min="7947" max="7947"/>
    <col width="3" customWidth="1" min="8177" max="8177"/>
    <col width="46.6640625" customWidth="1" min="8178" max="8178"/>
    <col width="14.83203125" bestFit="1" customWidth="1" min="8179" max="8179"/>
    <col width="6.5" customWidth="1" min="8180" max="8180"/>
    <col width="16.83203125" customWidth="1" min="8181" max="8181"/>
    <col width="6.83203125" customWidth="1" min="8182" max="8182"/>
    <col width="14.5" customWidth="1" min="8183" max="8183"/>
    <col width="7.6640625" customWidth="1" min="8184" max="8184"/>
    <col width="14.83203125" customWidth="1" min="8185" max="8185"/>
    <col width="6.6640625" customWidth="1" min="8186" max="8186"/>
    <col width="14.83203125" bestFit="1" customWidth="1" min="8187" max="8187"/>
    <col width="8" customWidth="1" min="8188" max="8188"/>
    <col width="14.83203125" bestFit="1" customWidth="1" min="8189" max="8189"/>
    <col width="7.6640625" customWidth="1" min="8190" max="8190"/>
    <col width="14.5" bestFit="1" customWidth="1" min="8191" max="8191"/>
    <col width="7" customWidth="1" min="8192" max="8192"/>
    <col width="14.33203125" customWidth="1" min="8193" max="8193"/>
    <col width="7" customWidth="1" min="8194" max="8194"/>
    <col width="16.6640625" bestFit="1" customWidth="1" min="8195" max="8195"/>
    <col width="6.5" customWidth="1" min="8196" max="8196"/>
    <col width="15.83203125" customWidth="1" min="8197" max="8197"/>
    <col width="7" customWidth="1" min="8198" max="8198"/>
    <col width="14.33203125" customWidth="1" min="8199" max="8199"/>
    <col width="7.5" customWidth="1" min="8200" max="8200"/>
    <col width="17.1640625" customWidth="1" min="8201" max="8201"/>
    <col width="7.33203125" customWidth="1" min="8202" max="8202"/>
    <col width="16.5" bestFit="1" customWidth="1" min="8203" max="8203"/>
    <col width="3" customWidth="1" min="8433" max="8433"/>
    <col width="46.6640625" customWidth="1" min="8434" max="8434"/>
    <col width="14.83203125" bestFit="1" customWidth="1" min="8435" max="8435"/>
    <col width="6.5" customWidth="1" min="8436" max="8436"/>
    <col width="16.83203125" customWidth="1" min="8437" max="8437"/>
    <col width="6.83203125" customWidth="1" min="8438" max="8438"/>
    <col width="14.5" customWidth="1" min="8439" max="8439"/>
    <col width="7.6640625" customWidth="1" min="8440" max="8440"/>
    <col width="14.83203125" customWidth="1" min="8441" max="8441"/>
    <col width="6.6640625" customWidth="1" min="8442" max="8442"/>
    <col width="14.83203125" bestFit="1" customWidth="1" min="8443" max="8443"/>
    <col width="8" customWidth="1" min="8444" max="8444"/>
    <col width="14.83203125" bestFit="1" customWidth="1" min="8445" max="8445"/>
    <col width="7.6640625" customWidth="1" min="8446" max="8446"/>
    <col width="14.5" bestFit="1" customWidth="1" min="8447" max="8447"/>
    <col width="7" customWidth="1" min="8448" max="8448"/>
    <col width="14.33203125" customWidth="1" min="8449" max="8449"/>
    <col width="7" customWidth="1" min="8450" max="8450"/>
    <col width="16.6640625" bestFit="1" customWidth="1" min="8451" max="8451"/>
    <col width="6.5" customWidth="1" min="8452" max="8452"/>
    <col width="15.83203125" customWidth="1" min="8453" max="8453"/>
    <col width="7" customWidth="1" min="8454" max="8454"/>
    <col width="14.33203125" customWidth="1" min="8455" max="8455"/>
    <col width="7.5" customWidth="1" min="8456" max="8456"/>
    <col width="17.1640625" customWidth="1" min="8457" max="8457"/>
    <col width="7.33203125" customWidth="1" min="8458" max="8458"/>
    <col width="16.5" bestFit="1" customWidth="1" min="8459" max="8459"/>
    <col width="3" customWidth="1" min="8689" max="8689"/>
    <col width="46.6640625" customWidth="1" min="8690" max="8690"/>
    <col width="14.83203125" bestFit="1" customWidth="1" min="8691" max="8691"/>
    <col width="6.5" customWidth="1" min="8692" max="8692"/>
    <col width="16.83203125" customWidth="1" min="8693" max="8693"/>
    <col width="6.83203125" customWidth="1" min="8694" max="8694"/>
    <col width="14.5" customWidth="1" min="8695" max="8695"/>
    <col width="7.6640625" customWidth="1" min="8696" max="8696"/>
    <col width="14.83203125" customWidth="1" min="8697" max="8697"/>
    <col width="6.6640625" customWidth="1" min="8698" max="8698"/>
    <col width="14.83203125" bestFit="1" customWidth="1" min="8699" max="8699"/>
    <col width="8" customWidth="1" min="8700" max="8700"/>
    <col width="14.83203125" bestFit="1" customWidth="1" min="8701" max="8701"/>
    <col width="7.6640625" customWidth="1" min="8702" max="8702"/>
    <col width="14.5" bestFit="1" customWidth="1" min="8703" max="8703"/>
    <col width="7" customWidth="1" min="8704" max="8704"/>
    <col width="14.33203125" customWidth="1" min="8705" max="8705"/>
    <col width="7" customWidth="1" min="8706" max="8706"/>
    <col width="16.6640625" bestFit="1" customWidth="1" min="8707" max="8707"/>
    <col width="6.5" customWidth="1" min="8708" max="8708"/>
    <col width="15.83203125" customWidth="1" min="8709" max="8709"/>
    <col width="7" customWidth="1" min="8710" max="8710"/>
    <col width="14.33203125" customWidth="1" min="8711" max="8711"/>
    <col width="7.5" customWidth="1" min="8712" max="8712"/>
    <col width="17.1640625" customWidth="1" min="8713" max="8713"/>
    <col width="7.33203125" customWidth="1" min="8714" max="8714"/>
    <col width="16.5" bestFit="1" customWidth="1" min="8715" max="8715"/>
    <col width="3" customWidth="1" min="8945" max="8945"/>
    <col width="46.6640625" customWidth="1" min="8946" max="8946"/>
    <col width="14.83203125" bestFit="1" customWidth="1" min="8947" max="8947"/>
    <col width="6.5" customWidth="1" min="8948" max="8948"/>
    <col width="16.83203125" customWidth="1" min="8949" max="8949"/>
    <col width="6.83203125" customWidth="1" min="8950" max="8950"/>
    <col width="14.5" customWidth="1" min="8951" max="8951"/>
    <col width="7.6640625" customWidth="1" min="8952" max="8952"/>
    <col width="14.83203125" customWidth="1" min="8953" max="8953"/>
    <col width="6.6640625" customWidth="1" min="8954" max="8954"/>
    <col width="14.83203125" bestFit="1" customWidth="1" min="8955" max="8955"/>
    <col width="8" customWidth="1" min="8956" max="8956"/>
    <col width="14.83203125" bestFit="1" customWidth="1" min="8957" max="8957"/>
    <col width="7.6640625" customWidth="1" min="8958" max="8958"/>
    <col width="14.5" bestFit="1" customWidth="1" min="8959" max="8959"/>
    <col width="7" customWidth="1" min="8960" max="8960"/>
    <col width="14.33203125" customWidth="1" min="8961" max="8961"/>
    <col width="7" customWidth="1" min="8962" max="8962"/>
    <col width="16.6640625" bestFit="1" customWidth="1" min="8963" max="8963"/>
    <col width="6.5" customWidth="1" min="8964" max="8964"/>
    <col width="15.83203125" customWidth="1" min="8965" max="8965"/>
    <col width="7" customWidth="1" min="8966" max="8966"/>
    <col width="14.33203125" customWidth="1" min="8967" max="8967"/>
    <col width="7.5" customWidth="1" min="8968" max="8968"/>
    <col width="17.1640625" customWidth="1" min="8969" max="8969"/>
    <col width="7.33203125" customWidth="1" min="8970" max="8970"/>
    <col width="16.5" bestFit="1" customWidth="1" min="8971" max="8971"/>
    <col width="3" customWidth="1" min="9201" max="9201"/>
    <col width="46.6640625" customWidth="1" min="9202" max="9202"/>
    <col width="14.83203125" bestFit="1" customWidth="1" min="9203" max="9203"/>
    <col width="6.5" customWidth="1" min="9204" max="9204"/>
    <col width="16.83203125" customWidth="1" min="9205" max="9205"/>
    <col width="6.83203125" customWidth="1" min="9206" max="9206"/>
    <col width="14.5" customWidth="1" min="9207" max="9207"/>
    <col width="7.6640625" customWidth="1" min="9208" max="9208"/>
    <col width="14.83203125" customWidth="1" min="9209" max="9209"/>
    <col width="6.6640625" customWidth="1" min="9210" max="9210"/>
    <col width="14.83203125" bestFit="1" customWidth="1" min="9211" max="9211"/>
    <col width="8" customWidth="1" min="9212" max="9212"/>
    <col width="14.83203125" bestFit="1" customWidth="1" min="9213" max="9213"/>
    <col width="7.6640625" customWidth="1" min="9214" max="9214"/>
    <col width="14.5" bestFit="1" customWidth="1" min="9215" max="9215"/>
    <col width="7" customWidth="1" min="9216" max="9216"/>
    <col width="14.33203125" customWidth="1" min="9217" max="9217"/>
    <col width="7" customWidth="1" min="9218" max="9218"/>
    <col width="16.6640625" bestFit="1" customWidth="1" min="9219" max="9219"/>
    <col width="6.5" customWidth="1" min="9220" max="9220"/>
    <col width="15.83203125" customWidth="1" min="9221" max="9221"/>
    <col width="7" customWidth="1" min="9222" max="9222"/>
    <col width="14.33203125" customWidth="1" min="9223" max="9223"/>
    <col width="7.5" customWidth="1" min="9224" max="9224"/>
    <col width="17.1640625" customWidth="1" min="9225" max="9225"/>
    <col width="7.33203125" customWidth="1" min="9226" max="9226"/>
    <col width="16.5" bestFit="1" customWidth="1" min="9227" max="9227"/>
    <col width="3" customWidth="1" min="9457" max="9457"/>
    <col width="46.6640625" customWidth="1" min="9458" max="9458"/>
    <col width="14.83203125" bestFit="1" customWidth="1" min="9459" max="9459"/>
    <col width="6.5" customWidth="1" min="9460" max="9460"/>
    <col width="16.83203125" customWidth="1" min="9461" max="9461"/>
    <col width="6.83203125" customWidth="1" min="9462" max="9462"/>
    <col width="14.5" customWidth="1" min="9463" max="9463"/>
    <col width="7.6640625" customWidth="1" min="9464" max="9464"/>
    <col width="14.83203125" customWidth="1" min="9465" max="9465"/>
    <col width="6.6640625" customWidth="1" min="9466" max="9466"/>
    <col width="14.83203125" bestFit="1" customWidth="1" min="9467" max="9467"/>
    <col width="8" customWidth="1" min="9468" max="9468"/>
    <col width="14.83203125" bestFit="1" customWidth="1" min="9469" max="9469"/>
    <col width="7.6640625" customWidth="1" min="9470" max="9470"/>
    <col width="14.5" bestFit="1" customWidth="1" min="9471" max="9471"/>
    <col width="7" customWidth="1" min="9472" max="9472"/>
    <col width="14.33203125" customWidth="1" min="9473" max="9473"/>
    <col width="7" customWidth="1" min="9474" max="9474"/>
    <col width="16.6640625" bestFit="1" customWidth="1" min="9475" max="9475"/>
    <col width="6.5" customWidth="1" min="9476" max="9476"/>
    <col width="15.83203125" customWidth="1" min="9477" max="9477"/>
    <col width="7" customWidth="1" min="9478" max="9478"/>
    <col width="14.33203125" customWidth="1" min="9479" max="9479"/>
    <col width="7.5" customWidth="1" min="9480" max="9480"/>
    <col width="17.1640625" customWidth="1" min="9481" max="9481"/>
    <col width="7.33203125" customWidth="1" min="9482" max="9482"/>
    <col width="16.5" bestFit="1" customWidth="1" min="9483" max="9483"/>
    <col width="3" customWidth="1" min="9713" max="9713"/>
    <col width="46.6640625" customWidth="1" min="9714" max="9714"/>
    <col width="14.83203125" bestFit="1" customWidth="1" min="9715" max="9715"/>
    <col width="6.5" customWidth="1" min="9716" max="9716"/>
    <col width="16.83203125" customWidth="1" min="9717" max="9717"/>
    <col width="6.83203125" customWidth="1" min="9718" max="9718"/>
    <col width="14.5" customWidth="1" min="9719" max="9719"/>
    <col width="7.6640625" customWidth="1" min="9720" max="9720"/>
    <col width="14.83203125" customWidth="1" min="9721" max="9721"/>
    <col width="6.6640625" customWidth="1" min="9722" max="9722"/>
    <col width="14.83203125" bestFit="1" customWidth="1" min="9723" max="9723"/>
    <col width="8" customWidth="1" min="9724" max="9724"/>
    <col width="14.83203125" bestFit="1" customWidth="1" min="9725" max="9725"/>
    <col width="7.6640625" customWidth="1" min="9726" max="9726"/>
    <col width="14.5" bestFit="1" customWidth="1" min="9727" max="9727"/>
    <col width="7" customWidth="1" min="9728" max="9728"/>
    <col width="14.33203125" customWidth="1" min="9729" max="9729"/>
    <col width="7" customWidth="1" min="9730" max="9730"/>
    <col width="16.6640625" bestFit="1" customWidth="1" min="9731" max="9731"/>
    <col width="6.5" customWidth="1" min="9732" max="9732"/>
    <col width="15.83203125" customWidth="1" min="9733" max="9733"/>
    <col width="7" customWidth="1" min="9734" max="9734"/>
    <col width="14.33203125" customWidth="1" min="9735" max="9735"/>
    <col width="7.5" customWidth="1" min="9736" max="9736"/>
    <col width="17.1640625" customWidth="1" min="9737" max="9737"/>
    <col width="7.33203125" customWidth="1" min="9738" max="9738"/>
    <col width="16.5" bestFit="1" customWidth="1" min="9739" max="9739"/>
    <col width="3" customWidth="1" min="9969" max="9969"/>
    <col width="46.6640625" customWidth="1" min="9970" max="9970"/>
    <col width="14.83203125" bestFit="1" customWidth="1" min="9971" max="9971"/>
    <col width="6.5" customWidth="1" min="9972" max="9972"/>
    <col width="16.83203125" customWidth="1" min="9973" max="9973"/>
    <col width="6.83203125" customWidth="1" min="9974" max="9974"/>
    <col width="14.5" customWidth="1" min="9975" max="9975"/>
    <col width="7.6640625" customWidth="1" min="9976" max="9976"/>
    <col width="14.83203125" customWidth="1" min="9977" max="9977"/>
    <col width="6.6640625" customWidth="1" min="9978" max="9978"/>
    <col width="14.83203125" bestFit="1" customWidth="1" min="9979" max="9979"/>
    <col width="8" customWidth="1" min="9980" max="9980"/>
    <col width="14.83203125" bestFit="1" customWidth="1" min="9981" max="9981"/>
    <col width="7.6640625" customWidth="1" min="9982" max="9982"/>
    <col width="14.5" bestFit="1" customWidth="1" min="9983" max="9983"/>
    <col width="7" customWidth="1" min="9984" max="9984"/>
    <col width="14.33203125" customWidth="1" min="9985" max="9985"/>
    <col width="7" customWidth="1" min="9986" max="9986"/>
    <col width="16.6640625" bestFit="1" customWidth="1" min="9987" max="9987"/>
    <col width="6.5" customWidth="1" min="9988" max="9988"/>
    <col width="15.83203125" customWidth="1" min="9989" max="9989"/>
    <col width="7" customWidth="1" min="9990" max="9990"/>
    <col width="14.33203125" customWidth="1" min="9991" max="9991"/>
    <col width="7.5" customWidth="1" min="9992" max="9992"/>
    <col width="17.1640625" customWidth="1" min="9993" max="9993"/>
    <col width="7.33203125" customWidth="1" min="9994" max="9994"/>
    <col width="16.5" bestFit="1" customWidth="1" min="9995" max="9995"/>
    <col width="3" customWidth="1" min="10225" max="10225"/>
    <col width="46.6640625" customWidth="1" min="10226" max="10226"/>
    <col width="14.83203125" bestFit="1" customWidth="1" min="10227" max="10227"/>
    <col width="6.5" customWidth="1" min="10228" max="10228"/>
    <col width="16.83203125" customWidth="1" min="10229" max="10229"/>
    <col width="6.83203125" customWidth="1" min="10230" max="10230"/>
    <col width="14.5" customWidth="1" min="10231" max="10231"/>
    <col width="7.6640625" customWidth="1" min="10232" max="10232"/>
    <col width="14.83203125" customWidth="1" min="10233" max="10233"/>
    <col width="6.6640625" customWidth="1" min="10234" max="10234"/>
    <col width="14.83203125" bestFit="1" customWidth="1" min="10235" max="10235"/>
    <col width="8" customWidth="1" min="10236" max="10236"/>
    <col width="14.83203125" bestFit="1" customWidth="1" min="10237" max="10237"/>
    <col width="7.6640625" customWidth="1" min="10238" max="10238"/>
    <col width="14.5" bestFit="1" customWidth="1" min="10239" max="10239"/>
    <col width="7" customWidth="1" min="10240" max="10240"/>
    <col width="14.33203125" customWidth="1" min="10241" max="10241"/>
    <col width="7" customWidth="1" min="10242" max="10242"/>
    <col width="16.6640625" bestFit="1" customWidth="1" min="10243" max="10243"/>
    <col width="6.5" customWidth="1" min="10244" max="10244"/>
    <col width="15.83203125" customWidth="1" min="10245" max="10245"/>
    <col width="7" customWidth="1" min="10246" max="10246"/>
    <col width="14.33203125" customWidth="1" min="10247" max="10247"/>
    <col width="7.5" customWidth="1" min="10248" max="10248"/>
    <col width="17.1640625" customWidth="1" min="10249" max="10249"/>
    <col width="7.33203125" customWidth="1" min="10250" max="10250"/>
    <col width="16.5" bestFit="1" customWidth="1" min="10251" max="10251"/>
    <col width="3" customWidth="1" min="10481" max="10481"/>
    <col width="46.6640625" customWidth="1" min="10482" max="10482"/>
    <col width="14.83203125" bestFit="1" customWidth="1" min="10483" max="10483"/>
    <col width="6.5" customWidth="1" min="10484" max="10484"/>
    <col width="16.83203125" customWidth="1" min="10485" max="10485"/>
    <col width="6.83203125" customWidth="1" min="10486" max="10486"/>
    <col width="14.5" customWidth="1" min="10487" max="10487"/>
    <col width="7.6640625" customWidth="1" min="10488" max="10488"/>
    <col width="14.83203125" customWidth="1" min="10489" max="10489"/>
    <col width="6.6640625" customWidth="1" min="10490" max="10490"/>
    <col width="14.83203125" bestFit="1" customWidth="1" min="10491" max="10491"/>
    <col width="8" customWidth="1" min="10492" max="10492"/>
    <col width="14.83203125" bestFit="1" customWidth="1" min="10493" max="10493"/>
    <col width="7.6640625" customWidth="1" min="10494" max="10494"/>
    <col width="14.5" bestFit="1" customWidth="1" min="10495" max="10495"/>
    <col width="7" customWidth="1" min="10496" max="10496"/>
    <col width="14.33203125" customWidth="1" min="10497" max="10497"/>
    <col width="7" customWidth="1" min="10498" max="10498"/>
    <col width="16.6640625" bestFit="1" customWidth="1" min="10499" max="10499"/>
    <col width="6.5" customWidth="1" min="10500" max="10500"/>
    <col width="15.83203125" customWidth="1" min="10501" max="10501"/>
    <col width="7" customWidth="1" min="10502" max="10502"/>
    <col width="14.33203125" customWidth="1" min="10503" max="10503"/>
    <col width="7.5" customWidth="1" min="10504" max="10504"/>
    <col width="17.1640625" customWidth="1" min="10505" max="10505"/>
    <col width="7.33203125" customWidth="1" min="10506" max="10506"/>
    <col width="16.5" bestFit="1" customWidth="1" min="10507" max="10507"/>
    <col width="3" customWidth="1" min="10737" max="10737"/>
    <col width="46.6640625" customWidth="1" min="10738" max="10738"/>
    <col width="14.83203125" bestFit="1" customWidth="1" min="10739" max="10739"/>
    <col width="6.5" customWidth="1" min="10740" max="10740"/>
    <col width="16.83203125" customWidth="1" min="10741" max="10741"/>
    <col width="6.83203125" customWidth="1" min="10742" max="10742"/>
    <col width="14.5" customWidth="1" min="10743" max="10743"/>
    <col width="7.6640625" customWidth="1" min="10744" max="10744"/>
    <col width="14.83203125" customWidth="1" min="10745" max="10745"/>
    <col width="6.6640625" customWidth="1" min="10746" max="10746"/>
    <col width="14.83203125" bestFit="1" customWidth="1" min="10747" max="10747"/>
    <col width="8" customWidth="1" min="10748" max="10748"/>
    <col width="14.83203125" bestFit="1" customWidth="1" min="10749" max="10749"/>
    <col width="7.6640625" customWidth="1" min="10750" max="10750"/>
    <col width="14.5" bestFit="1" customWidth="1" min="10751" max="10751"/>
    <col width="7" customWidth="1" min="10752" max="10752"/>
    <col width="14.33203125" customWidth="1" min="10753" max="10753"/>
    <col width="7" customWidth="1" min="10754" max="10754"/>
    <col width="16.6640625" bestFit="1" customWidth="1" min="10755" max="10755"/>
    <col width="6.5" customWidth="1" min="10756" max="10756"/>
    <col width="15.83203125" customWidth="1" min="10757" max="10757"/>
    <col width="7" customWidth="1" min="10758" max="10758"/>
    <col width="14.33203125" customWidth="1" min="10759" max="10759"/>
    <col width="7.5" customWidth="1" min="10760" max="10760"/>
    <col width="17.1640625" customWidth="1" min="10761" max="10761"/>
    <col width="7.33203125" customWidth="1" min="10762" max="10762"/>
    <col width="16.5" bestFit="1" customWidth="1" min="10763" max="10763"/>
    <col width="3" customWidth="1" min="10993" max="10993"/>
    <col width="46.6640625" customWidth="1" min="10994" max="10994"/>
    <col width="14.83203125" bestFit="1" customWidth="1" min="10995" max="10995"/>
    <col width="6.5" customWidth="1" min="10996" max="10996"/>
    <col width="16.83203125" customWidth="1" min="10997" max="10997"/>
    <col width="6.83203125" customWidth="1" min="10998" max="10998"/>
    <col width="14.5" customWidth="1" min="10999" max="10999"/>
    <col width="7.6640625" customWidth="1" min="11000" max="11000"/>
    <col width="14.83203125" customWidth="1" min="11001" max="11001"/>
    <col width="6.6640625" customWidth="1" min="11002" max="11002"/>
    <col width="14.83203125" bestFit="1" customWidth="1" min="11003" max="11003"/>
    <col width="8" customWidth="1" min="11004" max="11004"/>
    <col width="14.83203125" bestFit="1" customWidth="1" min="11005" max="11005"/>
    <col width="7.6640625" customWidth="1" min="11006" max="11006"/>
    <col width="14.5" bestFit="1" customWidth="1" min="11007" max="11007"/>
    <col width="7" customWidth="1" min="11008" max="11008"/>
    <col width="14.33203125" customWidth="1" min="11009" max="11009"/>
    <col width="7" customWidth="1" min="11010" max="11010"/>
    <col width="16.6640625" bestFit="1" customWidth="1" min="11011" max="11011"/>
    <col width="6.5" customWidth="1" min="11012" max="11012"/>
    <col width="15.83203125" customWidth="1" min="11013" max="11013"/>
    <col width="7" customWidth="1" min="11014" max="11014"/>
    <col width="14.33203125" customWidth="1" min="11015" max="11015"/>
    <col width="7.5" customWidth="1" min="11016" max="11016"/>
    <col width="17.1640625" customWidth="1" min="11017" max="11017"/>
    <col width="7.33203125" customWidth="1" min="11018" max="11018"/>
    <col width="16.5" bestFit="1" customWidth="1" min="11019" max="11019"/>
    <col width="3" customWidth="1" min="11249" max="11249"/>
    <col width="46.6640625" customWidth="1" min="11250" max="11250"/>
    <col width="14.83203125" bestFit="1" customWidth="1" min="11251" max="11251"/>
    <col width="6.5" customWidth="1" min="11252" max="11252"/>
    <col width="16.83203125" customWidth="1" min="11253" max="11253"/>
    <col width="6.83203125" customWidth="1" min="11254" max="11254"/>
    <col width="14.5" customWidth="1" min="11255" max="11255"/>
    <col width="7.6640625" customWidth="1" min="11256" max="11256"/>
    <col width="14.83203125" customWidth="1" min="11257" max="11257"/>
    <col width="6.6640625" customWidth="1" min="11258" max="11258"/>
    <col width="14.83203125" bestFit="1" customWidth="1" min="11259" max="11259"/>
    <col width="8" customWidth="1" min="11260" max="11260"/>
    <col width="14.83203125" bestFit="1" customWidth="1" min="11261" max="11261"/>
    <col width="7.6640625" customWidth="1" min="11262" max="11262"/>
    <col width="14.5" bestFit="1" customWidth="1" min="11263" max="11263"/>
    <col width="7" customWidth="1" min="11264" max="11264"/>
    <col width="14.33203125" customWidth="1" min="11265" max="11265"/>
    <col width="7" customWidth="1" min="11266" max="11266"/>
    <col width="16.6640625" bestFit="1" customWidth="1" min="11267" max="11267"/>
    <col width="6.5" customWidth="1" min="11268" max="11268"/>
    <col width="15.83203125" customWidth="1" min="11269" max="11269"/>
    <col width="7" customWidth="1" min="11270" max="11270"/>
    <col width="14.33203125" customWidth="1" min="11271" max="11271"/>
    <col width="7.5" customWidth="1" min="11272" max="11272"/>
    <col width="17.1640625" customWidth="1" min="11273" max="11273"/>
    <col width="7.33203125" customWidth="1" min="11274" max="11274"/>
    <col width="16.5" bestFit="1" customWidth="1" min="11275" max="11275"/>
    <col width="3" customWidth="1" min="11505" max="11505"/>
    <col width="46.6640625" customWidth="1" min="11506" max="11506"/>
    <col width="14.83203125" bestFit="1" customWidth="1" min="11507" max="11507"/>
    <col width="6.5" customWidth="1" min="11508" max="11508"/>
    <col width="16.83203125" customWidth="1" min="11509" max="11509"/>
    <col width="6.83203125" customWidth="1" min="11510" max="11510"/>
    <col width="14.5" customWidth="1" min="11511" max="11511"/>
    <col width="7.6640625" customWidth="1" min="11512" max="11512"/>
    <col width="14.83203125" customWidth="1" min="11513" max="11513"/>
    <col width="6.6640625" customWidth="1" min="11514" max="11514"/>
    <col width="14.83203125" bestFit="1" customWidth="1" min="11515" max="11515"/>
    <col width="8" customWidth="1" min="11516" max="11516"/>
    <col width="14.83203125" bestFit="1" customWidth="1" min="11517" max="11517"/>
    <col width="7.6640625" customWidth="1" min="11518" max="11518"/>
    <col width="14.5" bestFit="1" customWidth="1" min="11519" max="11519"/>
    <col width="7" customWidth="1" min="11520" max="11520"/>
    <col width="14.33203125" customWidth="1" min="11521" max="11521"/>
    <col width="7" customWidth="1" min="11522" max="11522"/>
    <col width="16.6640625" bestFit="1" customWidth="1" min="11523" max="11523"/>
    <col width="6.5" customWidth="1" min="11524" max="11524"/>
    <col width="15.83203125" customWidth="1" min="11525" max="11525"/>
    <col width="7" customWidth="1" min="11526" max="11526"/>
    <col width="14.33203125" customWidth="1" min="11527" max="11527"/>
    <col width="7.5" customWidth="1" min="11528" max="11528"/>
    <col width="17.1640625" customWidth="1" min="11529" max="11529"/>
    <col width="7.33203125" customWidth="1" min="11530" max="11530"/>
    <col width="16.5" bestFit="1" customWidth="1" min="11531" max="11531"/>
    <col width="3" customWidth="1" min="11761" max="11761"/>
    <col width="46.6640625" customWidth="1" min="11762" max="11762"/>
    <col width="14.83203125" bestFit="1" customWidth="1" min="11763" max="11763"/>
    <col width="6.5" customWidth="1" min="11764" max="11764"/>
    <col width="16.83203125" customWidth="1" min="11765" max="11765"/>
    <col width="6.83203125" customWidth="1" min="11766" max="11766"/>
    <col width="14.5" customWidth="1" min="11767" max="11767"/>
    <col width="7.6640625" customWidth="1" min="11768" max="11768"/>
    <col width="14.83203125" customWidth="1" min="11769" max="11769"/>
    <col width="6.6640625" customWidth="1" min="11770" max="11770"/>
    <col width="14.83203125" bestFit="1" customWidth="1" min="11771" max="11771"/>
    <col width="8" customWidth="1" min="11772" max="11772"/>
    <col width="14.83203125" bestFit="1" customWidth="1" min="11773" max="11773"/>
    <col width="7.6640625" customWidth="1" min="11774" max="11774"/>
    <col width="14.5" bestFit="1" customWidth="1" min="11775" max="11775"/>
    <col width="7" customWidth="1" min="11776" max="11776"/>
    <col width="14.33203125" customWidth="1" min="11777" max="11777"/>
    <col width="7" customWidth="1" min="11778" max="11778"/>
    <col width="16.6640625" bestFit="1" customWidth="1" min="11779" max="11779"/>
    <col width="6.5" customWidth="1" min="11780" max="11780"/>
    <col width="15.83203125" customWidth="1" min="11781" max="11781"/>
    <col width="7" customWidth="1" min="11782" max="11782"/>
    <col width="14.33203125" customWidth="1" min="11783" max="11783"/>
    <col width="7.5" customWidth="1" min="11784" max="11784"/>
    <col width="17.1640625" customWidth="1" min="11785" max="11785"/>
    <col width="7.33203125" customWidth="1" min="11786" max="11786"/>
    <col width="16.5" bestFit="1" customWidth="1" min="11787" max="11787"/>
    <col width="3" customWidth="1" min="12017" max="12017"/>
    <col width="46.6640625" customWidth="1" min="12018" max="12018"/>
    <col width="14.83203125" bestFit="1" customWidth="1" min="12019" max="12019"/>
    <col width="6.5" customWidth="1" min="12020" max="12020"/>
    <col width="16.83203125" customWidth="1" min="12021" max="12021"/>
    <col width="6.83203125" customWidth="1" min="12022" max="12022"/>
    <col width="14.5" customWidth="1" min="12023" max="12023"/>
    <col width="7.6640625" customWidth="1" min="12024" max="12024"/>
    <col width="14.83203125" customWidth="1" min="12025" max="12025"/>
    <col width="6.6640625" customWidth="1" min="12026" max="12026"/>
    <col width="14.83203125" bestFit="1" customWidth="1" min="12027" max="12027"/>
    <col width="8" customWidth="1" min="12028" max="12028"/>
    <col width="14.83203125" bestFit="1" customWidth="1" min="12029" max="12029"/>
    <col width="7.6640625" customWidth="1" min="12030" max="12030"/>
    <col width="14.5" bestFit="1" customWidth="1" min="12031" max="12031"/>
    <col width="7" customWidth="1" min="12032" max="12032"/>
    <col width="14.33203125" customWidth="1" min="12033" max="12033"/>
    <col width="7" customWidth="1" min="12034" max="12034"/>
    <col width="16.6640625" bestFit="1" customWidth="1" min="12035" max="12035"/>
    <col width="6.5" customWidth="1" min="12036" max="12036"/>
    <col width="15.83203125" customWidth="1" min="12037" max="12037"/>
    <col width="7" customWidth="1" min="12038" max="12038"/>
    <col width="14.33203125" customWidth="1" min="12039" max="12039"/>
    <col width="7.5" customWidth="1" min="12040" max="12040"/>
    <col width="17.1640625" customWidth="1" min="12041" max="12041"/>
    <col width="7.33203125" customWidth="1" min="12042" max="12042"/>
    <col width="16.5" bestFit="1" customWidth="1" min="12043" max="12043"/>
    <col width="3" customWidth="1" min="12273" max="12273"/>
    <col width="46.6640625" customWidth="1" min="12274" max="12274"/>
    <col width="14.83203125" bestFit="1" customWidth="1" min="12275" max="12275"/>
    <col width="6.5" customWidth="1" min="12276" max="12276"/>
    <col width="16.83203125" customWidth="1" min="12277" max="12277"/>
    <col width="6.83203125" customWidth="1" min="12278" max="12278"/>
    <col width="14.5" customWidth="1" min="12279" max="12279"/>
    <col width="7.6640625" customWidth="1" min="12280" max="12280"/>
    <col width="14.83203125" customWidth="1" min="12281" max="12281"/>
    <col width="6.6640625" customWidth="1" min="12282" max="12282"/>
    <col width="14.83203125" bestFit="1" customWidth="1" min="12283" max="12283"/>
    <col width="8" customWidth="1" min="12284" max="12284"/>
    <col width="14.83203125" bestFit="1" customWidth="1" min="12285" max="12285"/>
    <col width="7.6640625" customWidth="1" min="12286" max="12286"/>
    <col width="14.5" bestFit="1" customWidth="1" min="12287" max="12287"/>
    <col width="7" customWidth="1" min="12288" max="12288"/>
    <col width="14.33203125" customWidth="1" min="12289" max="12289"/>
    <col width="7" customWidth="1" min="12290" max="12290"/>
    <col width="16.6640625" bestFit="1" customWidth="1" min="12291" max="12291"/>
    <col width="6.5" customWidth="1" min="12292" max="12292"/>
    <col width="15.83203125" customWidth="1" min="12293" max="12293"/>
    <col width="7" customWidth="1" min="12294" max="12294"/>
    <col width="14.33203125" customWidth="1" min="12295" max="12295"/>
    <col width="7.5" customWidth="1" min="12296" max="12296"/>
    <col width="17.1640625" customWidth="1" min="12297" max="12297"/>
    <col width="7.33203125" customWidth="1" min="12298" max="12298"/>
    <col width="16.5" bestFit="1" customWidth="1" min="12299" max="12299"/>
    <col width="3" customWidth="1" min="12529" max="12529"/>
    <col width="46.6640625" customWidth="1" min="12530" max="12530"/>
    <col width="14.83203125" bestFit="1" customWidth="1" min="12531" max="12531"/>
    <col width="6.5" customWidth="1" min="12532" max="12532"/>
    <col width="16.83203125" customWidth="1" min="12533" max="12533"/>
    <col width="6.83203125" customWidth="1" min="12534" max="12534"/>
    <col width="14.5" customWidth="1" min="12535" max="12535"/>
    <col width="7.6640625" customWidth="1" min="12536" max="12536"/>
    <col width="14.83203125" customWidth="1" min="12537" max="12537"/>
    <col width="6.6640625" customWidth="1" min="12538" max="12538"/>
    <col width="14.83203125" bestFit="1" customWidth="1" min="12539" max="12539"/>
    <col width="8" customWidth="1" min="12540" max="12540"/>
    <col width="14.83203125" bestFit="1" customWidth="1" min="12541" max="12541"/>
    <col width="7.6640625" customWidth="1" min="12542" max="12542"/>
    <col width="14.5" bestFit="1" customWidth="1" min="12543" max="12543"/>
    <col width="7" customWidth="1" min="12544" max="12544"/>
    <col width="14.33203125" customWidth="1" min="12545" max="12545"/>
    <col width="7" customWidth="1" min="12546" max="12546"/>
    <col width="16.6640625" bestFit="1" customWidth="1" min="12547" max="12547"/>
    <col width="6.5" customWidth="1" min="12548" max="12548"/>
    <col width="15.83203125" customWidth="1" min="12549" max="12549"/>
    <col width="7" customWidth="1" min="12550" max="12550"/>
    <col width="14.33203125" customWidth="1" min="12551" max="12551"/>
    <col width="7.5" customWidth="1" min="12552" max="12552"/>
    <col width="17.1640625" customWidth="1" min="12553" max="12553"/>
    <col width="7.33203125" customWidth="1" min="12554" max="12554"/>
    <col width="16.5" bestFit="1" customWidth="1" min="12555" max="12555"/>
    <col width="3" customWidth="1" min="12785" max="12785"/>
    <col width="46.6640625" customWidth="1" min="12786" max="12786"/>
    <col width="14.83203125" bestFit="1" customWidth="1" min="12787" max="12787"/>
    <col width="6.5" customWidth="1" min="12788" max="12788"/>
    <col width="16.83203125" customWidth="1" min="12789" max="12789"/>
    <col width="6.83203125" customWidth="1" min="12790" max="12790"/>
    <col width="14.5" customWidth="1" min="12791" max="12791"/>
    <col width="7.6640625" customWidth="1" min="12792" max="12792"/>
    <col width="14.83203125" customWidth="1" min="12793" max="12793"/>
    <col width="6.6640625" customWidth="1" min="12794" max="12794"/>
    <col width="14.83203125" bestFit="1" customWidth="1" min="12795" max="12795"/>
    <col width="8" customWidth="1" min="12796" max="12796"/>
    <col width="14.83203125" bestFit="1" customWidth="1" min="12797" max="12797"/>
    <col width="7.6640625" customWidth="1" min="12798" max="12798"/>
    <col width="14.5" bestFit="1" customWidth="1" min="12799" max="12799"/>
    <col width="7" customWidth="1" min="12800" max="12800"/>
    <col width="14.33203125" customWidth="1" min="12801" max="12801"/>
    <col width="7" customWidth="1" min="12802" max="12802"/>
    <col width="16.6640625" bestFit="1" customWidth="1" min="12803" max="12803"/>
    <col width="6.5" customWidth="1" min="12804" max="12804"/>
    <col width="15.83203125" customWidth="1" min="12805" max="12805"/>
    <col width="7" customWidth="1" min="12806" max="12806"/>
    <col width="14.33203125" customWidth="1" min="12807" max="12807"/>
    <col width="7.5" customWidth="1" min="12808" max="12808"/>
    <col width="17.1640625" customWidth="1" min="12809" max="12809"/>
    <col width="7.33203125" customWidth="1" min="12810" max="12810"/>
    <col width="16.5" bestFit="1" customWidth="1" min="12811" max="12811"/>
    <col width="3" customWidth="1" min="13041" max="13041"/>
    <col width="46.6640625" customWidth="1" min="13042" max="13042"/>
    <col width="14.83203125" bestFit="1" customWidth="1" min="13043" max="13043"/>
    <col width="6.5" customWidth="1" min="13044" max="13044"/>
    <col width="16.83203125" customWidth="1" min="13045" max="13045"/>
    <col width="6.83203125" customWidth="1" min="13046" max="13046"/>
    <col width="14.5" customWidth="1" min="13047" max="13047"/>
    <col width="7.6640625" customWidth="1" min="13048" max="13048"/>
    <col width="14.83203125" customWidth="1" min="13049" max="13049"/>
    <col width="6.6640625" customWidth="1" min="13050" max="13050"/>
    <col width="14.83203125" bestFit="1" customWidth="1" min="13051" max="13051"/>
    <col width="8" customWidth="1" min="13052" max="13052"/>
    <col width="14.83203125" bestFit="1" customWidth="1" min="13053" max="13053"/>
    <col width="7.6640625" customWidth="1" min="13054" max="13054"/>
    <col width="14.5" bestFit="1" customWidth="1" min="13055" max="13055"/>
    <col width="7" customWidth="1" min="13056" max="13056"/>
    <col width="14.33203125" customWidth="1" min="13057" max="13057"/>
    <col width="7" customWidth="1" min="13058" max="13058"/>
    <col width="16.6640625" bestFit="1" customWidth="1" min="13059" max="13059"/>
    <col width="6.5" customWidth="1" min="13060" max="13060"/>
    <col width="15.83203125" customWidth="1" min="13061" max="13061"/>
    <col width="7" customWidth="1" min="13062" max="13062"/>
    <col width="14.33203125" customWidth="1" min="13063" max="13063"/>
    <col width="7.5" customWidth="1" min="13064" max="13064"/>
    <col width="17.1640625" customWidth="1" min="13065" max="13065"/>
    <col width="7.33203125" customWidth="1" min="13066" max="13066"/>
    <col width="16.5" bestFit="1" customWidth="1" min="13067" max="13067"/>
    <col width="3" customWidth="1" min="13297" max="13297"/>
    <col width="46.6640625" customWidth="1" min="13298" max="13298"/>
    <col width="14.83203125" bestFit="1" customWidth="1" min="13299" max="13299"/>
    <col width="6.5" customWidth="1" min="13300" max="13300"/>
    <col width="16.83203125" customWidth="1" min="13301" max="13301"/>
    <col width="6.83203125" customWidth="1" min="13302" max="13302"/>
    <col width="14.5" customWidth="1" min="13303" max="13303"/>
    <col width="7.6640625" customWidth="1" min="13304" max="13304"/>
    <col width="14.83203125" customWidth="1" min="13305" max="13305"/>
    <col width="6.6640625" customWidth="1" min="13306" max="13306"/>
    <col width="14.83203125" bestFit="1" customWidth="1" min="13307" max="13307"/>
    <col width="8" customWidth="1" min="13308" max="13308"/>
    <col width="14.83203125" bestFit="1" customWidth="1" min="13309" max="13309"/>
    <col width="7.6640625" customWidth="1" min="13310" max="13310"/>
    <col width="14.5" bestFit="1" customWidth="1" min="13311" max="13311"/>
    <col width="7" customWidth="1" min="13312" max="13312"/>
    <col width="14.33203125" customWidth="1" min="13313" max="13313"/>
    <col width="7" customWidth="1" min="13314" max="13314"/>
    <col width="16.6640625" bestFit="1" customWidth="1" min="13315" max="13315"/>
    <col width="6.5" customWidth="1" min="13316" max="13316"/>
    <col width="15.83203125" customWidth="1" min="13317" max="13317"/>
    <col width="7" customWidth="1" min="13318" max="13318"/>
    <col width="14.33203125" customWidth="1" min="13319" max="13319"/>
    <col width="7.5" customWidth="1" min="13320" max="13320"/>
    <col width="17.1640625" customWidth="1" min="13321" max="13321"/>
    <col width="7.33203125" customWidth="1" min="13322" max="13322"/>
    <col width="16.5" bestFit="1" customWidth="1" min="13323" max="13323"/>
    <col width="3" customWidth="1" min="13553" max="13553"/>
    <col width="46.6640625" customWidth="1" min="13554" max="13554"/>
    <col width="14.83203125" bestFit="1" customWidth="1" min="13555" max="13555"/>
    <col width="6.5" customWidth="1" min="13556" max="13556"/>
    <col width="16.83203125" customWidth="1" min="13557" max="13557"/>
    <col width="6.83203125" customWidth="1" min="13558" max="13558"/>
    <col width="14.5" customWidth="1" min="13559" max="13559"/>
    <col width="7.6640625" customWidth="1" min="13560" max="13560"/>
    <col width="14.83203125" customWidth="1" min="13561" max="13561"/>
    <col width="6.6640625" customWidth="1" min="13562" max="13562"/>
    <col width="14.83203125" bestFit="1" customWidth="1" min="13563" max="13563"/>
    <col width="8" customWidth="1" min="13564" max="13564"/>
    <col width="14.83203125" bestFit="1" customWidth="1" min="13565" max="13565"/>
    <col width="7.6640625" customWidth="1" min="13566" max="13566"/>
    <col width="14.5" bestFit="1" customWidth="1" min="13567" max="13567"/>
    <col width="7" customWidth="1" min="13568" max="13568"/>
    <col width="14.33203125" customWidth="1" min="13569" max="13569"/>
    <col width="7" customWidth="1" min="13570" max="13570"/>
    <col width="16.6640625" bestFit="1" customWidth="1" min="13571" max="13571"/>
    <col width="6.5" customWidth="1" min="13572" max="13572"/>
    <col width="15.83203125" customWidth="1" min="13573" max="13573"/>
    <col width="7" customWidth="1" min="13574" max="13574"/>
    <col width="14.33203125" customWidth="1" min="13575" max="13575"/>
    <col width="7.5" customWidth="1" min="13576" max="13576"/>
    <col width="17.1640625" customWidth="1" min="13577" max="13577"/>
    <col width="7.33203125" customWidth="1" min="13578" max="13578"/>
    <col width="16.5" bestFit="1" customWidth="1" min="13579" max="13579"/>
    <col width="3" customWidth="1" min="13809" max="13809"/>
    <col width="46.6640625" customWidth="1" min="13810" max="13810"/>
    <col width="14.83203125" bestFit="1" customWidth="1" min="13811" max="13811"/>
    <col width="6.5" customWidth="1" min="13812" max="13812"/>
    <col width="16.83203125" customWidth="1" min="13813" max="13813"/>
    <col width="6.83203125" customWidth="1" min="13814" max="13814"/>
    <col width="14.5" customWidth="1" min="13815" max="13815"/>
    <col width="7.6640625" customWidth="1" min="13816" max="13816"/>
    <col width="14.83203125" customWidth="1" min="13817" max="13817"/>
    <col width="6.6640625" customWidth="1" min="13818" max="13818"/>
    <col width="14.83203125" bestFit="1" customWidth="1" min="13819" max="13819"/>
    <col width="8" customWidth="1" min="13820" max="13820"/>
    <col width="14.83203125" bestFit="1" customWidth="1" min="13821" max="13821"/>
    <col width="7.6640625" customWidth="1" min="13822" max="13822"/>
    <col width="14.5" bestFit="1" customWidth="1" min="13823" max="13823"/>
    <col width="7" customWidth="1" min="13824" max="13824"/>
    <col width="14.33203125" customWidth="1" min="13825" max="13825"/>
    <col width="7" customWidth="1" min="13826" max="13826"/>
    <col width="16.6640625" bestFit="1" customWidth="1" min="13827" max="13827"/>
    <col width="6.5" customWidth="1" min="13828" max="13828"/>
    <col width="15.83203125" customWidth="1" min="13829" max="13829"/>
    <col width="7" customWidth="1" min="13830" max="13830"/>
    <col width="14.33203125" customWidth="1" min="13831" max="13831"/>
    <col width="7.5" customWidth="1" min="13832" max="13832"/>
    <col width="17.1640625" customWidth="1" min="13833" max="13833"/>
    <col width="7.33203125" customWidth="1" min="13834" max="13834"/>
    <col width="16.5" bestFit="1" customWidth="1" min="13835" max="13835"/>
    <col width="3" customWidth="1" min="14065" max="14065"/>
    <col width="46.6640625" customWidth="1" min="14066" max="14066"/>
    <col width="14.83203125" bestFit="1" customWidth="1" min="14067" max="14067"/>
    <col width="6.5" customWidth="1" min="14068" max="14068"/>
    <col width="16.83203125" customWidth="1" min="14069" max="14069"/>
    <col width="6.83203125" customWidth="1" min="14070" max="14070"/>
    <col width="14.5" customWidth="1" min="14071" max="14071"/>
    <col width="7.6640625" customWidth="1" min="14072" max="14072"/>
    <col width="14.83203125" customWidth="1" min="14073" max="14073"/>
    <col width="6.6640625" customWidth="1" min="14074" max="14074"/>
    <col width="14.83203125" bestFit="1" customWidth="1" min="14075" max="14075"/>
    <col width="8" customWidth="1" min="14076" max="14076"/>
    <col width="14.83203125" bestFit="1" customWidth="1" min="14077" max="14077"/>
    <col width="7.6640625" customWidth="1" min="14078" max="14078"/>
    <col width="14.5" bestFit="1" customWidth="1" min="14079" max="14079"/>
    <col width="7" customWidth="1" min="14080" max="14080"/>
    <col width="14.33203125" customWidth="1" min="14081" max="14081"/>
    <col width="7" customWidth="1" min="14082" max="14082"/>
    <col width="16.6640625" bestFit="1" customWidth="1" min="14083" max="14083"/>
    <col width="6.5" customWidth="1" min="14084" max="14084"/>
    <col width="15.83203125" customWidth="1" min="14085" max="14085"/>
    <col width="7" customWidth="1" min="14086" max="14086"/>
    <col width="14.33203125" customWidth="1" min="14087" max="14087"/>
    <col width="7.5" customWidth="1" min="14088" max="14088"/>
    <col width="17.1640625" customWidth="1" min="14089" max="14089"/>
    <col width="7.33203125" customWidth="1" min="14090" max="14090"/>
    <col width="16.5" bestFit="1" customWidth="1" min="14091" max="14091"/>
    <col width="3" customWidth="1" min="14321" max="14321"/>
    <col width="46.6640625" customWidth="1" min="14322" max="14322"/>
    <col width="14.83203125" bestFit="1" customWidth="1" min="14323" max="14323"/>
    <col width="6.5" customWidth="1" min="14324" max="14324"/>
    <col width="16.83203125" customWidth="1" min="14325" max="14325"/>
    <col width="6.83203125" customWidth="1" min="14326" max="14326"/>
    <col width="14.5" customWidth="1" min="14327" max="14327"/>
    <col width="7.6640625" customWidth="1" min="14328" max="14328"/>
    <col width="14.83203125" customWidth="1" min="14329" max="14329"/>
    <col width="6.6640625" customWidth="1" min="14330" max="14330"/>
    <col width="14.83203125" bestFit="1" customWidth="1" min="14331" max="14331"/>
    <col width="8" customWidth="1" min="14332" max="14332"/>
    <col width="14.83203125" bestFit="1" customWidth="1" min="14333" max="14333"/>
    <col width="7.6640625" customWidth="1" min="14334" max="14334"/>
    <col width="14.5" bestFit="1" customWidth="1" min="14335" max="14335"/>
    <col width="7" customWidth="1" min="14336" max="14336"/>
    <col width="14.33203125" customWidth="1" min="14337" max="14337"/>
    <col width="7" customWidth="1" min="14338" max="14338"/>
    <col width="16.6640625" bestFit="1" customWidth="1" min="14339" max="14339"/>
    <col width="6.5" customWidth="1" min="14340" max="14340"/>
    <col width="15.83203125" customWidth="1" min="14341" max="14341"/>
    <col width="7" customWidth="1" min="14342" max="14342"/>
    <col width="14.33203125" customWidth="1" min="14343" max="14343"/>
    <col width="7.5" customWidth="1" min="14344" max="14344"/>
    <col width="17.1640625" customWidth="1" min="14345" max="14345"/>
    <col width="7.33203125" customWidth="1" min="14346" max="14346"/>
    <col width="16.5" bestFit="1" customWidth="1" min="14347" max="14347"/>
    <col width="3" customWidth="1" min="14577" max="14577"/>
    <col width="46.6640625" customWidth="1" min="14578" max="14578"/>
    <col width="14.83203125" bestFit="1" customWidth="1" min="14579" max="14579"/>
    <col width="6.5" customWidth="1" min="14580" max="14580"/>
    <col width="16.83203125" customWidth="1" min="14581" max="14581"/>
    <col width="6.83203125" customWidth="1" min="14582" max="14582"/>
    <col width="14.5" customWidth="1" min="14583" max="14583"/>
    <col width="7.6640625" customWidth="1" min="14584" max="14584"/>
    <col width="14.83203125" customWidth="1" min="14585" max="14585"/>
    <col width="6.6640625" customWidth="1" min="14586" max="14586"/>
    <col width="14.83203125" bestFit="1" customWidth="1" min="14587" max="14587"/>
    <col width="8" customWidth="1" min="14588" max="14588"/>
    <col width="14.83203125" bestFit="1" customWidth="1" min="14589" max="14589"/>
    <col width="7.6640625" customWidth="1" min="14590" max="14590"/>
    <col width="14.5" bestFit="1" customWidth="1" min="14591" max="14591"/>
    <col width="7" customWidth="1" min="14592" max="14592"/>
    <col width="14.33203125" customWidth="1" min="14593" max="14593"/>
    <col width="7" customWidth="1" min="14594" max="14594"/>
    <col width="16.6640625" bestFit="1" customWidth="1" min="14595" max="14595"/>
    <col width="6.5" customWidth="1" min="14596" max="14596"/>
    <col width="15.83203125" customWidth="1" min="14597" max="14597"/>
    <col width="7" customWidth="1" min="14598" max="14598"/>
    <col width="14.33203125" customWidth="1" min="14599" max="14599"/>
    <col width="7.5" customWidth="1" min="14600" max="14600"/>
    <col width="17.1640625" customWidth="1" min="14601" max="14601"/>
    <col width="7.33203125" customWidth="1" min="14602" max="14602"/>
    <col width="16.5" bestFit="1" customWidth="1" min="14603" max="14603"/>
    <col width="3" customWidth="1" min="14833" max="14833"/>
    <col width="46.6640625" customWidth="1" min="14834" max="14834"/>
    <col width="14.83203125" bestFit="1" customWidth="1" min="14835" max="14835"/>
    <col width="6.5" customWidth="1" min="14836" max="14836"/>
    <col width="16.83203125" customWidth="1" min="14837" max="14837"/>
    <col width="6.83203125" customWidth="1" min="14838" max="14838"/>
    <col width="14.5" customWidth="1" min="14839" max="14839"/>
    <col width="7.6640625" customWidth="1" min="14840" max="14840"/>
    <col width="14.83203125" customWidth="1" min="14841" max="14841"/>
    <col width="6.6640625" customWidth="1" min="14842" max="14842"/>
    <col width="14.83203125" bestFit="1" customWidth="1" min="14843" max="14843"/>
    <col width="8" customWidth="1" min="14844" max="14844"/>
    <col width="14.83203125" bestFit="1" customWidth="1" min="14845" max="14845"/>
    <col width="7.6640625" customWidth="1" min="14846" max="14846"/>
    <col width="14.5" bestFit="1" customWidth="1" min="14847" max="14847"/>
    <col width="7" customWidth="1" min="14848" max="14848"/>
    <col width="14.33203125" customWidth="1" min="14849" max="14849"/>
    <col width="7" customWidth="1" min="14850" max="14850"/>
    <col width="16.6640625" bestFit="1" customWidth="1" min="14851" max="14851"/>
    <col width="6.5" customWidth="1" min="14852" max="14852"/>
    <col width="15.83203125" customWidth="1" min="14853" max="14853"/>
    <col width="7" customWidth="1" min="14854" max="14854"/>
    <col width="14.33203125" customWidth="1" min="14855" max="14855"/>
    <col width="7.5" customWidth="1" min="14856" max="14856"/>
    <col width="17.1640625" customWidth="1" min="14857" max="14857"/>
    <col width="7.33203125" customWidth="1" min="14858" max="14858"/>
    <col width="16.5" bestFit="1" customWidth="1" min="14859" max="14859"/>
    <col width="3" customWidth="1" min="15089" max="15089"/>
    <col width="46.6640625" customWidth="1" min="15090" max="15090"/>
    <col width="14.83203125" bestFit="1" customWidth="1" min="15091" max="15091"/>
    <col width="6.5" customWidth="1" min="15092" max="15092"/>
    <col width="16.83203125" customWidth="1" min="15093" max="15093"/>
    <col width="6.83203125" customWidth="1" min="15094" max="15094"/>
    <col width="14.5" customWidth="1" min="15095" max="15095"/>
    <col width="7.6640625" customWidth="1" min="15096" max="15096"/>
    <col width="14.83203125" customWidth="1" min="15097" max="15097"/>
    <col width="6.6640625" customWidth="1" min="15098" max="15098"/>
    <col width="14.83203125" bestFit="1" customWidth="1" min="15099" max="15099"/>
    <col width="8" customWidth="1" min="15100" max="15100"/>
    <col width="14.83203125" bestFit="1" customWidth="1" min="15101" max="15101"/>
    <col width="7.6640625" customWidth="1" min="15102" max="15102"/>
    <col width="14.5" bestFit="1" customWidth="1" min="15103" max="15103"/>
    <col width="7" customWidth="1" min="15104" max="15104"/>
    <col width="14.33203125" customWidth="1" min="15105" max="15105"/>
    <col width="7" customWidth="1" min="15106" max="15106"/>
    <col width="16.6640625" bestFit="1" customWidth="1" min="15107" max="15107"/>
    <col width="6.5" customWidth="1" min="15108" max="15108"/>
    <col width="15.83203125" customWidth="1" min="15109" max="15109"/>
    <col width="7" customWidth="1" min="15110" max="15110"/>
    <col width="14.33203125" customWidth="1" min="15111" max="15111"/>
    <col width="7.5" customWidth="1" min="15112" max="15112"/>
    <col width="17.1640625" customWidth="1" min="15113" max="15113"/>
    <col width="7.33203125" customWidth="1" min="15114" max="15114"/>
    <col width="16.5" bestFit="1" customWidth="1" min="15115" max="15115"/>
    <col width="3" customWidth="1" min="15345" max="15345"/>
    <col width="46.6640625" customWidth="1" min="15346" max="15346"/>
    <col width="14.83203125" bestFit="1" customWidth="1" min="15347" max="15347"/>
    <col width="6.5" customWidth="1" min="15348" max="15348"/>
    <col width="16.83203125" customWidth="1" min="15349" max="15349"/>
    <col width="6.83203125" customWidth="1" min="15350" max="15350"/>
    <col width="14.5" customWidth="1" min="15351" max="15351"/>
    <col width="7.6640625" customWidth="1" min="15352" max="15352"/>
    <col width="14.83203125" customWidth="1" min="15353" max="15353"/>
    <col width="6.6640625" customWidth="1" min="15354" max="15354"/>
    <col width="14.83203125" bestFit="1" customWidth="1" min="15355" max="15355"/>
    <col width="8" customWidth="1" min="15356" max="15356"/>
    <col width="14.83203125" bestFit="1" customWidth="1" min="15357" max="15357"/>
    <col width="7.6640625" customWidth="1" min="15358" max="15358"/>
    <col width="14.5" bestFit="1" customWidth="1" min="15359" max="15359"/>
    <col width="7" customWidth="1" min="15360" max="15360"/>
    <col width="14.33203125" customWidth="1" min="15361" max="15361"/>
    <col width="7" customWidth="1" min="15362" max="15362"/>
    <col width="16.6640625" bestFit="1" customWidth="1" min="15363" max="15363"/>
    <col width="6.5" customWidth="1" min="15364" max="15364"/>
    <col width="15.83203125" customWidth="1" min="15365" max="15365"/>
    <col width="7" customWidth="1" min="15366" max="15366"/>
    <col width="14.33203125" customWidth="1" min="15367" max="15367"/>
    <col width="7.5" customWidth="1" min="15368" max="15368"/>
    <col width="17.1640625" customWidth="1" min="15369" max="15369"/>
    <col width="7.33203125" customWidth="1" min="15370" max="15370"/>
    <col width="16.5" bestFit="1" customWidth="1" min="15371" max="15371"/>
    <col width="3" customWidth="1" min="15601" max="15601"/>
    <col width="46.6640625" customWidth="1" min="15602" max="15602"/>
    <col width="14.83203125" bestFit="1" customWidth="1" min="15603" max="15603"/>
    <col width="6.5" customWidth="1" min="15604" max="15604"/>
    <col width="16.83203125" customWidth="1" min="15605" max="15605"/>
    <col width="6.83203125" customWidth="1" min="15606" max="15606"/>
    <col width="14.5" customWidth="1" min="15607" max="15607"/>
    <col width="7.6640625" customWidth="1" min="15608" max="15608"/>
    <col width="14.83203125" customWidth="1" min="15609" max="15609"/>
    <col width="6.6640625" customWidth="1" min="15610" max="15610"/>
    <col width="14.83203125" bestFit="1" customWidth="1" min="15611" max="15611"/>
    <col width="8" customWidth="1" min="15612" max="15612"/>
    <col width="14.83203125" bestFit="1" customWidth="1" min="15613" max="15613"/>
    <col width="7.6640625" customWidth="1" min="15614" max="15614"/>
    <col width="14.5" bestFit="1" customWidth="1" min="15615" max="15615"/>
    <col width="7" customWidth="1" min="15616" max="15616"/>
    <col width="14.33203125" customWidth="1" min="15617" max="15617"/>
    <col width="7" customWidth="1" min="15618" max="15618"/>
    <col width="16.6640625" bestFit="1" customWidth="1" min="15619" max="15619"/>
    <col width="6.5" customWidth="1" min="15620" max="15620"/>
    <col width="15.83203125" customWidth="1" min="15621" max="15621"/>
    <col width="7" customWidth="1" min="15622" max="15622"/>
    <col width="14.33203125" customWidth="1" min="15623" max="15623"/>
    <col width="7.5" customWidth="1" min="15624" max="15624"/>
    <col width="17.1640625" customWidth="1" min="15625" max="15625"/>
    <col width="7.33203125" customWidth="1" min="15626" max="15626"/>
    <col width="16.5" bestFit="1" customWidth="1" min="15627" max="15627"/>
    <col width="3" customWidth="1" min="15857" max="15857"/>
    <col width="46.6640625" customWidth="1" min="15858" max="15858"/>
    <col width="14.83203125" bestFit="1" customWidth="1" min="15859" max="15859"/>
    <col width="6.5" customWidth="1" min="15860" max="15860"/>
    <col width="16.83203125" customWidth="1" min="15861" max="15861"/>
    <col width="6.83203125" customWidth="1" min="15862" max="15862"/>
    <col width="14.5" customWidth="1" min="15863" max="15863"/>
    <col width="7.6640625" customWidth="1" min="15864" max="15864"/>
    <col width="14.83203125" customWidth="1" min="15865" max="15865"/>
    <col width="6.6640625" customWidth="1" min="15866" max="15866"/>
    <col width="14.83203125" bestFit="1" customWidth="1" min="15867" max="15867"/>
    <col width="8" customWidth="1" min="15868" max="15868"/>
    <col width="14.83203125" bestFit="1" customWidth="1" min="15869" max="15869"/>
    <col width="7.6640625" customWidth="1" min="15870" max="15870"/>
    <col width="14.5" bestFit="1" customWidth="1" min="15871" max="15871"/>
    <col width="7" customWidth="1" min="15872" max="15872"/>
    <col width="14.33203125" customWidth="1" min="15873" max="15873"/>
    <col width="7" customWidth="1" min="15874" max="15874"/>
    <col width="16.6640625" bestFit="1" customWidth="1" min="15875" max="15875"/>
    <col width="6.5" customWidth="1" min="15876" max="15876"/>
    <col width="15.83203125" customWidth="1" min="15877" max="15877"/>
    <col width="7" customWidth="1" min="15878" max="15878"/>
    <col width="14.33203125" customWidth="1" min="15879" max="15879"/>
    <col width="7.5" customWidth="1" min="15880" max="15880"/>
    <col width="17.1640625" customWidth="1" min="15881" max="15881"/>
    <col width="7.33203125" customWidth="1" min="15882" max="15882"/>
    <col width="16.5" bestFit="1" customWidth="1" min="15883" max="15883"/>
    <col width="3" customWidth="1" min="16113" max="16113"/>
    <col width="46.6640625" customWidth="1" min="16114" max="16114"/>
    <col width="14.83203125" bestFit="1" customWidth="1" min="16115" max="16115"/>
    <col width="6.5" customWidth="1" min="16116" max="16116"/>
    <col width="16.83203125" customWidth="1" min="16117" max="16117"/>
    <col width="6.83203125" customWidth="1" min="16118" max="16118"/>
    <col width="14.5" customWidth="1" min="16119" max="16119"/>
    <col width="7.6640625" customWidth="1" min="16120" max="16120"/>
    <col width="14.83203125" customWidth="1" min="16121" max="16121"/>
    <col width="6.6640625" customWidth="1" min="16122" max="16122"/>
    <col width="14.83203125" bestFit="1" customWidth="1" min="16123" max="16123"/>
    <col width="8" customWidth="1" min="16124" max="16124"/>
    <col width="14.83203125" bestFit="1" customWidth="1" min="16125" max="16125"/>
    <col width="7.6640625" customWidth="1" min="16126" max="16126"/>
    <col width="14.5" bestFit="1" customWidth="1" min="16127" max="16127"/>
    <col width="7" customWidth="1" min="16128" max="16128"/>
    <col width="14.33203125" customWidth="1" min="16129" max="16129"/>
    <col width="7" customWidth="1" min="16130" max="16130"/>
    <col width="16.6640625" bestFit="1" customWidth="1" min="16131" max="16131"/>
    <col width="6.5" customWidth="1" min="16132" max="16132"/>
    <col width="15.83203125" customWidth="1" min="16133" max="16133"/>
    <col width="7" customWidth="1" min="16134" max="16134"/>
    <col width="14.33203125" customWidth="1" min="16135" max="16135"/>
    <col width="7.5" customWidth="1" min="16136" max="16136"/>
    <col width="17.1640625" customWidth="1" min="16137" max="16137"/>
    <col width="7.33203125" customWidth="1" min="16138" max="16138"/>
    <col width="16.5" bestFit="1" customWidth="1" min="16139" max="16139"/>
  </cols>
  <sheetData>
    <row r="1" ht="6.75" customHeight="1"/>
    <row r="2" ht="7.5" customHeight="1">
      <c r="B2" s="225" t="n"/>
    </row>
    <row r="3" ht="15.75" customHeight="1">
      <c r="B3" s="226" t="inlineStr">
        <is>
          <t>CONFRONTOS 2023 - APURAÇÕES VS DECLARAÇÕES_IRPJ E CSLL</t>
        </is>
      </c>
    </row>
    <row r="4" ht="15.75" customHeight="1">
      <c r="B4" s="227">
        <f>Acomp.Resultado_2024!F7</f>
        <v/>
      </c>
    </row>
    <row r="5">
      <c r="B5" s="227">
        <f>Acomp.Resultado_2024!F8</f>
        <v/>
      </c>
    </row>
    <row r="6" ht="7.5" customHeight="1">
      <c r="B6" s="226" t="n"/>
    </row>
    <row r="7" ht="6" customHeight="1" thickBot="1"/>
    <row r="8" ht="16" customHeight="1" thickBot="1">
      <c r="B8" s="36" t="inlineStr">
        <is>
          <t>IRPJ e CSLL</t>
        </is>
      </c>
      <c r="C8" s="286" t="inlineStr">
        <is>
          <t>1º TRIM_2023</t>
        </is>
      </c>
      <c r="D8" s="287" t="n"/>
      <c r="E8" s="286" t="inlineStr">
        <is>
          <t>2º TRIM_2023</t>
        </is>
      </c>
      <c r="F8" s="287" t="n"/>
      <c r="G8" s="286" t="inlineStr">
        <is>
          <t>3º TRIM_2023</t>
        </is>
      </c>
      <c r="H8" s="287" t="n"/>
      <c r="I8" s="286" t="inlineStr">
        <is>
          <t>4º TRIM_2023</t>
        </is>
      </c>
      <c r="J8" s="287" t="n"/>
      <c r="K8" s="217" t="inlineStr">
        <is>
          <t>TOTAL 2023</t>
        </is>
      </c>
    </row>
    <row r="9" ht="6" customHeight="1" thickBot="1">
      <c r="B9" s="38" t="n"/>
      <c r="G9" s="234" t="n"/>
      <c r="H9" s="234" t="n"/>
      <c r="K9" s="234" t="n"/>
    </row>
    <row r="10" ht="16" customHeight="1" thickTop="1">
      <c r="B10" s="288" t="inlineStr">
        <is>
          <t>DEMONSTRAÇÃO CONTÁBIL</t>
        </is>
      </c>
      <c r="C10" s="289" t="n"/>
      <c r="D10" s="290" t="n"/>
      <c r="E10" s="289" t="n"/>
      <c r="F10" s="290" t="n"/>
      <c r="G10" s="289" t="n"/>
      <c r="H10" s="290" t="n"/>
      <c r="I10" s="289" t="n"/>
      <c r="J10" s="291" t="n"/>
      <c r="K10" s="292" t="n"/>
    </row>
    <row r="11">
      <c r="B11" s="45" t="inlineStr">
        <is>
          <t>IRPJ</t>
        </is>
      </c>
      <c r="C11" s="293">
        <f>Acomp.Resultado_2024!J30</f>
        <v/>
      </c>
      <c r="D11" s="294" t="n"/>
      <c r="E11" s="293">
        <f>Acomp.Resultado_2024!J67</f>
        <v/>
      </c>
      <c r="F11" s="294" t="n"/>
      <c r="G11" s="293">
        <f>Acomp.Resultado_2024!J104</f>
        <v/>
      </c>
      <c r="H11" s="294" t="n"/>
      <c r="I11" s="293">
        <f>Acomp.Resultado_2024!J141</f>
        <v/>
      </c>
      <c r="J11" s="295" t="n"/>
      <c r="K11" s="296">
        <f>C11+E11+G11+I11</f>
        <v/>
      </c>
    </row>
    <row r="12">
      <c r="B12" s="45" t="inlineStr">
        <is>
          <t>CSLL</t>
        </is>
      </c>
      <c r="C12" s="293">
        <f>Acomp.Resultado_2024!L30</f>
        <v/>
      </c>
      <c r="D12" s="294" t="n"/>
      <c r="E12" s="293">
        <f>Acomp.Resultado_2024!L67</f>
        <v/>
      </c>
      <c r="F12" s="294" t="n"/>
      <c r="G12" s="293">
        <f>Acomp.Resultado_2024!L104</f>
        <v/>
      </c>
      <c r="H12" s="294" t="n"/>
      <c r="I12" s="293">
        <f>Acomp.Resultado_2024!L141</f>
        <v/>
      </c>
      <c r="J12" s="295" t="n"/>
      <c r="K12" s="296">
        <f>C12+E12+G12+I12</f>
        <v/>
      </c>
    </row>
    <row r="13">
      <c r="B13" s="50" t="n"/>
      <c r="C13" s="297" t="n"/>
      <c r="D13" s="298" t="n"/>
      <c r="E13" s="297" t="n"/>
      <c r="F13" s="298" t="n"/>
      <c r="G13" s="297" t="n"/>
      <c r="H13" s="298" t="n"/>
      <c r="I13" s="297" t="n"/>
      <c r="J13" s="299" t="n"/>
      <c r="K13" s="300" t="n"/>
    </row>
    <row r="14">
      <c r="B14" s="301" t="inlineStr">
        <is>
          <t>MEMÓRIA DE CÁLCULO</t>
        </is>
      </c>
      <c r="C14" s="302" t="n"/>
      <c r="D14" s="303" t="n"/>
      <c r="E14" s="302" t="n"/>
      <c r="F14" s="303" t="n"/>
      <c r="G14" s="302" t="n"/>
      <c r="H14" s="303" t="n"/>
      <c r="I14" s="302" t="n"/>
      <c r="J14" s="304" t="n"/>
      <c r="K14" s="305" t="n"/>
    </row>
    <row r="15">
      <c r="B15" s="60" t="inlineStr">
        <is>
          <t>IRPJ</t>
        </is>
      </c>
      <c r="C15" s="293">
        <f>C11</f>
        <v/>
      </c>
      <c r="D15" s="306" t="n"/>
      <c r="E15" s="293">
        <f>E11</f>
        <v/>
      </c>
      <c r="F15" s="306" t="n"/>
      <c r="G15" s="307">
        <f>'[1]Acomp. Resultados_2022'!I110</f>
        <v/>
      </c>
      <c r="H15" s="306" t="n"/>
      <c r="I15" s="293" t="n">
        <v>0</v>
      </c>
      <c r="J15" s="308" t="n"/>
      <c r="K15" s="305">
        <f>C15+E15+G15+I15</f>
        <v/>
      </c>
    </row>
    <row r="16">
      <c r="B16" s="60" t="inlineStr">
        <is>
          <t>CSLL</t>
        </is>
      </c>
      <c r="C16" s="293">
        <f>C12</f>
        <v/>
      </c>
      <c r="D16" s="306" t="n"/>
      <c r="E16" s="293">
        <f>E12</f>
        <v/>
      </c>
      <c r="F16" s="306" t="n"/>
      <c r="G16" s="307">
        <f>'[1]Acomp. Resultados_2022'!K110</f>
        <v/>
      </c>
      <c r="H16" s="306" t="n"/>
      <c r="I16" s="293" t="n">
        <v>0</v>
      </c>
      <c r="J16" s="308" t="n"/>
      <c r="K16" s="305">
        <f>C16+E16+G16+I16</f>
        <v/>
      </c>
    </row>
    <row r="17">
      <c r="B17" s="50" t="n"/>
      <c r="C17" s="297" t="n"/>
      <c r="D17" s="298" t="n"/>
      <c r="E17" s="297" t="n"/>
      <c r="F17" s="298" t="n"/>
      <c r="G17" s="297" t="n"/>
      <c r="H17" s="298" t="n"/>
      <c r="I17" s="297" t="n"/>
      <c r="J17" s="299" t="n"/>
      <c r="K17" s="300" t="n"/>
    </row>
    <row r="18">
      <c r="B18" s="50" t="n"/>
      <c r="C18" s="297" t="n"/>
      <c r="D18" s="298" t="n"/>
      <c r="E18" s="297" t="n"/>
      <c r="F18" s="298" t="n"/>
      <c r="G18" s="297" t="n"/>
      <c r="H18" s="298" t="n"/>
      <c r="I18" s="297" t="n"/>
      <c r="J18" s="299" t="n"/>
      <c r="K18" s="300" t="n"/>
    </row>
    <row r="19">
      <c r="B19" s="301" t="inlineStr">
        <is>
          <t>VALORES DECLARADOS DCTF</t>
        </is>
      </c>
      <c r="C19" s="309" t="n"/>
      <c r="D19" s="310" t="n"/>
      <c r="E19" s="309" t="n"/>
      <c r="F19" s="310" t="n"/>
      <c r="G19" s="309" t="n"/>
      <c r="H19" s="310" t="n"/>
      <c r="I19" s="309" t="n"/>
      <c r="J19" s="311" t="n"/>
      <c r="K19" s="312" t="n"/>
    </row>
    <row r="20">
      <c r="B20" s="60" t="inlineStr">
        <is>
          <t>IRPJ</t>
        </is>
      </c>
      <c r="C20" s="293">
        <f>C11</f>
        <v/>
      </c>
      <c r="D20" s="306" t="n"/>
      <c r="E20" s="293">
        <f>E11</f>
        <v/>
      </c>
      <c r="F20" s="306" t="n"/>
      <c r="G20" s="313" t="n">
        <v>0</v>
      </c>
      <c r="H20" s="306" t="n"/>
      <c r="I20" s="313" t="n">
        <v>0</v>
      </c>
      <c r="J20" s="308" t="n"/>
      <c r="K20" s="305">
        <f>C20+E20+G20+I20</f>
        <v/>
      </c>
    </row>
    <row r="21">
      <c r="B21" s="60" t="inlineStr">
        <is>
          <t>CSLL</t>
        </is>
      </c>
      <c r="C21" s="293">
        <f>C12</f>
        <v/>
      </c>
      <c r="D21" s="306" t="n"/>
      <c r="E21" s="293">
        <f>E12</f>
        <v/>
      </c>
      <c r="F21" s="306" t="n"/>
      <c r="G21" s="313" t="n">
        <v>0</v>
      </c>
      <c r="H21" s="306" t="n"/>
      <c r="I21" s="313" t="n">
        <v>0</v>
      </c>
      <c r="J21" s="308" t="n"/>
      <c r="K21" s="305">
        <f>C21+E21+G21+I21</f>
        <v/>
      </c>
    </row>
    <row r="22">
      <c r="B22" s="60" t="n"/>
      <c r="C22" s="313" t="n"/>
      <c r="D22" s="306" t="n"/>
      <c r="E22" s="313" t="n"/>
      <c r="F22" s="306" t="n"/>
      <c r="G22" s="313" t="n"/>
      <c r="H22" s="306" t="n"/>
      <c r="I22" s="313" t="n"/>
      <c r="J22" s="308" t="n"/>
      <c r="K22" s="314" t="n"/>
    </row>
    <row r="23">
      <c r="B23" s="301" t="inlineStr">
        <is>
          <t>VALORES RECOLHIDOS/COMPENSADO</t>
        </is>
      </c>
      <c r="C23" s="309" t="n"/>
      <c r="D23" s="310" t="n"/>
      <c r="E23" s="309" t="n"/>
      <c r="F23" s="310" t="n"/>
      <c r="G23" s="309" t="n"/>
      <c r="H23" s="310" t="n"/>
      <c r="I23" s="309" t="n"/>
      <c r="J23" s="311" t="n"/>
      <c r="K23" s="312" t="n"/>
    </row>
    <row r="24">
      <c r="B24" s="60" t="inlineStr">
        <is>
          <t>IRPJ</t>
        </is>
      </c>
      <c r="C24" s="293" t="n">
        <v>210217.3</v>
      </c>
      <c r="D24" s="306" t="n"/>
      <c r="E24" s="293">
        <f>E11</f>
        <v/>
      </c>
      <c r="F24" s="306" t="n"/>
      <c r="G24" s="313" t="n">
        <v>0</v>
      </c>
      <c r="H24" s="306" t="n"/>
      <c r="I24" s="313" t="n">
        <v>0</v>
      </c>
      <c r="J24" s="308" t="n"/>
      <c r="K24" s="305">
        <f>C24+E24+G24+I24</f>
        <v/>
      </c>
    </row>
    <row r="25" ht="16" customHeight="1" thickBot="1">
      <c r="B25" s="74" t="inlineStr">
        <is>
          <t>CSLL</t>
        </is>
      </c>
      <c r="C25" s="315" t="n">
        <v>116427.38</v>
      </c>
      <c r="D25" s="316" t="n"/>
      <c r="E25" s="315">
        <f>E12</f>
        <v/>
      </c>
      <c r="F25" s="317" t="n"/>
      <c r="G25" s="318" t="n">
        <v>0</v>
      </c>
      <c r="H25" s="317" t="n"/>
      <c r="I25" s="318" t="n">
        <v>0</v>
      </c>
      <c r="J25" s="316" t="n"/>
      <c r="K25" s="319">
        <f>C25+E25+G25+I25</f>
        <v/>
      </c>
    </row>
    <row r="26" ht="17" customHeight="1" thickBot="1" thickTop="1">
      <c r="B26" s="78" t="n"/>
      <c r="C26" s="320" t="n"/>
      <c r="D26" s="320" t="n"/>
      <c r="E26" s="320" t="n"/>
      <c r="F26" s="320" t="n"/>
      <c r="G26" s="320" t="n"/>
      <c r="H26" s="320" t="n"/>
      <c r="I26" s="320" t="n"/>
      <c r="J26" s="320" t="n"/>
      <c r="K26" s="321" t="n"/>
    </row>
    <row r="27" ht="16" customHeight="1" thickBot="1">
      <c r="B27" s="81" t="inlineStr">
        <is>
          <t>CONFRONTOS</t>
        </is>
      </c>
      <c r="C27" s="286" t="inlineStr">
        <is>
          <t>1º TRIM_2023</t>
        </is>
      </c>
      <c r="D27" s="287" t="n"/>
      <c r="E27" s="286" t="inlineStr">
        <is>
          <t>2º TRIM_2023</t>
        </is>
      </c>
      <c r="F27" s="287" t="n"/>
      <c r="G27" s="286" t="inlineStr">
        <is>
          <t>3º TRIM_2023</t>
        </is>
      </c>
      <c r="H27" s="287" t="n"/>
      <c r="I27" s="286" t="inlineStr">
        <is>
          <t>4º TRIM_2023</t>
        </is>
      </c>
      <c r="J27" s="287" t="n"/>
      <c r="K27" s="82" t="inlineStr">
        <is>
          <t>TOTAL 2023</t>
        </is>
      </c>
    </row>
    <row r="28">
      <c r="B28" s="83" t="inlineStr">
        <is>
          <t>CONTÁBIL VS APURADO - IRPJ</t>
        </is>
      </c>
      <c r="C28" s="322">
        <f>C11-C15</f>
        <v/>
      </c>
      <c r="D28" s="323" t="n"/>
      <c r="E28" s="322">
        <f>E11-E15</f>
        <v/>
      </c>
      <c r="F28" s="323" t="n"/>
      <c r="G28" s="322">
        <f>G11-G15</f>
        <v/>
      </c>
      <c r="H28" s="323" t="n"/>
      <c r="I28" s="322">
        <f>I11-I15</f>
        <v/>
      </c>
      <c r="J28" s="323" t="n"/>
      <c r="K28" s="324">
        <f>C28+E28+G28+I28</f>
        <v/>
      </c>
    </row>
    <row r="29">
      <c r="B29" s="87" t="inlineStr">
        <is>
          <t>CONTÁBIL VS APURADO - CSLL</t>
        </is>
      </c>
      <c r="C29" s="325">
        <f>C12-C16</f>
        <v/>
      </c>
      <c r="D29" s="326" t="n"/>
      <c r="E29" s="325">
        <f>E12-E16</f>
        <v/>
      </c>
      <c r="F29" s="326" t="n"/>
      <c r="G29" s="325">
        <f>G12-G16</f>
        <v/>
      </c>
      <c r="H29" s="326" t="n"/>
      <c r="I29" s="325">
        <f>I12-I16</f>
        <v/>
      </c>
      <c r="J29" s="326" t="n"/>
      <c r="K29" s="327">
        <f>C29+E29+G29+I29</f>
        <v/>
      </c>
    </row>
    <row r="30">
      <c r="B30" s="87" t="inlineStr">
        <is>
          <t>APURADO VS DECLARADO - IRPJ</t>
        </is>
      </c>
      <c r="C30" s="325">
        <f>C15-C20</f>
        <v/>
      </c>
      <c r="D30" s="326" t="n"/>
      <c r="E30" s="325">
        <f>E15-E20</f>
        <v/>
      </c>
      <c r="F30" s="326" t="n"/>
      <c r="G30" s="325">
        <f>G15-G20</f>
        <v/>
      </c>
      <c r="H30" s="326" t="n"/>
      <c r="I30" s="325">
        <f>I15-I20</f>
        <v/>
      </c>
      <c r="J30" s="326" t="n"/>
      <c r="K30" s="327">
        <f>C30+E30+G30+I30</f>
        <v/>
      </c>
    </row>
    <row r="31">
      <c r="B31" s="87" t="inlineStr">
        <is>
          <t>APURADO VS DECLARADO - CSLL</t>
        </is>
      </c>
      <c r="C31" s="325">
        <f>C16-C21</f>
        <v/>
      </c>
      <c r="D31" s="326" t="n"/>
      <c r="E31" s="325">
        <f>E16-E21</f>
        <v/>
      </c>
      <c r="F31" s="326" t="n"/>
      <c r="G31" s="325">
        <f>G16-G21</f>
        <v/>
      </c>
      <c r="H31" s="326" t="n"/>
      <c r="I31" s="325">
        <f>I16-I21</f>
        <v/>
      </c>
      <c r="J31" s="326" t="n"/>
      <c r="K31" s="327">
        <f>C31+E31+G31+I31</f>
        <v/>
      </c>
    </row>
    <row r="32">
      <c r="B32" s="87" t="inlineStr">
        <is>
          <t>DECLARADO VS PAGO/COMPENSADO - IRPJ</t>
        </is>
      </c>
      <c r="C32" s="325">
        <f>C20-C24</f>
        <v/>
      </c>
      <c r="D32" s="326" t="n"/>
      <c r="E32" s="325">
        <f>E20-E24</f>
        <v/>
      </c>
      <c r="F32" s="326" t="n"/>
      <c r="G32" s="325">
        <f>G20-G24</f>
        <v/>
      </c>
      <c r="H32" s="326" t="n"/>
      <c r="I32" s="325">
        <f>I20-I24</f>
        <v/>
      </c>
      <c r="J32" s="326" t="n"/>
      <c r="K32" s="327">
        <f>C32+E32+G32+I32</f>
        <v/>
      </c>
    </row>
    <row r="33" ht="16" customHeight="1" thickBot="1">
      <c r="B33" s="91" t="inlineStr">
        <is>
          <t>DECLARADO VS PAGO/COMPENSADO - CSLL</t>
        </is>
      </c>
      <c r="C33" s="328">
        <f>C21-C25</f>
        <v/>
      </c>
      <c r="D33" s="329" t="n"/>
      <c r="E33" s="328">
        <f>E21-E25</f>
        <v/>
      </c>
      <c r="F33" s="329" t="n"/>
      <c r="G33" s="328">
        <f>G21-G25</f>
        <v/>
      </c>
      <c r="H33" s="329" t="n"/>
      <c r="I33" s="328">
        <f>I21-I25</f>
        <v/>
      </c>
      <c r="J33" s="329" t="n"/>
      <c r="K33" s="330">
        <f>C33+E33+G33+I33</f>
        <v/>
      </c>
    </row>
    <row r="34" ht="16" customHeight="1" thickBot="1">
      <c r="B34" s="78" t="n"/>
      <c r="C34" s="78" t="n"/>
      <c r="D34" s="78" t="n"/>
      <c r="E34" s="78" t="n"/>
      <c r="F34" s="78" t="n"/>
      <c r="G34" s="234" t="n"/>
      <c r="H34" s="234" t="n"/>
      <c r="I34" s="78" t="n"/>
      <c r="J34" s="78" t="n"/>
    </row>
    <row r="35">
      <c r="B35" s="331" t="n"/>
      <c r="C35" s="332" t="n"/>
      <c r="D35" s="332" t="n"/>
      <c r="E35" s="332" t="n"/>
      <c r="F35" s="332" t="n"/>
      <c r="G35" s="332" t="n"/>
      <c r="H35" s="332" t="n"/>
      <c r="I35" s="332" t="n"/>
      <c r="J35" s="332" t="n"/>
      <c r="K35" s="333" t="n"/>
    </row>
    <row r="36">
      <c r="B36" s="334" t="n"/>
      <c r="K36" s="335" t="n"/>
    </row>
    <row r="37" ht="16" customHeight="1" thickBot="1">
      <c r="B37" s="336" t="n"/>
      <c r="C37" s="337" t="n"/>
      <c r="D37" s="337" t="n"/>
      <c r="E37" s="337" t="n"/>
      <c r="F37" s="337" t="n"/>
      <c r="G37" s="337" t="n"/>
      <c r="H37" s="337" t="n"/>
      <c r="I37" s="337" t="n"/>
      <c r="J37" s="337" t="n"/>
      <c r="K37" s="338" t="n"/>
    </row>
    <row r="38">
      <c r="B38" s="78" t="n"/>
      <c r="C38" s="78" t="n"/>
      <c r="D38" s="78" t="n"/>
      <c r="E38" s="78" t="n"/>
      <c r="F38" s="78" t="n"/>
      <c r="G38" s="234" t="n"/>
      <c r="H38" s="339" t="n"/>
      <c r="I38" s="78" t="n"/>
      <c r="J38" s="78" t="n"/>
    </row>
  </sheetData>
  <mergeCells count="16">
    <mergeCell ref="B4:K4"/>
    <mergeCell ref="C8:D8"/>
    <mergeCell ref="C27:D27"/>
    <mergeCell ref="B35:K35"/>
    <mergeCell ref="G27:H27"/>
    <mergeCell ref="E27:F27"/>
    <mergeCell ref="I27:J27"/>
    <mergeCell ref="B2:K2"/>
    <mergeCell ref="B6:K6"/>
    <mergeCell ref="I8:J8"/>
    <mergeCell ref="G8:H8"/>
    <mergeCell ref="B5:K5"/>
    <mergeCell ref="E8:F8"/>
    <mergeCell ref="B3:K3"/>
    <mergeCell ref="B36:K36"/>
    <mergeCell ref="B37:K37"/>
  </mergeCells>
  <pageMargins left="0.511811024" right="0.511811024" top="0.787401575" bottom="0.787401575" header="0.31496062" footer="0.31496062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Alice da Silva Barros</dc:creator>
  <dcterms:created xsi:type="dcterms:W3CDTF">2022-02-18T19:10:43Z</dcterms:created>
  <dcterms:modified xsi:type="dcterms:W3CDTF">2025-01-22T18:39:07Z</dcterms:modified>
  <cp:lastModifiedBy>Matheus Petrakis</cp:lastModifiedBy>
  <cp:lastPrinted>2024-10-29T18:58:35Z</cp:lastPrinted>
</cp:coreProperties>
</file>