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roc\Documents\PhD\Benzaldehyde Paper Data\Benzaldehydes_data_set\"/>
    </mc:Choice>
  </mc:AlternateContent>
  <xr:revisionPtr revIDLastSave="0" documentId="8_{DFFCA8DC-2D6E-45E2-996E-3BF1E205FB91}" xr6:coauthVersionLast="45" xr6:coauthVersionMax="45" xr10:uidLastSave="{00000000-0000-0000-0000-000000000000}"/>
  <bookViews>
    <workbookView xWindow="-120" yWindow="-120" windowWidth="29040" windowHeight="15840" tabRatio="873" xr2:uid="{00000000-000D-0000-FFFF-FFFF00000000}"/>
  </bookViews>
  <sheets>
    <sheet name="Information" sheetId="19" r:id="rId1"/>
    <sheet name="PEG Reference" sheetId="1" r:id="rId2"/>
    <sheet name="Vanillin" sheetId="2" r:id="rId3"/>
    <sheet name="Isovanillin" sheetId="3" r:id="rId4"/>
    <sheet name="o-vanillin" sheetId="4" r:id="rId5"/>
    <sheet name="Terephthalaldehyde" sheetId="5" r:id="rId6"/>
    <sheet name="3-ethoxy-4-hydroxybenzaldehyde" sheetId="6" r:id="rId7"/>
    <sheet name="3,4-dimethoxybenzaldehyde" sheetId="7" r:id="rId8"/>
    <sheet name="4-hydroxybenzaldehyde" sheetId="8" r:id="rId9"/>
    <sheet name="3-hydroxybenzaldehyde" sheetId="9" r:id="rId10"/>
    <sheet name="3-ethoxy-4-methoxybenzaldehyde" sheetId="10" r:id="rId11"/>
    <sheet name="2,3,4-trimethoxybenzaldhyde" sheetId="11" r:id="rId12"/>
    <sheet name="methyl 4-formylbenzoate" sheetId="12" r:id="rId13"/>
    <sheet name="2,5-dihydroxybenzaldehyde" sheetId="13" r:id="rId14"/>
    <sheet name="4-dimethylaminobenzaldehyde" sheetId="14" r:id="rId15"/>
    <sheet name="4-diethylaminobenzaldehyde" sheetId="15" r:id="rId16"/>
    <sheet name="2,4-dimethoxy-3-methylbenzaldeh" sheetId="16" r:id="rId17"/>
    <sheet name="2-carboxybenzaldehyde" sheetId="17" r:id="rId18"/>
    <sheet name="2,6-dimethoxybenzaldehyde" sheetId="18" r:id="rId1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7" l="1"/>
  <c r="I18" i="9"/>
  <c r="J18" i="9"/>
  <c r="G18" i="10"/>
  <c r="I16" i="18"/>
  <c r="G16" i="18"/>
  <c r="J16" i="18"/>
  <c r="K16" i="18"/>
  <c r="L16" i="18"/>
  <c r="M16" i="18"/>
  <c r="C16" i="18"/>
  <c r="I17" i="18"/>
  <c r="G17" i="18"/>
  <c r="J17" i="18"/>
  <c r="K17" i="18"/>
  <c r="L17" i="18"/>
  <c r="M17" i="18"/>
  <c r="C17" i="18"/>
  <c r="I18" i="18"/>
  <c r="G18" i="18"/>
  <c r="J18" i="18"/>
  <c r="K18" i="18"/>
  <c r="L18" i="18"/>
  <c r="M18" i="18"/>
  <c r="C18" i="18"/>
  <c r="I19" i="18"/>
  <c r="G19" i="18"/>
  <c r="J19" i="18"/>
  <c r="K19" i="18"/>
  <c r="L19" i="18"/>
  <c r="M19" i="18"/>
  <c r="C19" i="18"/>
  <c r="C22" i="18"/>
  <c r="C21" i="18"/>
  <c r="C23" i="18"/>
  <c r="G16" i="17"/>
  <c r="J16" i="17"/>
  <c r="K16" i="17"/>
  <c r="L16" i="17"/>
  <c r="M16" i="17"/>
  <c r="C16" i="17"/>
  <c r="I17" i="17"/>
  <c r="G17" i="17"/>
  <c r="J17" i="17"/>
  <c r="K17" i="17"/>
  <c r="L17" i="17"/>
  <c r="M17" i="17"/>
  <c r="C17" i="17"/>
  <c r="I18" i="17"/>
  <c r="G18" i="17"/>
  <c r="J18" i="17"/>
  <c r="K18" i="17"/>
  <c r="L18" i="17"/>
  <c r="M18" i="17"/>
  <c r="C18" i="17"/>
  <c r="I19" i="17"/>
  <c r="G19" i="17"/>
  <c r="J19" i="17"/>
  <c r="K19" i="17"/>
  <c r="L19" i="17"/>
  <c r="M19" i="17"/>
  <c r="C19" i="17"/>
  <c r="C22" i="17"/>
  <c r="C21" i="17"/>
  <c r="C23" i="17"/>
  <c r="I20" i="16"/>
  <c r="J20" i="16"/>
  <c r="G20" i="16"/>
  <c r="K20" i="16"/>
  <c r="L20" i="16"/>
  <c r="M20" i="16"/>
  <c r="C20" i="16"/>
  <c r="G21" i="16"/>
  <c r="I21" i="16"/>
  <c r="J21" i="16"/>
  <c r="K21" i="16"/>
  <c r="L21" i="16"/>
  <c r="M21" i="16"/>
  <c r="C21" i="16"/>
  <c r="G22" i="16"/>
  <c r="I22" i="16"/>
  <c r="J22" i="16"/>
  <c r="K22" i="16"/>
  <c r="L22" i="16"/>
  <c r="M22" i="16"/>
  <c r="C22" i="16"/>
  <c r="G23" i="16"/>
  <c r="I23" i="16"/>
  <c r="J23" i="16"/>
  <c r="K23" i="16"/>
  <c r="L23" i="16"/>
  <c r="M23" i="16"/>
  <c r="C23" i="16"/>
  <c r="G24" i="16"/>
  <c r="I24" i="16"/>
  <c r="J24" i="16"/>
  <c r="K24" i="16"/>
  <c r="L24" i="16"/>
  <c r="M24" i="16"/>
  <c r="C24" i="16"/>
  <c r="G25" i="16"/>
  <c r="I25" i="16"/>
  <c r="J25" i="16"/>
  <c r="K25" i="16"/>
  <c r="L25" i="16"/>
  <c r="M25" i="16"/>
  <c r="C25" i="16"/>
  <c r="G26" i="16"/>
  <c r="I26" i="16"/>
  <c r="J26" i="16"/>
  <c r="K26" i="16"/>
  <c r="L26" i="16"/>
  <c r="M26" i="16"/>
  <c r="C26" i="16"/>
  <c r="G27" i="16"/>
  <c r="I27" i="16"/>
  <c r="J27" i="16"/>
  <c r="K27" i="16"/>
  <c r="L27" i="16"/>
  <c r="M27" i="16"/>
  <c r="C27" i="16"/>
  <c r="C30" i="16"/>
  <c r="C29" i="16"/>
  <c r="C31" i="16"/>
  <c r="I23" i="15"/>
  <c r="J23" i="15"/>
  <c r="G23" i="15"/>
  <c r="K23" i="15"/>
  <c r="L23" i="15"/>
  <c r="I24" i="15"/>
  <c r="J24" i="15"/>
  <c r="G24" i="15"/>
  <c r="K24" i="15"/>
  <c r="L24" i="15"/>
  <c r="I25" i="15"/>
  <c r="J25" i="15"/>
  <c r="G25" i="15"/>
  <c r="K25" i="15"/>
  <c r="L25" i="15"/>
  <c r="I26" i="15"/>
  <c r="J26" i="15"/>
  <c r="G26" i="15"/>
  <c r="K26" i="15"/>
  <c r="L26" i="15"/>
  <c r="I27" i="15"/>
  <c r="J27" i="15"/>
  <c r="G27" i="15"/>
  <c r="K27" i="15"/>
  <c r="L27" i="15"/>
  <c r="I28" i="15"/>
  <c r="J28" i="15"/>
  <c r="G28" i="15"/>
  <c r="K28" i="15"/>
  <c r="L28" i="15"/>
  <c r="M23" i="15"/>
  <c r="C23" i="15"/>
  <c r="M24" i="15"/>
  <c r="C24" i="15"/>
  <c r="M25" i="15"/>
  <c r="C25" i="15"/>
  <c r="M26" i="15"/>
  <c r="C26" i="15"/>
  <c r="M27" i="15"/>
  <c r="C27" i="15"/>
  <c r="M28" i="15"/>
  <c r="C28" i="15"/>
  <c r="C31" i="15"/>
  <c r="C30" i="15"/>
  <c r="C32" i="15"/>
  <c r="I18" i="14"/>
  <c r="G18" i="14"/>
  <c r="J18" i="14"/>
  <c r="K18" i="14"/>
  <c r="L18" i="14"/>
  <c r="M18" i="14"/>
  <c r="C18" i="14"/>
  <c r="I19" i="14"/>
  <c r="G19" i="14"/>
  <c r="J19" i="14"/>
  <c r="K19" i="14"/>
  <c r="L19" i="14"/>
  <c r="M19" i="14"/>
  <c r="C19" i="14"/>
  <c r="I20" i="14"/>
  <c r="G20" i="14"/>
  <c r="J20" i="14"/>
  <c r="K20" i="14"/>
  <c r="L20" i="14"/>
  <c r="M20" i="14"/>
  <c r="C20" i="14"/>
  <c r="I21" i="14"/>
  <c r="G21" i="14"/>
  <c r="J21" i="14"/>
  <c r="K21" i="14"/>
  <c r="L21" i="14"/>
  <c r="M21" i="14"/>
  <c r="C21" i="14"/>
  <c r="I22" i="14"/>
  <c r="G22" i="14"/>
  <c r="J22" i="14"/>
  <c r="K22" i="14"/>
  <c r="L22" i="14"/>
  <c r="M22" i="14"/>
  <c r="C22" i="14"/>
  <c r="I23" i="14"/>
  <c r="G23" i="14"/>
  <c r="J23" i="14"/>
  <c r="K23" i="14"/>
  <c r="L23" i="14"/>
  <c r="M23" i="14"/>
  <c r="C23" i="14"/>
  <c r="C26" i="14"/>
  <c r="C25" i="14"/>
  <c r="C27" i="14"/>
  <c r="I18" i="13"/>
  <c r="G18" i="13"/>
  <c r="J18" i="13"/>
  <c r="K18" i="13"/>
  <c r="L18" i="13"/>
  <c r="I19" i="13"/>
  <c r="G19" i="13"/>
  <c r="J19" i="13"/>
  <c r="K19" i="13"/>
  <c r="L19" i="13"/>
  <c r="M19" i="13"/>
  <c r="C19" i="13"/>
  <c r="I20" i="13"/>
  <c r="G20" i="13"/>
  <c r="J20" i="13"/>
  <c r="K20" i="13"/>
  <c r="L20" i="13"/>
  <c r="M20" i="13"/>
  <c r="C20" i="13"/>
  <c r="I21" i="13"/>
  <c r="G21" i="13"/>
  <c r="J21" i="13"/>
  <c r="K21" i="13"/>
  <c r="L21" i="13"/>
  <c r="M21" i="13"/>
  <c r="C21" i="13"/>
  <c r="I22" i="13"/>
  <c r="G22" i="13"/>
  <c r="J22" i="13"/>
  <c r="K22" i="13"/>
  <c r="L22" i="13"/>
  <c r="M22" i="13"/>
  <c r="C22" i="13"/>
  <c r="I23" i="13"/>
  <c r="G23" i="13"/>
  <c r="J23" i="13"/>
  <c r="K23" i="13"/>
  <c r="L23" i="13"/>
  <c r="M23" i="13"/>
  <c r="C23" i="13"/>
  <c r="M18" i="13"/>
  <c r="C18" i="13"/>
  <c r="C26" i="13"/>
  <c r="C25" i="13"/>
  <c r="C27" i="13"/>
  <c r="I16" i="12"/>
  <c r="J16" i="12"/>
  <c r="G16" i="12"/>
  <c r="K16" i="12"/>
  <c r="L16" i="12"/>
  <c r="G17" i="12"/>
  <c r="I17" i="12"/>
  <c r="J17" i="12"/>
  <c r="K17" i="12"/>
  <c r="L17" i="12"/>
  <c r="G18" i="12"/>
  <c r="I18" i="12"/>
  <c r="J18" i="12"/>
  <c r="K18" i="12"/>
  <c r="L18" i="12"/>
  <c r="G19" i="12"/>
  <c r="I19" i="12"/>
  <c r="J19" i="12"/>
  <c r="K19" i="12"/>
  <c r="L19" i="12"/>
  <c r="M16" i="12"/>
  <c r="C16" i="12"/>
  <c r="M17" i="12"/>
  <c r="C17" i="12"/>
  <c r="M18" i="12"/>
  <c r="C18" i="12"/>
  <c r="M19" i="12"/>
  <c r="C19" i="12"/>
  <c r="C22" i="12"/>
  <c r="C21" i="12"/>
  <c r="C23" i="12"/>
  <c r="I17" i="11"/>
  <c r="G17" i="11"/>
  <c r="J17" i="11"/>
  <c r="K17" i="11"/>
  <c r="L17" i="11"/>
  <c r="I18" i="11"/>
  <c r="J18" i="11"/>
  <c r="G18" i="11"/>
  <c r="K18" i="11"/>
  <c r="L18" i="11"/>
  <c r="I19" i="11"/>
  <c r="J19" i="11"/>
  <c r="G19" i="11"/>
  <c r="K19" i="11"/>
  <c r="L19" i="11"/>
  <c r="I20" i="11"/>
  <c r="J20" i="11"/>
  <c r="G20" i="11"/>
  <c r="K20" i="11"/>
  <c r="L20" i="11"/>
  <c r="M17" i="11"/>
  <c r="C17" i="11"/>
  <c r="M18" i="11"/>
  <c r="C18" i="11"/>
  <c r="M19" i="11"/>
  <c r="C19" i="11"/>
  <c r="M20" i="11"/>
  <c r="C20" i="11"/>
  <c r="C23" i="11"/>
  <c r="C22" i="11"/>
  <c r="C24" i="11"/>
  <c r="I16" i="10"/>
  <c r="G16" i="10"/>
  <c r="J16" i="10"/>
  <c r="K16" i="10"/>
  <c r="L16" i="10"/>
  <c r="M16" i="10"/>
  <c r="C16" i="10"/>
  <c r="I17" i="10"/>
  <c r="G17" i="10"/>
  <c r="J17" i="10"/>
  <c r="K17" i="10"/>
  <c r="L17" i="10"/>
  <c r="M17" i="10"/>
  <c r="C17" i="10"/>
  <c r="I18" i="10"/>
  <c r="J18" i="10"/>
  <c r="K18" i="10"/>
  <c r="L18" i="10"/>
  <c r="M18" i="10"/>
  <c r="C18" i="10"/>
  <c r="I19" i="10"/>
  <c r="G19" i="10"/>
  <c r="J19" i="10"/>
  <c r="K19" i="10"/>
  <c r="L19" i="10"/>
  <c r="M19" i="10"/>
  <c r="C19" i="10"/>
  <c r="C22" i="10"/>
  <c r="C21" i="10"/>
  <c r="C23" i="10"/>
  <c r="I16" i="9"/>
  <c r="G16" i="9"/>
  <c r="J16" i="9"/>
  <c r="K16" i="9"/>
  <c r="L16" i="9"/>
  <c r="M16" i="9"/>
  <c r="C16" i="9"/>
  <c r="I17" i="9"/>
  <c r="G17" i="9"/>
  <c r="J17" i="9"/>
  <c r="K17" i="9"/>
  <c r="L17" i="9"/>
  <c r="M17" i="9"/>
  <c r="C17" i="9"/>
  <c r="G18" i="9"/>
  <c r="K18" i="9"/>
  <c r="L18" i="9"/>
  <c r="M18" i="9"/>
  <c r="C18" i="9"/>
  <c r="I19" i="9"/>
  <c r="G19" i="9"/>
  <c r="J19" i="9"/>
  <c r="K19" i="9"/>
  <c r="L19" i="9"/>
  <c r="M19" i="9"/>
  <c r="C19" i="9"/>
  <c r="C21" i="9"/>
  <c r="C22" i="9"/>
  <c r="C23" i="9"/>
  <c r="I17" i="8"/>
  <c r="J17" i="8"/>
  <c r="G17" i="8"/>
  <c r="K17" i="8"/>
  <c r="L17" i="8"/>
  <c r="I18" i="8"/>
  <c r="J18" i="8"/>
  <c r="G18" i="8"/>
  <c r="K18" i="8"/>
  <c r="L18" i="8"/>
  <c r="I19" i="8"/>
  <c r="J19" i="8"/>
  <c r="G19" i="8"/>
  <c r="K19" i="8"/>
  <c r="L19" i="8"/>
  <c r="I16" i="8"/>
  <c r="J16" i="8"/>
  <c r="G16" i="8"/>
  <c r="K16" i="8"/>
  <c r="L16" i="8"/>
  <c r="M16" i="8"/>
  <c r="C16" i="8"/>
  <c r="M17" i="8"/>
  <c r="C17" i="8"/>
  <c r="M18" i="8"/>
  <c r="C18" i="8"/>
  <c r="M19" i="8"/>
  <c r="C19" i="8"/>
  <c r="C22" i="8"/>
  <c r="C21" i="8"/>
  <c r="C23" i="8"/>
  <c r="G22" i="7"/>
  <c r="I22" i="7"/>
  <c r="J22" i="7"/>
  <c r="K22" i="7"/>
  <c r="L22" i="7"/>
  <c r="M22" i="7"/>
  <c r="C22" i="7"/>
  <c r="G23" i="7"/>
  <c r="I23" i="7"/>
  <c r="J23" i="7"/>
  <c r="K23" i="7"/>
  <c r="L23" i="7"/>
  <c r="M23" i="7"/>
  <c r="C23" i="7"/>
  <c r="G24" i="7"/>
  <c r="I24" i="7"/>
  <c r="J24" i="7"/>
  <c r="K24" i="7"/>
  <c r="L24" i="7"/>
  <c r="M24" i="7"/>
  <c r="C24" i="7"/>
  <c r="G25" i="7"/>
  <c r="I25" i="7"/>
  <c r="J25" i="7"/>
  <c r="K25" i="7"/>
  <c r="L25" i="7"/>
  <c r="M25" i="7"/>
  <c r="C25" i="7"/>
  <c r="G26" i="7"/>
  <c r="I26" i="7"/>
  <c r="J26" i="7"/>
  <c r="K26" i="7"/>
  <c r="L26" i="7"/>
  <c r="M26" i="7"/>
  <c r="C26" i="7"/>
  <c r="G27" i="7"/>
  <c r="I27" i="7"/>
  <c r="J27" i="7"/>
  <c r="K27" i="7"/>
  <c r="L27" i="7"/>
  <c r="M27" i="7"/>
  <c r="C27" i="7"/>
  <c r="C30" i="7"/>
  <c r="C29" i="7"/>
  <c r="C31" i="7"/>
  <c r="I17" i="6"/>
  <c r="J17" i="6"/>
  <c r="G17" i="6"/>
  <c r="K17" i="6"/>
  <c r="L17" i="6"/>
  <c r="I18" i="6"/>
  <c r="J18" i="6"/>
  <c r="G18" i="6"/>
  <c r="K18" i="6"/>
  <c r="L18" i="6"/>
  <c r="I19" i="6"/>
  <c r="J19" i="6"/>
  <c r="G19" i="6"/>
  <c r="K19" i="6"/>
  <c r="L19" i="6"/>
  <c r="I16" i="6"/>
  <c r="J16" i="6"/>
  <c r="G16" i="6"/>
  <c r="K16" i="6"/>
  <c r="L16" i="6"/>
  <c r="M16" i="6"/>
  <c r="C16" i="6"/>
  <c r="M17" i="6"/>
  <c r="C17" i="6"/>
  <c r="M18" i="6"/>
  <c r="C18" i="6"/>
  <c r="M19" i="6"/>
  <c r="C19" i="6"/>
  <c r="C22" i="6"/>
  <c r="C21" i="6"/>
  <c r="C23" i="6"/>
  <c r="I17" i="5"/>
  <c r="G17" i="5"/>
  <c r="J17" i="5"/>
  <c r="K17" i="5"/>
  <c r="L17" i="5"/>
  <c r="M17" i="5"/>
  <c r="C17" i="5"/>
  <c r="I18" i="5"/>
  <c r="G18" i="5"/>
  <c r="J18" i="5"/>
  <c r="K18" i="5"/>
  <c r="L18" i="5"/>
  <c r="M18" i="5"/>
  <c r="C18" i="5"/>
  <c r="I19" i="5"/>
  <c r="G19" i="5"/>
  <c r="J19" i="5"/>
  <c r="K19" i="5"/>
  <c r="L19" i="5"/>
  <c r="M19" i="5"/>
  <c r="C19" i="5"/>
  <c r="I20" i="5"/>
  <c r="G20" i="5"/>
  <c r="J20" i="5"/>
  <c r="K20" i="5"/>
  <c r="L20" i="5"/>
  <c r="M20" i="5"/>
  <c r="C20" i="5"/>
  <c r="C23" i="5"/>
  <c r="C22" i="5"/>
  <c r="C24" i="5"/>
  <c r="I18" i="4"/>
  <c r="G18" i="4"/>
  <c r="J18" i="4"/>
  <c r="K18" i="4"/>
  <c r="L18" i="4"/>
  <c r="M18" i="4"/>
  <c r="C18" i="4"/>
  <c r="I19" i="4"/>
  <c r="G19" i="4"/>
  <c r="J19" i="4"/>
  <c r="K19" i="4"/>
  <c r="L19" i="4"/>
  <c r="M19" i="4"/>
  <c r="C19" i="4"/>
  <c r="I20" i="4"/>
  <c r="G20" i="4"/>
  <c r="J20" i="4"/>
  <c r="K20" i="4"/>
  <c r="L20" i="4"/>
  <c r="M20" i="4"/>
  <c r="C20" i="4"/>
  <c r="I17" i="4"/>
  <c r="G17" i="4"/>
  <c r="J17" i="4"/>
  <c r="K17" i="4"/>
  <c r="L17" i="4"/>
  <c r="M17" i="4"/>
  <c r="C17" i="4"/>
  <c r="I18" i="3"/>
  <c r="G18" i="3"/>
  <c r="J18" i="3"/>
  <c r="K18" i="3"/>
  <c r="L18" i="3"/>
  <c r="M18" i="3"/>
  <c r="C18" i="3"/>
  <c r="I19" i="3"/>
  <c r="G19" i="3"/>
  <c r="J19" i="3"/>
  <c r="K19" i="3"/>
  <c r="L19" i="3"/>
  <c r="M19" i="3"/>
  <c r="C19" i="3"/>
  <c r="I20" i="3"/>
  <c r="G20" i="3"/>
  <c r="J20" i="3"/>
  <c r="K20" i="3"/>
  <c r="L20" i="3"/>
  <c r="M20" i="3"/>
  <c r="C20" i="3"/>
  <c r="I17" i="3"/>
  <c r="G17" i="3"/>
  <c r="J17" i="3"/>
  <c r="K17" i="3"/>
  <c r="L17" i="3"/>
  <c r="M17" i="3"/>
  <c r="C17" i="3"/>
  <c r="C23" i="4"/>
  <c r="C22" i="4"/>
  <c r="C24" i="4"/>
  <c r="C23" i="3"/>
  <c r="C22" i="3"/>
  <c r="C24" i="3"/>
  <c r="I17" i="2"/>
  <c r="G17" i="2"/>
  <c r="J17" i="2"/>
  <c r="K17" i="2"/>
  <c r="L17" i="2"/>
  <c r="M17" i="2"/>
  <c r="C17" i="2"/>
  <c r="I18" i="2"/>
  <c r="G18" i="2"/>
  <c r="J18" i="2"/>
  <c r="K18" i="2"/>
  <c r="L18" i="2"/>
  <c r="M18" i="2"/>
  <c r="C18" i="2"/>
  <c r="I19" i="2"/>
  <c r="G19" i="2"/>
  <c r="J19" i="2"/>
  <c r="K19" i="2"/>
  <c r="L19" i="2"/>
  <c r="M19" i="2"/>
  <c r="C19" i="2"/>
  <c r="I20" i="2"/>
  <c r="G20" i="2"/>
  <c r="J20" i="2"/>
  <c r="K20" i="2"/>
  <c r="L20" i="2"/>
  <c r="M20" i="2"/>
  <c r="C20" i="2"/>
  <c r="C22" i="2"/>
  <c r="D11" i="2"/>
  <c r="E11" i="2"/>
  <c r="C11" i="2"/>
  <c r="C23" i="2"/>
  <c r="C24" i="2"/>
</calcChain>
</file>

<file path=xl/sharedStrings.xml><?xml version="1.0" encoding="utf-8"?>
<sst xmlns="http://schemas.openxmlformats.org/spreadsheetml/2006/main" count="724" uniqueCount="125">
  <si>
    <t>Reference</t>
  </si>
  <si>
    <t>Sample</t>
  </si>
  <si>
    <t>Vapour pressure / Pa</t>
  </si>
  <si>
    <r>
      <rPr>
        <sz val="11"/>
        <color theme="1"/>
        <rFont val="Calibri"/>
        <family val="2"/>
      </rPr>
      <t>ΔHsub</t>
    </r>
    <r>
      <rPr>
        <sz val="11"/>
        <color theme="1"/>
        <rFont val="Calibri"/>
        <family val="2"/>
        <scheme val="minor"/>
      </rPr>
      <t xml:space="preserve"> / kJ mol-1</t>
    </r>
  </si>
  <si>
    <r>
      <rPr>
        <sz val="11"/>
        <color theme="1"/>
        <rFont val="Calibri"/>
        <family val="2"/>
      </rPr>
      <t>ΔSsub</t>
    </r>
    <r>
      <rPr>
        <sz val="11"/>
        <color theme="1"/>
        <rFont val="Calibri"/>
        <family val="2"/>
        <scheme val="minor"/>
      </rPr>
      <t xml:space="preserve"> / kJ mol-1</t>
    </r>
  </si>
  <si>
    <t>Literature Value / Pa</t>
  </si>
  <si>
    <t>Literature Source</t>
  </si>
  <si>
    <t>Notes</t>
  </si>
  <si>
    <t>PEG-3 15.07.19</t>
  </si>
  <si>
    <t>PEG-4 16.07.19</t>
  </si>
  <si>
    <t>PEG-3 only to 45 C</t>
  </si>
  <si>
    <t>Krieger 2018</t>
  </si>
  <si>
    <t>PEG-3 16.07.19</t>
  </si>
  <si>
    <t>PEG-3 only to 50 C</t>
  </si>
  <si>
    <t>Yaws, CL (1994B)</t>
  </si>
  <si>
    <t>RUN 11</t>
  </si>
  <si>
    <t>Vanillin 17.07.19 run 2</t>
  </si>
  <si>
    <t>Vanillin 18.07.19</t>
  </si>
  <si>
    <t>Isovanillin 19.07.19</t>
  </si>
  <si>
    <t>Isovanillin 19.07.19 run 2</t>
  </si>
  <si>
    <t>o-vanillin 22.07.19</t>
  </si>
  <si>
    <t>o-vanillin 22.07.19 run 2</t>
  </si>
  <si>
    <t>terephthalaladhyde 23.07.19</t>
  </si>
  <si>
    <t>terephthalaladhyde 24.07.19</t>
  </si>
  <si>
    <t>3-ethoxy-4-hydroxybenzaldehyde 29.07.19</t>
  </si>
  <si>
    <t>3-ethoxy-4-hydroxybenzaldehyde 30.07.19</t>
  </si>
  <si>
    <t>3,4-dimethoxybenzaldehyde 31.07.19</t>
  </si>
  <si>
    <t>missed 25c</t>
  </si>
  <si>
    <t>PEG-3 06.08.19</t>
  </si>
  <si>
    <t>PEG-4 05.08.19</t>
  </si>
  <si>
    <t>3,4-dimethoxybenzaldehyde 02.08.19</t>
  </si>
  <si>
    <t>RUN 12</t>
  </si>
  <si>
    <t>3,4-dimethoxybenzaldehyde 13.08.19</t>
  </si>
  <si>
    <t>3-hydroxybenzaldehyde 20.08.19</t>
  </si>
  <si>
    <t>4-hydroxybenzaldehyde 15.08.19</t>
  </si>
  <si>
    <t>4-hydroxybenzaldehyde 16.08.19</t>
  </si>
  <si>
    <t>3-hydroxybenzaldehyde 28.08.19</t>
  </si>
  <si>
    <t>PEG-3 29.08.19</t>
  </si>
  <si>
    <t>PEG-4 28.08.19</t>
  </si>
  <si>
    <t>3-ethoxy-4-methoxybenzaldehyde 02.09.19</t>
  </si>
  <si>
    <t>3-ethoxy-4-methoxybenzaldehyde_run2 02.09.19</t>
  </si>
  <si>
    <t>2,3,4-trimethoxybenzaldehyde 04.09.19</t>
  </si>
  <si>
    <t>2,3,4-trimethoxybenzaldehyde_run2 04.09.19</t>
  </si>
  <si>
    <t>methyl 4-formylbenzoate 05.09.19</t>
  </si>
  <si>
    <t>methyl 4-formylbenzoate_run2 05.09.19</t>
  </si>
  <si>
    <t>2,5-dihydroxybenzaldehyde 06.09.19</t>
  </si>
  <si>
    <t>2,5-dihydroxybenzaldehyde_run2 06.09.19</t>
  </si>
  <si>
    <t>4-diethylaminobenzaldehyde 12.09.19</t>
  </si>
  <si>
    <t xml:space="preserve"> 4-dimethylaminobenzaldehyde 11.09.19</t>
  </si>
  <si>
    <t xml:space="preserve"> 4-dimethylaminobenzaldehyde_run2 11.09.19</t>
  </si>
  <si>
    <t>4-diethylaminobenzaldehyde 13.09.19</t>
  </si>
  <si>
    <t>4-dimethylaminobenzaldehyde 12.09.19</t>
  </si>
  <si>
    <t>PEG-3 20.09.19</t>
  </si>
  <si>
    <t>PEG-3 23.09.19</t>
  </si>
  <si>
    <t>PEG-4 19.09.19</t>
  </si>
  <si>
    <t>4-diethylaminobenzaldehyde 19.09.19</t>
  </si>
  <si>
    <t>RUN 13</t>
  </si>
  <si>
    <t>2,4-dimethoxy-3-methylbenzaldehyde 02.10.19</t>
  </si>
  <si>
    <t>2,4-dimethoxy-3-methylbenzaldehyde 03.10.19</t>
  </si>
  <si>
    <t>2,4-dimethoxy-3-methylbenzaldehyde_run2 03.10.19</t>
  </si>
  <si>
    <t>2,4-dimethoxy-3-methylbenzaldehyde 04.10.19</t>
  </si>
  <si>
    <t>2-carboxybenzaldehyde 07.10.19</t>
  </si>
  <si>
    <t>2-carboxybenzaldehyde 08.10.19</t>
  </si>
  <si>
    <t>2,5-dihydroxybenzaldehyde 09.09.19</t>
  </si>
  <si>
    <t>2,6-dimethoxybenzaldehyde 10.10.19</t>
  </si>
  <si>
    <t>2,6-dimethoxybenzaldehyde 11.10.19</t>
  </si>
  <si>
    <t>sub-cooled correction</t>
  </si>
  <si>
    <t>Compound</t>
  </si>
  <si>
    <t>solid state vp</t>
  </si>
  <si>
    <t>P298 sub-cooled liquid / Pa</t>
  </si>
  <si>
    <t>MW / g mol-1</t>
  </si>
  <si>
    <t>Tm / C</t>
  </si>
  <si>
    <t>Tm / K</t>
  </si>
  <si>
    <t>Hfus / J g-1</t>
  </si>
  <si>
    <t>Hfus / J mol-1</t>
  </si>
  <si>
    <t>Hfus / kJ mol-1</t>
  </si>
  <si>
    <t>Sfus / J mol-1 K-1</t>
  </si>
  <si>
    <t>ln(Pl/Ps)</t>
  </si>
  <si>
    <t>Pl /Pa</t>
  </si>
  <si>
    <t>T / K</t>
  </si>
  <si>
    <t>R / J mol-1 K-1</t>
  </si>
  <si>
    <t>average sub-cooled VP</t>
  </si>
  <si>
    <t>standard deviation</t>
  </si>
  <si>
    <t>% error</t>
  </si>
  <si>
    <t>vanillin</t>
  </si>
  <si>
    <t>isovanillin</t>
  </si>
  <si>
    <t>o-vanillin</t>
  </si>
  <si>
    <t>terephthalaldehyde</t>
  </si>
  <si>
    <t>3-ethoxy-4-hydroxybenzaldehyde</t>
  </si>
  <si>
    <t>3,4-dimethoxybenzaldehyde</t>
  </si>
  <si>
    <t>4-hydroxybenzaldehyde</t>
  </si>
  <si>
    <t>3-hydroxybenzaldehyde</t>
  </si>
  <si>
    <t>3-ethoxy-4-methoxybenzaldehyde</t>
  </si>
  <si>
    <t>2,3,4-trimethoxybenzaldehyde</t>
  </si>
  <si>
    <t>methyl 4-formylbenzoate</t>
  </si>
  <si>
    <t>2,5-dihydroxybenzaldehyde</t>
  </si>
  <si>
    <t>2-carboxybenzaldehyde</t>
  </si>
  <si>
    <t>Abbreviations</t>
  </si>
  <si>
    <t>P298</t>
  </si>
  <si>
    <t>saturation vapour pressure at 298 K (sub-cooled liquid vapour pressure for PEG  solid state vapour pressure for nitroaromatics)</t>
  </si>
  <si>
    <t>ΔHsub</t>
  </si>
  <si>
    <t>enthalpy of sublimation</t>
  </si>
  <si>
    <t>ΔSsub</t>
  </si>
  <si>
    <t>entropy of sublimation</t>
  </si>
  <si>
    <t>MW</t>
  </si>
  <si>
    <t>molecular weight</t>
  </si>
  <si>
    <t>Tm</t>
  </si>
  <si>
    <t>melting point</t>
  </si>
  <si>
    <t>Hfus</t>
  </si>
  <si>
    <t>enthalpy of fusion</t>
  </si>
  <si>
    <t>Sfus</t>
  </si>
  <si>
    <t>entropy of fusion</t>
  </si>
  <si>
    <t>Pl</t>
  </si>
  <si>
    <t>sub-cooled liquid saturation vapour pressure</t>
  </si>
  <si>
    <t>Ps</t>
  </si>
  <si>
    <t>solid state saturation vapour pressure</t>
  </si>
  <si>
    <t>T</t>
  </si>
  <si>
    <t>Temperature</t>
  </si>
  <si>
    <t>R</t>
  </si>
  <si>
    <t>Ideal gas constant</t>
  </si>
  <si>
    <t>First P298 on a sheet is calculated using measurements from 298 K to 318 K at 5 K increments and is for the solid state</t>
  </si>
  <si>
    <t>The solid state P298 is then converted to sub-cooled liquid P298 using DSC data. Full details on the methodology are in the corrosponding paper.</t>
  </si>
  <si>
    <t>If a compound has a Tm below 318 K  then a second calculation is done between the temperatures when the compound is definitely in the solid state</t>
  </si>
  <si>
    <t>References</t>
  </si>
  <si>
    <t>Krieger, U. K., Siegrist, F., Marcolli, C., Emanuelsson, E. U., Gøbel, F. M., Bilde, M., Marsh, A., Reid, J. P., Huisman, A. J., Riipinen, I., Hyttinen, N., Myllys, N., Kurtén, T., Bannan, T., Percival, C. J. and Topping, D.: A reference data set for validating vapor pressure measurement techniques: homologous series of polyethylene glycols, Atmos. Meas. Tech, 11(1), 49–63, doi:10.5194/amt-11-49-2018,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</si>
</sst>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A348-DEE3-4B29-87DC-19E38154E93B}">
  <dimension ref="A1:I21"/>
  <sheetViews>
    <sheetView tabSelected="1" workbookViewId="0">
      <selection activeCell="L24" sqref="L24"/>
    </sheetView>
  </sheetViews>
  <sheetFormatPr defaultRowHeight="15" x14ac:dyDescent="0.25"/>
  <sheetData>
    <row r="1" spans="1:9" x14ac:dyDescent="0.25">
      <c r="A1" s="4" t="s">
        <v>97</v>
      </c>
      <c r="B1" s="4"/>
      <c r="C1" s="4"/>
      <c r="D1" s="4"/>
      <c r="E1" s="4"/>
      <c r="F1" s="4"/>
      <c r="G1" s="4"/>
      <c r="H1" s="4"/>
      <c r="I1" s="4"/>
    </row>
    <row r="3" spans="1:9" x14ac:dyDescent="0.25">
      <c r="A3" s="4" t="s">
        <v>98</v>
      </c>
      <c r="B3" s="4" t="s">
        <v>99</v>
      </c>
      <c r="C3" s="4"/>
      <c r="D3" s="4"/>
      <c r="E3" s="4"/>
      <c r="F3" s="4"/>
      <c r="G3" s="4"/>
      <c r="H3" s="4"/>
      <c r="I3" s="4"/>
    </row>
    <row r="4" spans="1:9" x14ac:dyDescent="0.25">
      <c r="A4" s="7" t="s">
        <v>100</v>
      </c>
      <c r="B4" s="4" t="s">
        <v>101</v>
      </c>
      <c r="C4" s="4"/>
      <c r="D4" s="4"/>
      <c r="E4" s="4"/>
      <c r="F4" s="4"/>
      <c r="G4" s="4"/>
      <c r="H4" s="4"/>
      <c r="I4" s="4"/>
    </row>
    <row r="5" spans="1:9" x14ac:dyDescent="0.25">
      <c r="A5" s="7" t="s">
        <v>102</v>
      </c>
      <c r="B5" s="4" t="s">
        <v>103</v>
      </c>
      <c r="C5" s="4"/>
      <c r="D5" s="4"/>
      <c r="E5" s="4"/>
      <c r="F5" s="4"/>
      <c r="G5" s="4"/>
      <c r="H5" s="4"/>
      <c r="I5" s="4"/>
    </row>
    <row r="6" spans="1:9" x14ac:dyDescent="0.25">
      <c r="A6" s="4" t="s">
        <v>104</v>
      </c>
      <c r="B6" s="4" t="s">
        <v>105</v>
      </c>
      <c r="C6" s="6"/>
      <c r="D6" s="4"/>
      <c r="E6" s="6"/>
      <c r="F6" s="6"/>
      <c r="G6" s="4"/>
      <c r="H6" s="4"/>
      <c r="I6" s="4"/>
    </row>
    <row r="7" spans="1:9" x14ac:dyDescent="0.25">
      <c r="A7" s="4" t="s">
        <v>106</v>
      </c>
      <c r="B7" s="4" t="s">
        <v>107</v>
      </c>
      <c r="C7" s="6"/>
      <c r="D7" s="4"/>
      <c r="E7" s="6"/>
      <c r="F7" s="6"/>
      <c r="G7" s="6"/>
      <c r="H7" s="4"/>
      <c r="I7" s="6"/>
    </row>
    <row r="8" spans="1:9" x14ac:dyDescent="0.25">
      <c r="A8" s="4" t="s">
        <v>108</v>
      </c>
      <c r="B8" s="4" t="s">
        <v>109</v>
      </c>
      <c r="C8" s="4"/>
      <c r="D8" s="4"/>
      <c r="E8" s="4"/>
      <c r="F8" s="4"/>
      <c r="G8" s="4"/>
      <c r="H8" s="4"/>
      <c r="I8" s="4"/>
    </row>
    <row r="9" spans="1:9" x14ac:dyDescent="0.25">
      <c r="A9" s="6" t="s">
        <v>110</v>
      </c>
      <c r="B9" s="4" t="s">
        <v>111</v>
      </c>
      <c r="C9" s="4"/>
      <c r="D9" s="4"/>
      <c r="E9" s="4"/>
      <c r="F9" s="4"/>
      <c r="G9" s="4"/>
      <c r="H9" s="4"/>
      <c r="I9" s="4"/>
    </row>
    <row r="10" spans="1:9" x14ac:dyDescent="0.25">
      <c r="A10" s="6" t="s">
        <v>112</v>
      </c>
      <c r="B10" s="4" t="s">
        <v>113</v>
      </c>
      <c r="C10" s="4"/>
      <c r="D10" s="4"/>
      <c r="E10" s="4"/>
      <c r="F10" s="4"/>
      <c r="G10" s="4"/>
      <c r="H10" s="4"/>
      <c r="I10" s="4"/>
    </row>
    <row r="11" spans="1:9" x14ac:dyDescent="0.25">
      <c r="A11" s="4" t="s">
        <v>114</v>
      </c>
      <c r="B11" s="4" t="s">
        <v>115</v>
      </c>
      <c r="C11" s="4"/>
      <c r="D11" s="4"/>
      <c r="E11" s="4"/>
      <c r="F11" s="4"/>
      <c r="G11" s="4"/>
      <c r="H11" s="4"/>
      <c r="I11" s="4"/>
    </row>
    <row r="12" spans="1:9" x14ac:dyDescent="0.25">
      <c r="A12" s="4" t="s">
        <v>116</v>
      </c>
      <c r="B12" s="4" t="s">
        <v>117</v>
      </c>
      <c r="C12" s="4"/>
      <c r="D12" s="4"/>
      <c r="E12" s="4"/>
      <c r="F12" s="4"/>
      <c r="G12" s="4"/>
      <c r="H12" s="4"/>
      <c r="I12" s="4"/>
    </row>
    <row r="13" spans="1:9" x14ac:dyDescent="0.25">
      <c r="A13" s="4" t="s">
        <v>118</v>
      </c>
      <c r="B13" s="4" t="s">
        <v>119</v>
      </c>
      <c r="C13" s="4"/>
      <c r="D13" s="4"/>
      <c r="E13" s="4"/>
      <c r="F13" s="4"/>
      <c r="G13" s="4"/>
      <c r="H13" s="4"/>
      <c r="I13" s="4"/>
    </row>
    <row r="16" spans="1:9" x14ac:dyDescent="0.25">
      <c r="A16" s="4" t="s">
        <v>120</v>
      </c>
      <c r="B16" s="4"/>
      <c r="C16" s="4"/>
      <c r="D16" s="4"/>
      <c r="E16" s="4"/>
      <c r="F16" s="4"/>
      <c r="G16" s="4"/>
      <c r="H16" s="4"/>
      <c r="I16" s="4"/>
    </row>
    <row r="17" spans="1:1" x14ac:dyDescent="0.25">
      <c r="A17" s="4" t="s">
        <v>122</v>
      </c>
    </row>
    <row r="18" spans="1:1" x14ac:dyDescent="0.25">
      <c r="A18" s="4" t="s">
        <v>121</v>
      </c>
    </row>
    <row r="20" spans="1:1" x14ac:dyDescent="0.25">
      <c r="A20" s="8" t="s">
        <v>123</v>
      </c>
    </row>
    <row r="21" spans="1:1" x14ac:dyDescent="0.25">
      <c r="A21" s="9" t="s">
        <v>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workbookViewId="0">
      <selection activeCell="K18" sqref="K18"/>
    </sheetView>
  </sheetViews>
  <sheetFormatPr defaultRowHeight="15" x14ac:dyDescent="0.25"/>
  <cols>
    <col min="1" max="1" width="13.85546875" bestFit="1" customWidth="1"/>
    <col min="2" max="2" width="30.710937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9" x14ac:dyDescent="0.25">
      <c r="A2" s="1"/>
      <c r="B2" s="1"/>
      <c r="C2" s="1"/>
      <c r="D2" s="1"/>
      <c r="E2" s="1"/>
      <c r="F2" s="1"/>
      <c r="G2" s="1"/>
      <c r="H2" s="1"/>
    </row>
    <row r="3" spans="1:19" x14ac:dyDescent="0.25">
      <c r="A3" s="1" t="s">
        <v>31</v>
      </c>
      <c r="B3" s="1"/>
      <c r="C3" s="1"/>
      <c r="D3" s="1"/>
      <c r="E3" s="1"/>
      <c r="F3" s="1"/>
      <c r="G3" s="1"/>
      <c r="H3" s="1"/>
    </row>
    <row r="4" spans="1:19" x14ac:dyDescent="0.25">
      <c r="A4" s="1"/>
      <c r="B4" s="1"/>
      <c r="C4" s="1"/>
      <c r="D4" s="1"/>
      <c r="E4" s="1"/>
      <c r="F4" s="1"/>
      <c r="G4" s="1"/>
      <c r="H4" s="1"/>
    </row>
    <row r="5" spans="1:19" s="1" customFormat="1" x14ac:dyDescent="0.25">
      <c r="A5" s="1" t="s">
        <v>28</v>
      </c>
      <c r="B5" s="1" t="s">
        <v>33</v>
      </c>
      <c r="C5" s="2">
        <v>1.94733423930381E-2</v>
      </c>
      <c r="D5" s="3">
        <v>115.08387197495399</v>
      </c>
      <c r="E5" s="3">
        <v>353.441064840293</v>
      </c>
      <c r="F5" s="2"/>
    </row>
    <row r="6" spans="1:19" x14ac:dyDescent="0.25">
      <c r="A6" s="1" t="s">
        <v>28</v>
      </c>
      <c r="B6" s="1" t="s">
        <v>36</v>
      </c>
      <c r="C6" s="2">
        <v>1.5437715016075101E-2</v>
      </c>
      <c r="D6" s="3">
        <v>120.365580240748</v>
      </c>
      <c r="E6" s="3">
        <v>369.23413349229702</v>
      </c>
      <c r="F6" s="2"/>
    </row>
    <row r="8" spans="1:19" s="1" customFormat="1" x14ac:dyDescent="0.25">
      <c r="A8" s="1" t="s">
        <v>29</v>
      </c>
      <c r="B8" s="1" t="s">
        <v>33</v>
      </c>
      <c r="C8" s="2">
        <v>1.5670589620572498E-2</v>
      </c>
      <c r="D8" s="3">
        <v>99.4278063103596</v>
      </c>
      <c r="E8" s="3">
        <v>299.09762552526001</v>
      </c>
      <c r="F8" s="2"/>
    </row>
    <row r="9" spans="1:19" x14ac:dyDescent="0.25">
      <c r="A9" s="1" t="s">
        <v>29</v>
      </c>
      <c r="B9" s="1" t="s">
        <v>36</v>
      </c>
      <c r="C9" s="2">
        <v>1.24230392406982E-2</v>
      </c>
      <c r="D9" s="3">
        <v>104.709514576153</v>
      </c>
      <c r="E9" s="3">
        <v>314.89069417726398</v>
      </c>
      <c r="F9" s="2"/>
    </row>
    <row r="13" spans="1:19" x14ac:dyDescent="0.25">
      <c r="A13" s="1"/>
      <c r="B13" s="1"/>
      <c r="C13" s="2" t="s">
        <v>66</v>
      </c>
      <c r="D13" s="3"/>
      <c r="E13" s="3"/>
      <c r="F13" s="1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2"/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 t="s">
        <v>67</v>
      </c>
      <c r="B15" s="1" t="s">
        <v>68</v>
      </c>
      <c r="C15" s="1" t="s">
        <v>69</v>
      </c>
      <c r="D15" s="1"/>
      <c r="E15" s="1" t="s">
        <v>70</v>
      </c>
      <c r="F15" s="1" t="s">
        <v>71</v>
      </c>
      <c r="G15" s="3" t="s">
        <v>72</v>
      </c>
      <c r="H15" s="1" t="s">
        <v>73</v>
      </c>
      <c r="I15" s="3" t="s">
        <v>74</v>
      </c>
      <c r="J15" s="3" t="s">
        <v>75</v>
      </c>
      <c r="K15" s="3" t="s">
        <v>76</v>
      </c>
      <c r="L15" s="1" t="s">
        <v>77</v>
      </c>
      <c r="M15" s="3" t="s">
        <v>78</v>
      </c>
      <c r="N15" s="1"/>
      <c r="O15" s="1" t="s">
        <v>79</v>
      </c>
      <c r="P15" s="1" t="s">
        <v>80</v>
      </c>
      <c r="Q15" s="1"/>
      <c r="R15" s="1"/>
      <c r="S15" s="1"/>
    </row>
    <row r="16" spans="1:19" x14ac:dyDescent="0.25">
      <c r="A16" s="1" t="s">
        <v>91</v>
      </c>
      <c r="B16" s="2">
        <v>1.94733423930381E-2</v>
      </c>
      <c r="C16" s="2">
        <f>M16</f>
        <v>0.11385465489149385</v>
      </c>
      <c r="D16" s="1"/>
      <c r="E16" s="1">
        <v>122.12</v>
      </c>
      <c r="F16" s="1">
        <v>105.83</v>
      </c>
      <c r="G16" s="3">
        <f>F16+273.15</f>
        <v>378.97999999999996</v>
      </c>
      <c r="H16" s="1">
        <v>189.93</v>
      </c>
      <c r="I16" s="3">
        <f>H16*E16</f>
        <v>23194.251600000003</v>
      </c>
      <c r="J16" s="3">
        <f>I16/1000</f>
        <v>23.194251600000005</v>
      </c>
      <c r="K16" s="3">
        <f>(J16/G16)*1000</f>
        <v>61.201782679824809</v>
      </c>
      <c r="L16" s="1">
        <f>I16/($P$16*G16)*(G16/$O$16-1)-K16/$P$16*(G16/$O$16-1)+K16/$P$16*LN(G16/$O$16)</f>
        <v>1.7658762043252185</v>
      </c>
      <c r="M16" s="2">
        <f>B16*EXP(L16)</f>
        <v>0.11385465489149385</v>
      </c>
      <c r="N16" s="1"/>
      <c r="O16" s="1">
        <v>298.14999999999998</v>
      </c>
      <c r="P16" s="1">
        <v>8.3140000000000001</v>
      </c>
      <c r="Q16" s="1"/>
      <c r="R16" s="1"/>
      <c r="S16" s="1"/>
    </row>
    <row r="17" spans="1:19" x14ac:dyDescent="0.25">
      <c r="A17" s="1"/>
      <c r="B17" s="2">
        <v>1.5437715016075101E-2</v>
      </c>
      <c r="C17" s="2">
        <f t="shared" ref="C17:C19" si="0">M17</f>
        <v>9.0259580507188186E-2</v>
      </c>
      <c r="D17" s="1"/>
      <c r="E17" s="1">
        <v>122.12</v>
      </c>
      <c r="F17" s="1">
        <v>105.83</v>
      </c>
      <c r="G17" s="3">
        <f t="shared" ref="G17:G19" si="1">F17+273.15</f>
        <v>378.97999999999996</v>
      </c>
      <c r="H17" s="1">
        <v>189.93</v>
      </c>
      <c r="I17" s="3">
        <f t="shared" ref="I17:I19" si="2">H17*E17</f>
        <v>23194.251600000003</v>
      </c>
      <c r="J17" s="3">
        <f t="shared" ref="J17:J19" si="3">I17/1000</f>
        <v>23.194251600000005</v>
      </c>
      <c r="K17" s="3">
        <f t="shared" ref="K17:K19" si="4">(J17/G17)*1000</f>
        <v>61.201782679824809</v>
      </c>
      <c r="L17" s="1">
        <f t="shared" ref="L17:L19" si="5">I17/($P$16*G17)*(G17/$O$16-1)-K17/$P$16*(G17/$O$16-1)+K17/$P$16*LN(G17/$O$16)</f>
        <v>1.7658762043252185</v>
      </c>
      <c r="M17" s="2">
        <f t="shared" ref="M17:M19" si="6">B17*EXP(L17)</f>
        <v>9.0259580507188186E-2</v>
      </c>
      <c r="N17" s="1"/>
      <c r="O17" s="1"/>
      <c r="P17" s="1"/>
      <c r="Q17" s="1"/>
      <c r="R17" s="1"/>
      <c r="S17" s="1"/>
    </row>
    <row r="18" spans="1:19" x14ac:dyDescent="0.25">
      <c r="A18" s="1"/>
      <c r="B18" s="2">
        <v>1.5670589620572498E-2</v>
      </c>
      <c r="C18" s="2">
        <f t="shared" si="0"/>
        <v>9.1621126829997332E-2</v>
      </c>
      <c r="D18" s="1"/>
      <c r="E18" s="1">
        <v>122.12</v>
      </c>
      <c r="F18" s="1">
        <v>105.83</v>
      </c>
      <c r="G18" s="3">
        <f t="shared" si="1"/>
        <v>378.97999999999996</v>
      </c>
      <c r="H18" s="1">
        <v>189.93</v>
      </c>
      <c r="I18" s="3">
        <f t="shared" si="2"/>
        <v>23194.251600000003</v>
      </c>
      <c r="J18" s="3">
        <f>I18/1000</f>
        <v>23.194251600000005</v>
      </c>
      <c r="K18" s="3">
        <f t="shared" si="4"/>
        <v>61.201782679824809</v>
      </c>
      <c r="L18" s="1">
        <f t="shared" si="5"/>
        <v>1.7658762043252185</v>
      </c>
      <c r="M18" s="2">
        <f t="shared" si="6"/>
        <v>9.1621126829997332E-2</v>
      </c>
      <c r="N18" s="1"/>
      <c r="O18" s="1"/>
      <c r="P18" s="1"/>
      <c r="Q18" s="1"/>
      <c r="R18" s="1"/>
      <c r="S18" s="1"/>
    </row>
    <row r="19" spans="1:19" x14ac:dyDescent="0.25">
      <c r="A19" s="1"/>
      <c r="B19" s="2">
        <v>1.24230392406982E-2</v>
      </c>
      <c r="C19" s="2">
        <f t="shared" si="0"/>
        <v>7.2633696717562354E-2</v>
      </c>
      <c r="D19" s="1"/>
      <c r="E19" s="1">
        <v>122.12</v>
      </c>
      <c r="F19" s="1">
        <v>105.83</v>
      </c>
      <c r="G19" s="3">
        <f t="shared" si="1"/>
        <v>378.97999999999996</v>
      </c>
      <c r="H19" s="1">
        <v>189.93</v>
      </c>
      <c r="I19" s="3">
        <f t="shared" si="2"/>
        <v>23194.251600000003</v>
      </c>
      <c r="J19" s="3">
        <f t="shared" si="3"/>
        <v>23.194251600000005</v>
      </c>
      <c r="K19" s="3">
        <f t="shared" si="4"/>
        <v>61.201782679824809</v>
      </c>
      <c r="L19" s="1">
        <f t="shared" si="5"/>
        <v>1.7658762043252185</v>
      </c>
      <c r="M19" s="2">
        <f t="shared" si="6"/>
        <v>7.2633696717562354E-2</v>
      </c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2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 t="s">
        <v>81</v>
      </c>
      <c r="C21" s="2">
        <f>AVERAGE(C16:C19)</f>
        <v>9.2092264736560431E-2</v>
      </c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 t="s">
        <v>82</v>
      </c>
      <c r="C22" s="2">
        <f>_xlfn.STDEV.P(C16:C19)</f>
        <v>1.4627185281327242E-2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 t="s">
        <v>83</v>
      </c>
      <c r="C23" s="3">
        <f>(C22/C21)*100</f>
        <v>15.88318554568056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2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4"/>
  <sheetViews>
    <sheetView workbookViewId="0">
      <selection activeCell="C39" sqref="C39"/>
    </sheetView>
  </sheetViews>
  <sheetFormatPr defaultRowHeight="15" x14ac:dyDescent="0.25"/>
  <cols>
    <col min="1" max="1" width="13.85546875" bestFit="1" customWidth="1"/>
    <col min="2" max="2" width="40.28515625" bestFit="1" customWidth="1"/>
    <col min="3" max="3" width="19.7109375" bestFit="1" customWidth="1"/>
    <col min="4" max="4" width="15.7109375" bestFit="1" customWidth="1"/>
    <col min="5" max="5" width="15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3" spans="1:18" x14ac:dyDescent="0.25">
      <c r="A3" s="1" t="s">
        <v>31</v>
      </c>
    </row>
    <row r="5" spans="1:18" x14ac:dyDescent="0.25">
      <c r="A5" s="1" t="s">
        <v>37</v>
      </c>
      <c r="B5" s="1" t="s">
        <v>39</v>
      </c>
      <c r="C5" s="2">
        <v>5.0634550645631098E-2</v>
      </c>
      <c r="D5" s="3">
        <v>106.496583427042</v>
      </c>
      <c r="E5" s="3">
        <v>332.569416362065</v>
      </c>
      <c r="F5" s="2"/>
    </row>
    <row r="6" spans="1:18" s="1" customFormat="1" x14ac:dyDescent="0.25">
      <c r="A6" s="1" t="s">
        <v>37</v>
      </c>
      <c r="B6" s="1" t="s">
        <v>40</v>
      </c>
      <c r="C6" s="2">
        <v>6.6280495449145604E-2</v>
      </c>
      <c r="D6" s="3">
        <v>104.905004694558</v>
      </c>
      <c r="E6" s="3">
        <v>329.467188286995</v>
      </c>
      <c r="F6" s="2"/>
    </row>
    <row r="7" spans="1:18" x14ac:dyDescent="0.25">
      <c r="F7" s="2"/>
    </row>
    <row r="8" spans="1:18" x14ac:dyDescent="0.25">
      <c r="A8" s="1" t="s">
        <v>38</v>
      </c>
      <c r="B8" s="1" t="s">
        <v>39</v>
      </c>
      <c r="C8" s="2">
        <v>4.8540396151822998E-2</v>
      </c>
      <c r="D8" s="3">
        <v>84.082172008990099</v>
      </c>
      <c r="E8" s="3">
        <v>257.00210558847601</v>
      </c>
      <c r="F8" s="2"/>
    </row>
    <row r="9" spans="1:18" s="1" customFormat="1" x14ac:dyDescent="0.25">
      <c r="A9" s="1" t="s">
        <v>38</v>
      </c>
      <c r="B9" s="1" t="s">
        <v>40</v>
      </c>
      <c r="C9" s="2">
        <v>6.3539252648985495E-2</v>
      </c>
      <c r="D9" s="3">
        <v>82.490593276506502</v>
      </c>
      <c r="E9" s="3">
        <v>253.89987751340499</v>
      </c>
      <c r="F9" s="2"/>
    </row>
    <row r="13" spans="1:18" x14ac:dyDescent="0.25">
      <c r="A13" s="1"/>
      <c r="B13" s="1"/>
      <c r="C13" s="2" t="s">
        <v>66</v>
      </c>
      <c r="D13" s="3"/>
      <c r="E13" s="3"/>
      <c r="F13" s="1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2"/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 t="s">
        <v>67</v>
      </c>
      <c r="B15" s="1" t="s">
        <v>68</v>
      </c>
      <c r="C15" s="1" t="s">
        <v>69</v>
      </c>
      <c r="D15" s="1"/>
      <c r="E15" s="1" t="s">
        <v>70</v>
      </c>
      <c r="F15" s="1" t="s">
        <v>71</v>
      </c>
      <c r="G15" s="3" t="s">
        <v>72</v>
      </c>
      <c r="H15" s="1" t="s">
        <v>73</v>
      </c>
      <c r="I15" s="3" t="s">
        <v>74</v>
      </c>
      <c r="J15" s="3" t="s">
        <v>75</v>
      </c>
      <c r="K15" s="3" t="s">
        <v>76</v>
      </c>
      <c r="L15" s="1" t="s">
        <v>77</v>
      </c>
      <c r="M15" s="3" t="s">
        <v>78</v>
      </c>
      <c r="N15" s="1"/>
      <c r="O15" s="1" t="s">
        <v>79</v>
      </c>
      <c r="P15" s="1" t="s">
        <v>80</v>
      </c>
      <c r="Q15" s="1"/>
      <c r="R15" s="1"/>
    </row>
    <row r="16" spans="1:18" x14ac:dyDescent="0.25">
      <c r="A16" s="1" t="s">
        <v>92</v>
      </c>
      <c r="B16" s="2">
        <v>5.0634550645631098E-2</v>
      </c>
      <c r="C16" s="2">
        <f>M16</f>
        <v>0.10100046668891877</v>
      </c>
      <c r="D16" s="1"/>
      <c r="E16" s="1">
        <v>180.2</v>
      </c>
      <c r="F16" s="1">
        <v>51.81</v>
      </c>
      <c r="G16" s="3">
        <f>F16+273.15</f>
        <v>324.95999999999998</v>
      </c>
      <c r="H16" s="1">
        <v>120.23</v>
      </c>
      <c r="I16" s="3">
        <f>H16*E16</f>
        <v>21665.446</v>
      </c>
      <c r="J16" s="3">
        <f>I16/1000</f>
        <v>21.665445999999999</v>
      </c>
      <c r="K16" s="3">
        <f>(J16/G16)*1000</f>
        <v>66.671116445100935</v>
      </c>
      <c r="L16" s="1">
        <f>I16/($P$16*G16)*(G16/$O$16-1)-K16/$P$16*(G16/$O$16-1)+K16/$P$16*LN(G16/$O$16)</f>
        <v>0.69049097515079494</v>
      </c>
      <c r="M16" s="2">
        <f>B16*EXP(L16)</f>
        <v>0.10100046668891877</v>
      </c>
      <c r="N16" s="1"/>
      <c r="O16" s="1">
        <v>298.14999999999998</v>
      </c>
      <c r="P16" s="1">
        <v>8.3140000000000001</v>
      </c>
      <c r="Q16" s="1"/>
      <c r="R16" s="1"/>
    </row>
    <row r="17" spans="1:18" x14ac:dyDescent="0.25">
      <c r="A17" s="1"/>
      <c r="B17" s="2">
        <v>6.6280495449145604E-2</v>
      </c>
      <c r="C17" s="2">
        <f t="shared" ref="C17:C19" si="0">M17</f>
        <v>0.13220934890066161</v>
      </c>
      <c r="D17" s="1"/>
      <c r="E17" s="1">
        <v>180.2</v>
      </c>
      <c r="F17" s="1">
        <v>51.81</v>
      </c>
      <c r="G17" s="3">
        <f t="shared" ref="G17:G19" si="1">F17+273.15</f>
        <v>324.95999999999998</v>
      </c>
      <c r="H17" s="1">
        <v>120.23</v>
      </c>
      <c r="I17" s="3">
        <f t="shared" ref="I17:I19" si="2">H17*E17</f>
        <v>21665.446</v>
      </c>
      <c r="J17" s="3">
        <f t="shared" ref="J17:J19" si="3">I17/1000</f>
        <v>21.665445999999999</v>
      </c>
      <c r="K17" s="3">
        <f t="shared" ref="K17:K19" si="4">(J17/G17)*1000</f>
        <v>66.671116445100935</v>
      </c>
      <c r="L17" s="1">
        <f t="shared" ref="L17:L19" si="5">I17/($P$16*G17)*(G17/$O$16-1)-K17/$P$16*(G17/$O$16-1)+K17/$P$16*LN(G17/$O$16)</f>
        <v>0.69049097515079494</v>
      </c>
      <c r="M17" s="2">
        <f t="shared" ref="M17:M19" si="6">B17*EXP(L17)</f>
        <v>0.13220934890066161</v>
      </c>
      <c r="N17" s="1"/>
      <c r="O17" s="1"/>
      <c r="P17" s="1"/>
      <c r="Q17" s="1"/>
      <c r="R17" s="1"/>
    </row>
    <row r="18" spans="1:18" x14ac:dyDescent="0.25">
      <c r="A18" s="1"/>
      <c r="B18" s="2">
        <v>4.8540396151822998E-2</v>
      </c>
      <c r="C18" s="2">
        <f t="shared" si="0"/>
        <v>9.6823267948209404E-2</v>
      </c>
      <c r="D18" s="1"/>
      <c r="E18" s="1">
        <v>180.2</v>
      </c>
      <c r="F18" s="1">
        <v>51.81</v>
      </c>
      <c r="G18" s="3">
        <f>F18+273.15</f>
        <v>324.95999999999998</v>
      </c>
      <c r="H18" s="1">
        <v>120.23</v>
      </c>
      <c r="I18" s="3">
        <f t="shared" si="2"/>
        <v>21665.446</v>
      </c>
      <c r="J18" s="3">
        <f t="shared" si="3"/>
        <v>21.665445999999999</v>
      </c>
      <c r="K18" s="3">
        <f t="shared" si="4"/>
        <v>66.671116445100935</v>
      </c>
      <c r="L18" s="1">
        <f t="shared" si="5"/>
        <v>0.69049097515079494</v>
      </c>
      <c r="M18" s="2">
        <f t="shared" si="6"/>
        <v>9.6823267948209404E-2</v>
      </c>
      <c r="N18" s="1"/>
      <c r="O18" s="1"/>
      <c r="P18" s="1"/>
      <c r="Q18" s="1"/>
      <c r="R18" s="1"/>
    </row>
    <row r="19" spans="1:18" x14ac:dyDescent="0.25">
      <c r="A19" s="1"/>
      <c r="B19" s="2">
        <v>6.3539252648985495E-2</v>
      </c>
      <c r="C19" s="2">
        <f t="shared" si="0"/>
        <v>0.12674140658472249</v>
      </c>
      <c r="D19" s="1"/>
      <c r="E19" s="1">
        <v>180.2</v>
      </c>
      <c r="F19" s="1">
        <v>51.81</v>
      </c>
      <c r="G19" s="3">
        <f t="shared" si="1"/>
        <v>324.95999999999998</v>
      </c>
      <c r="H19" s="1">
        <v>120.23</v>
      </c>
      <c r="I19" s="3">
        <f t="shared" si="2"/>
        <v>21665.446</v>
      </c>
      <c r="J19" s="3">
        <f t="shared" si="3"/>
        <v>21.665445999999999</v>
      </c>
      <c r="K19" s="3">
        <f t="shared" si="4"/>
        <v>66.671116445100935</v>
      </c>
      <c r="L19" s="1">
        <f t="shared" si="5"/>
        <v>0.69049097515079494</v>
      </c>
      <c r="M19" s="2">
        <f t="shared" si="6"/>
        <v>0.12674140658472249</v>
      </c>
      <c r="N19" s="1"/>
      <c r="O19" s="1"/>
      <c r="P19" s="1"/>
      <c r="Q19" s="1"/>
      <c r="R19" s="1"/>
    </row>
    <row r="20" spans="1:18" x14ac:dyDescent="0.25">
      <c r="A20" s="1"/>
      <c r="B20" s="1"/>
      <c r="C20" s="2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 t="s">
        <v>81</v>
      </c>
      <c r="C21" s="2">
        <f>AVERAGE(C16:C19)</f>
        <v>0.11419362253062806</v>
      </c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 t="s">
        <v>82</v>
      </c>
      <c r="C22" s="2">
        <f>_xlfn.STDEV.P(C16:C19)</f>
        <v>1.5474187060155159E-2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83</v>
      </c>
      <c r="C23" s="3">
        <f>(C22/C21)*100</f>
        <v>13.550832977563875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2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5"/>
  <sheetViews>
    <sheetView workbookViewId="0">
      <selection activeCell="K19" sqref="K19"/>
    </sheetView>
  </sheetViews>
  <sheetFormatPr defaultRowHeight="15" x14ac:dyDescent="0.25"/>
  <cols>
    <col min="1" max="1" width="13.85546875" bestFit="1" customWidth="1"/>
    <col min="2" max="2" width="36.710937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8" s="1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8" s="1" customFormat="1" x14ac:dyDescent="0.25"/>
    <row r="3" spans="1:18" s="1" customFormat="1" x14ac:dyDescent="0.25">
      <c r="A3" s="1" t="s">
        <v>31</v>
      </c>
    </row>
    <row r="4" spans="1:18" s="1" customFormat="1" x14ac:dyDescent="0.25"/>
    <row r="5" spans="1:18" s="1" customFormat="1" x14ac:dyDescent="0.25">
      <c r="A5" s="1" t="s">
        <v>37</v>
      </c>
      <c r="B5" s="1" t="s">
        <v>41</v>
      </c>
      <c r="C5" s="2">
        <v>0.126062309749504</v>
      </c>
      <c r="D5" s="3">
        <v>92.789178691464897</v>
      </c>
      <c r="E5" s="3">
        <v>294.15496368035798</v>
      </c>
      <c r="F5" s="2"/>
    </row>
    <row r="6" spans="1:18" s="1" customFormat="1" x14ac:dyDescent="0.25">
      <c r="A6" s="1" t="s">
        <v>37</v>
      </c>
      <c r="B6" s="1" t="s">
        <v>42</v>
      </c>
      <c r="C6" s="2">
        <v>0.100202687661459</v>
      </c>
      <c r="D6" s="3">
        <v>106.240449329675</v>
      </c>
      <c r="E6" s="3">
        <v>337.38471686595102</v>
      </c>
      <c r="F6" s="2"/>
    </row>
    <row r="7" spans="1:18" s="1" customFormat="1" x14ac:dyDescent="0.25">
      <c r="F7" s="2"/>
    </row>
    <row r="8" spans="1:18" x14ac:dyDescent="0.25">
      <c r="A8" s="1" t="s">
        <v>38</v>
      </c>
      <c r="B8" s="1" t="s">
        <v>41</v>
      </c>
      <c r="C8" s="2">
        <v>0.12231518446914</v>
      </c>
      <c r="D8" s="3">
        <v>68.773617392937695</v>
      </c>
      <c r="E8" s="3">
        <v>213.314955908353</v>
      </c>
    </row>
    <row r="9" spans="1:18" s="1" customFormat="1" x14ac:dyDescent="0.25">
      <c r="A9" s="1" t="s">
        <v>38</v>
      </c>
      <c r="B9" s="1" t="s">
        <v>42</v>
      </c>
      <c r="C9" s="2">
        <v>9.7224223877615104E-2</v>
      </c>
      <c r="D9" s="3">
        <v>82.224888031148097</v>
      </c>
      <c r="E9" s="3">
        <v>256.54470909394701</v>
      </c>
      <c r="F9" s="2"/>
    </row>
    <row r="14" spans="1:18" x14ac:dyDescent="0.25">
      <c r="A14" s="1"/>
      <c r="B14" s="1"/>
      <c r="C14" s="2" t="s">
        <v>66</v>
      </c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2"/>
      <c r="D15" s="3"/>
      <c r="E15" s="3"/>
      <c r="F15" s="1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 t="s">
        <v>67</v>
      </c>
      <c r="B16" s="1" t="s">
        <v>68</v>
      </c>
      <c r="C16" s="1" t="s">
        <v>69</v>
      </c>
      <c r="D16" s="1"/>
      <c r="E16" s="1" t="s">
        <v>70</v>
      </c>
      <c r="F16" s="1" t="s">
        <v>71</v>
      </c>
      <c r="G16" s="3" t="s">
        <v>72</v>
      </c>
      <c r="H16" s="1" t="s">
        <v>73</v>
      </c>
      <c r="I16" s="3" t="s">
        <v>74</v>
      </c>
      <c r="J16" s="3" t="s">
        <v>75</v>
      </c>
      <c r="K16" s="3" t="s">
        <v>76</v>
      </c>
      <c r="L16" s="1" t="s">
        <v>77</v>
      </c>
      <c r="M16" s="3" t="s">
        <v>78</v>
      </c>
      <c r="N16" s="1"/>
      <c r="O16" s="1" t="s">
        <v>79</v>
      </c>
      <c r="P16" s="1" t="s">
        <v>80</v>
      </c>
      <c r="Q16" s="1"/>
      <c r="R16" s="1"/>
    </row>
    <row r="17" spans="1:18" x14ac:dyDescent="0.25">
      <c r="A17" s="1" t="s">
        <v>93</v>
      </c>
      <c r="B17" s="2">
        <v>0.126062309749504</v>
      </c>
      <c r="C17" s="2">
        <f>M17</f>
        <v>0.19562096811046165</v>
      </c>
      <c r="D17" s="1"/>
      <c r="E17" s="1">
        <v>196.2</v>
      </c>
      <c r="F17" s="1">
        <v>40.479999999999997</v>
      </c>
      <c r="G17" s="3">
        <f>F17+273.15</f>
        <v>313.63</v>
      </c>
      <c r="H17" s="1">
        <v>115.37</v>
      </c>
      <c r="I17" s="3">
        <f>H17*E17</f>
        <v>22635.594000000001</v>
      </c>
      <c r="J17" s="3">
        <f>I17/1000</f>
        <v>22.635594000000001</v>
      </c>
      <c r="K17" s="3">
        <f>(J17/G17)*1000</f>
        <v>72.17292350859293</v>
      </c>
      <c r="L17" s="1">
        <f>I17/($P$17*G17)*(G17/$O$17-1)-K17/$P$17*(G17/$O$17-1)+K17/$P$17*LN(G17/$O$17)</f>
        <v>0.43940264424674341</v>
      </c>
      <c r="M17" s="2">
        <f>B17*EXP(L17)</f>
        <v>0.19562096811046165</v>
      </c>
      <c r="N17" s="1"/>
      <c r="O17" s="1">
        <v>298.14999999999998</v>
      </c>
      <c r="P17" s="1">
        <v>8.3140000000000001</v>
      </c>
      <c r="Q17" s="1"/>
      <c r="R17" s="1"/>
    </row>
    <row r="18" spans="1:18" x14ac:dyDescent="0.25">
      <c r="A18" s="1"/>
      <c r="B18" s="2">
        <v>0.100202687661459</v>
      </c>
      <c r="C18" s="2">
        <f t="shared" ref="C18:C20" si="0">M18</f>
        <v>0.15549252434415231</v>
      </c>
      <c r="D18" s="1"/>
      <c r="E18" s="1">
        <v>196.2</v>
      </c>
      <c r="F18" s="1">
        <v>40.479999999999997</v>
      </c>
      <c r="G18" s="3">
        <f t="shared" ref="G18:G20" si="1">F18+273.15</f>
        <v>313.63</v>
      </c>
      <c r="H18" s="1">
        <v>115.37</v>
      </c>
      <c r="I18" s="3">
        <f t="shared" ref="I18:I20" si="2">H18*E18</f>
        <v>22635.594000000001</v>
      </c>
      <c r="J18" s="3">
        <f t="shared" ref="J18:J20" si="3">I18/1000</f>
        <v>22.635594000000001</v>
      </c>
      <c r="K18" s="3">
        <f t="shared" ref="K18:K20" si="4">(J18/G18)*1000</f>
        <v>72.17292350859293</v>
      </c>
      <c r="L18" s="1">
        <f t="shared" ref="L18:L20" si="5">I18/($P$17*G18)*(G18/$O$17-1)-K18/$P$17*(G18/$O$17-1)+K18/$P$17*LN(G18/$O$17)</f>
        <v>0.43940264424674341</v>
      </c>
      <c r="M18" s="2">
        <f t="shared" ref="M18:M20" si="6">B18*EXP(L18)</f>
        <v>0.15549252434415231</v>
      </c>
      <c r="N18" s="1"/>
      <c r="O18" s="1"/>
      <c r="P18" s="1"/>
      <c r="Q18" s="1"/>
      <c r="R18" s="1"/>
    </row>
    <row r="19" spans="1:18" x14ac:dyDescent="0.25">
      <c r="A19" s="1"/>
      <c r="B19" s="2">
        <v>0.12231518446914</v>
      </c>
      <c r="C19" s="2">
        <f t="shared" si="0"/>
        <v>0.18980625412947436</v>
      </c>
      <c r="D19" s="1"/>
      <c r="E19" s="1">
        <v>196.2</v>
      </c>
      <c r="F19" s="1">
        <v>40.479999999999997</v>
      </c>
      <c r="G19" s="3">
        <f t="shared" si="1"/>
        <v>313.63</v>
      </c>
      <c r="H19" s="1">
        <v>115.37</v>
      </c>
      <c r="I19" s="3">
        <f t="shared" si="2"/>
        <v>22635.594000000001</v>
      </c>
      <c r="J19" s="3">
        <f t="shared" si="3"/>
        <v>22.635594000000001</v>
      </c>
      <c r="K19" s="3">
        <f t="shared" si="4"/>
        <v>72.17292350859293</v>
      </c>
      <c r="L19" s="1">
        <f t="shared" si="5"/>
        <v>0.43940264424674341</v>
      </c>
      <c r="M19" s="2">
        <f t="shared" si="6"/>
        <v>0.18980625412947436</v>
      </c>
      <c r="N19" s="1"/>
      <c r="O19" s="1"/>
      <c r="P19" s="1"/>
      <c r="Q19" s="1"/>
      <c r="R19" s="1"/>
    </row>
    <row r="20" spans="1:18" x14ac:dyDescent="0.25">
      <c r="A20" s="1"/>
      <c r="B20" s="2">
        <v>9.7224223877615104E-2</v>
      </c>
      <c r="C20" s="2">
        <f t="shared" si="0"/>
        <v>0.15087060388247533</v>
      </c>
      <c r="D20" s="1"/>
      <c r="E20" s="1">
        <v>196.2</v>
      </c>
      <c r="F20" s="1">
        <v>40.479999999999997</v>
      </c>
      <c r="G20" s="3">
        <f t="shared" si="1"/>
        <v>313.63</v>
      </c>
      <c r="H20" s="1">
        <v>115.37</v>
      </c>
      <c r="I20" s="3">
        <f t="shared" si="2"/>
        <v>22635.594000000001</v>
      </c>
      <c r="J20" s="3">
        <f t="shared" si="3"/>
        <v>22.635594000000001</v>
      </c>
      <c r="K20" s="3">
        <f t="shared" si="4"/>
        <v>72.17292350859293</v>
      </c>
      <c r="L20" s="1">
        <f t="shared" si="5"/>
        <v>0.43940264424674341</v>
      </c>
      <c r="M20" s="2">
        <f t="shared" si="6"/>
        <v>0.15087060388247533</v>
      </c>
      <c r="N20" s="1"/>
      <c r="O20" s="1"/>
      <c r="P20" s="1"/>
      <c r="Q20" s="1"/>
      <c r="R20" s="1"/>
    </row>
    <row r="21" spans="1:18" x14ac:dyDescent="0.25">
      <c r="A21" s="1"/>
      <c r="B21" s="1"/>
      <c r="C21" s="2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 t="s">
        <v>81</v>
      </c>
      <c r="C22" s="2">
        <f>AVERAGE(C17:C20)</f>
        <v>0.17294758761664092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82</v>
      </c>
      <c r="C23" s="2">
        <f>_xlfn.STDEV.P(C17:C20)</f>
        <v>1.9939717050736216E-2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 t="s">
        <v>83</v>
      </c>
      <c r="C24" s="3">
        <f>(C23/C22)*100</f>
        <v>11.529340955558739</v>
      </c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2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6"/>
  <sheetViews>
    <sheetView workbookViewId="0">
      <selection activeCell="K16" sqref="K16"/>
    </sheetView>
  </sheetViews>
  <sheetFormatPr defaultRowHeight="15" x14ac:dyDescent="0.25"/>
  <cols>
    <col min="1" max="1" width="13.85546875" bestFit="1" customWidth="1"/>
    <col min="2" max="2" width="31.8554687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  <col min="10" max="10" width="14.140625" bestFit="1" customWidth="1"/>
    <col min="11" max="11" width="16.140625" bestFit="1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</row>
    <row r="3" spans="1:27" x14ac:dyDescent="0.25">
      <c r="A3" s="1" t="s">
        <v>31</v>
      </c>
      <c r="B3" s="1"/>
      <c r="C3" s="1"/>
      <c r="D3" s="1"/>
      <c r="E3" s="1"/>
      <c r="F3" s="1"/>
      <c r="G3" s="1"/>
      <c r="H3" s="1"/>
      <c r="I3" s="1"/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</row>
    <row r="5" spans="1:27" s="1" customFormat="1" x14ac:dyDescent="0.25">
      <c r="A5" s="1" t="s">
        <v>37</v>
      </c>
      <c r="B5" s="1" t="s">
        <v>43</v>
      </c>
      <c r="C5" s="2">
        <v>0.44011062469534901</v>
      </c>
      <c r="D5" s="3">
        <v>78.834064399888206</v>
      </c>
      <c r="E5" s="3">
        <v>257.720297999347</v>
      </c>
      <c r="F5" s="2"/>
    </row>
    <row r="6" spans="1:27" s="1" customFormat="1" x14ac:dyDescent="0.25">
      <c r="A6" s="1" t="s">
        <v>37</v>
      </c>
      <c r="B6" s="1" t="s">
        <v>44</v>
      </c>
      <c r="C6" s="2">
        <v>0.36605798083403102</v>
      </c>
      <c r="D6" s="3">
        <v>97.133375407535198</v>
      </c>
      <c r="E6" s="3">
        <v>317.59565731024202</v>
      </c>
      <c r="F6" s="2"/>
    </row>
    <row r="8" spans="1:27" s="1" customFormat="1" x14ac:dyDescent="0.25">
      <c r="A8" s="1" t="s">
        <v>38</v>
      </c>
      <c r="B8" s="1" t="s">
        <v>43</v>
      </c>
      <c r="C8" s="2">
        <v>0.42702860477020499</v>
      </c>
      <c r="D8" s="3">
        <v>54.818503101361003</v>
      </c>
      <c r="E8" s="3">
        <v>176.88029022734199</v>
      </c>
      <c r="F8" s="2"/>
    </row>
    <row r="9" spans="1:27" s="1" customFormat="1" x14ac:dyDescent="0.25">
      <c r="A9" s="1" t="s">
        <v>38</v>
      </c>
      <c r="B9" s="1" t="s">
        <v>44</v>
      </c>
      <c r="C9" s="2">
        <v>0.35517713058792899</v>
      </c>
      <c r="D9" s="3">
        <v>73.117814109007995</v>
      </c>
      <c r="E9" s="3">
        <v>236.75564953823701</v>
      </c>
      <c r="F9" s="2"/>
    </row>
    <row r="13" spans="1:27" x14ac:dyDescent="0.25">
      <c r="A13" s="1"/>
      <c r="B13" s="1"/>
      <c r="C13" s="2" t="s">
        <v>66</v>
      </c>
      <c r="D13" s="3"/>
      <c r="E13" s="3"/>
      <c r="F13" s="1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2"/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 t="s">
        <v>67</v>
      </c>
      <c r="B15" s="1" t="s">
        <v>68</v>
      </c>
      <c r="C15" s="1" t="s">
        <v>69</v>
      </c>
      <c r="D15" s="1"/>
      <c r="E15" s="1" t="s">
        <v>70</v>
      </c>
      <c r="F15" s="1" t="s">
        <v>71</v>
      </c>
      <c r="G15" s="3" t="s">
        <v>72</v>
      </c>
      <c r="H15" s="1" t="s">
        <v>73</v>
      </c>
      <c r="I15" s="3" t="s">
        <v>74</v>
      </c>
      <c r="J15" s="3" t="s">
        <v>75</v>
      </c>
      <c r="K15" s="3" t="s">
        <v>76</v>
      </c>
      <c r="L15" s="1" t="s">
        <v>77</v>
      </c>
      <c r="M15" s="3" t="s">
        <v>78</v>
      </c>
      <c r="N15" s="1"/>
      <c r="O15" s="1" t="s">
        <v>79</v>
      </c>
      <c r="P15" s="1" t="s">
        <v>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 t="s">
        <v>94</v>
      </c>
      <c r="B16" s="2">
        <v>0.44011062469534901</v>
      </c>
      <c r="C16" s="2">
        <f>M16</f>
        <v>1.1809699778589189</v>
      </c>
      <c r="D16" s="1"/>
      <c r="E16" s="1">
        <v>164.16</v>
      </c>
      <c r="F16" s="1">
        <v>64.06</v>
      </c>
      <c r="G16" s="3">
        <f>F16+273.15</f>
        <v>337.21</v>
      </c>
      <c r="H16" s="1">
        <v>136.93</v>
      </c>
      <c r="I16" s="3">
        <f>H16*E16</f>
        <v>22478.428800000002</v>
      </c>
      <c r="J16" s="3">
        <f>I16/1000</f>
        <v>22.478428800000003</v>
      </c>
      <c r="K16" s="3">
        <f>(J16/G16)*1000</f>
        <v>66.660030248213289</v>
      </c>
      <c r="L16" s="1">
        <f>I16/($P$16*G16)*(G16/$O$16-1)-K16/$P$16*(G16/$O$16-1)+K16/$P$16*LN(G16/$O$16)</f>
        <v>0.98706527985116832</v>
      </c>
      <c r="M16" s="2">
        <f>B16*EXP(L16)</f>
        <v>1.1809699778589189</v>
      </c>
      <c r="N16" s="1"/>
      <c r="O16" s="1">
        <v>298.14999999999998</v>
      </c>
      <c r="P16" s="1">
        <v>8.3140000000000001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2">
        <v>0.36605798083403102</v>
      </c>
      <c r="C17" s="2">
        <f t="shared" ref="C17:C19" si="0">M17</f>
        <v>0.98226096182043532</v>
      </c>
      <c r="D17" s="1"/>
      <c r="E17" s="1">
        <v>164.16</v>
      </c>
      <c r="F17" s="1">
        <v>64.06</v>
      </c>
      <c r="G17" s="3">
        <f t="shared" ref="G17:G19" si="1">F17+273.15</f>
        <v>337.21</v>
      </c>
      <c r="H17" s="1">
        <v>136.93</v>
      </c>
      <c r="I17" s="3">
        <f t="shared" ref="I17:I19" si="2">H17*E17</f>
        <v>22478.428800000002</v>
      </c>
      <c r="J17" s="3">
        <f t="shared" ref="J17:J19" si="3">I17/1000</f>
        <v>22.478428800000003</v>
      </c>
      <c r="K17" s="3">
        <f t="shared" ref="K17:K19" si="4">(J17/G17)*1000</f>
        <v>66.660030248213289</v>
      </c>
      <c r="L17" s="1">
        <f t="shared" ref="L17:L19" si="5">I17/($P$16*G17)*(G17/$O$16-1)-K17/$P$16*(G17/$O$16-1)+K17/$P$16*LN(G17/$O$16)</f>
        <v>0.98706527985116832</v>
      </c>
      <c r="M17" s="2">
        <f t="shared" ref="M17:M19" si="6">B17*EXP(L17)</f>
        <v>0.98226096182043532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2">
        <v>0.42702860477020499</v>
      </c>
      <c r="C18" s="2">
        <f t="shared" si="0"/>
        <v>1.145866365461373</v>
      </c>
      <c r="D18" s="1"/>
      <c r="E18" s="1">
        <v>164.16</v>
      </c>
      <c r="F18" s="1">
        <v>64.06</v>
      </c>
      <c r="G18" s="3">
        <f t="shared" si="1"/>
        <v>337.21</v>
      </c>
      <c r="H18" s="1">
        <v>136.93</v>
      </c>
      <c r="I18" s="3">
        <f t="shared" si="2"/>
        <v>22478.428800000002</v>
      </c>
      <c r="J18" s="3">
        <f t="shared" si="3"/>
        <v>22.478428800000003</v>
      </c>
      <c r="K18" s="3">
        <f t="shared" si="4"/>
        <v>66.660030248213289</v>
      </c>
      <c r="L18" s="1">
        <f t="shared" si="5"/>
        <v>0.98706527985116832</v>
      </c>
      <c r="M18" s="2">
        <f t="shared" si="6"/>
        <v>1.145866365461373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2">
        <v>0.35517713058792899</v>
      </c>
      <c r="C19" s="2">
        <f t="shared" si="0"/>
        <v>0.95306385374534563</v>
      </c>
      <c r="D19" s="1"/>
      <c r="E19" s="1">
        <v>164.16</v>
      </c>
      <c r="F19" s="1">
        <v>64.06</v>
      </c>
      <c r="G19" s="3">
        <f t="shared" si="1"/>
        <v>337.21</v>
      </c>
      <c r="H19" s="1">
        <v>136.93</v>
      </c>
      <c r="I19" s="3">
        <f t="shared" si="2"/>
        <v>22478.428800000002</v>
      </c>
      <c r="J19" s="3">
        <f t="shared" si="3"/>
        <v>22.478428800000003</v>
      </c>
      <c r="K19" s="3">
        <f t="shared" si="4"/>
        <v>66.660030248213289</v>
      </c>
      <c r="L19" s="1">
        <f t="shared" si="5"/>
        <v>0.98706527985116832</v>
      </c>
      <c r="M19" s="2">
        <f t="shared" si="6"/>
        <v>0.95306385374534563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2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 t="s">
        <v>81</v>
      </c>
      <c r="C21" s="2">
        <f>AVERAGE(C16:C19)</f>
        <v>1.0655402897215183</v>
      </c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 t="s">
        <v>82</v>
      </c>
      <c r="C22" s="2">
        <f>_xlfn.STDEV.P(C16:C19)</f>
        <v>9.9200159340623789E-2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 t="s">
        <v>83</v>
      </c>
      <c r="C23" s="3">
        <f>(C22/C21)*100</f>
        <v>9.30984593426777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2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7"/>
  <sheetViews>
    <sheetView workbookViewId="0">
      <selection activeCell="K21" sqref="K21"/>
    </sheetView>
  </sheetViews>
  <sheetFormatPr defaultRowHeight="15" x14ac:dyDescent="0.25"/>
  <cols>
    <col min="1" max="1" width="13.85546875" bestFit="1" customWidth="1"/>
    <col min="2" max="2" width="39.28515625" bestFit="1" customWidth="1"/>
    <col min="3" max="3" width="19.7109375" style="2" bestFit="1" customWidth="1"/>
    <col min="4" max="4" width="15.7109375" style="3" bestFit="1" customWidth="1"/>
    <col min="5" max="5" width="15.42578125" style="3" bestFit="1" customWidth="1"/>
    <col min="6" max="6" width="19.42578125" bestFit="1" customWidth="1"/>
    <col min="7" max="7" width="16.2851562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7" x14ac:dyDescent="0.25">
      <c r="A2" s="1"/>
      <c r="B2" s="1"/>
      <c r="F2" s="1"/>
      <c r="G2" s="1"/>
      <c r="H2" s="1"/>
    </row>
    <row r="3" spans="1:17" x14ac:dyDescent="0.25">
      <c r="A3" s="1" t="s">
        <v>31</v>
      </c>
      <c r="B3" s="1"/>
      <c r="F3" s="1"/>
      <c r="G3" s="1"/>
      <c r="H3" s="1"/>
    </row>
    <row r="4" spans="1:17" x14ac:dyDescent="0.25">
      <c r="A4" s="1"/>
      <c r="B4" s="1"/>
      <c r="F4" s="1"/>
      <c r="G4" s="1"/>
      <c r="H4" s="1"/>
    </row>
    <row r="5" spans="1:17" s="1" customFormat="1" x14ac:dyDescent="0.25">
      <c r="A5" s="1" t="s">
        <v>37</v>
      </c>
      <c r="B5" s="1" t="s">
        <v>45</v>
      </c>
      <c r="C5" s="2">
        <v>1.8364523339266799E-2</v>
      </c>
      <c r="D5" s="3">
        <v>115.08751015097199</v>
      </c>
      <c r="E5" s="3">
        <v>352.96585900381803</v>
      </c>
      <c r="F5" s="2"/>
    </row>
    <row r="6" spans="1:17" x14ac:dyDescent="0.25">
      <c r="A6" s="1" t="s">
        <v>37</v>
      </c>
      <c r="B6" s="1" t="s">
        <v>46</v>
      </c>
      <c r="C6" s="2">
        <v>1.3812444967342701E-2</v>
      </c>
      <c r="D6" s="3">
        <v>111.377475896758</v>
      </c>
      <c r="E6" s="3">
        <v>338.14783066565502</v>
      </c>
    </row>
    <row r="7" spans="1:17" x14ac:dyDescent="0.25">
      <c r="A7" s="1" t="s">
        <v>37</v>
      </c>
      <c r="B7" t="s">
        <v>63</v>
      </c>
      <c r="C7" s="2">
        <v>1.9327227433577201E-2</v>
      </c>
      <c r="D7" s="3">
        <v>111.274010186154</v>
      </c>
      <c r="E7" s="3">
        <v>340.59367581555802</v>
      </c>
    </row>
    <row r="9" spans="1:17" s="1" customFormat="1" x14ac:dyDescent="0.25">
      <c r="A9" s="1" t="s">
        <v>38</v>
      </c>
      <c r="B9" s="1" t="s">
        <v>45</v>
      </c>
      <c r="C9" s="2">
        <v>1.4778300664500201E-2</v>
      </c>
      <c r="D9" s="3">
        <v>99.431444486377302</v>
      </c>
      <c r="E9" s="3">
        <v>298.62241968878402</v>
      </c>
      <c r="F9" s="2"/>
    </row>
    <row r="10" spans="1:17" x14ac:dyDescent="0.25">
      <c r="A10" s="1" t="s">
        <v>38</v>
      </c>
      <c r="B10" s="1" t="s">
        <v>46</v>
      </c>
      <c r="C10" s="2">
        <v>1.32411869364128E-2</v>
      </c>
      <c r="D10" s="3">
        <v>88.963064478706499</v>
      </c>
      <c r="E10" s="3">
        <v>262.58051989206501</v>
      </c>
    </row>
    <row r="11" spans="1:17" x14ac:dyDescent="0.25">
      <c r="A11" s="1" t="s">
        <v>38</v>
      </c>
      <c r="B11" s="1" t="s">
        <v>63</v>
      </c>
      <c r="C11" s="2">
        <v>1.8527887858784901E-2</v>
      </c>
      <c r="D11" s="3">
        <v>88.859598768102501</v>
      </c>
      <c r="E11" s="3">
        <v>265.02636504196801</v>
      </c>
    </row>
    <row r="15" spans="1:17" x14ac:dyDescent="0.25">
      <c r="A15" s="1"/>
      <c r="B15" s="1"/>
      <c r="C15" s="2" t="s">
        <v>66</v>
      </c>
      <c r="F15" s="1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F16" s="1"/>
      <c r="G16" s="3"/>
      <c r="H16" s="3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 t="s">
        <v>67</v>
      </c>
      <c r="B17" s="1" t="s">
        <v>68</v>
      </c>
      <c r="C17" s="1" t="s">
        <v>69</v>
      </c>
      <c r="D17" s="1"/>
      <c r="E17" s="1" t="s">
        <v>70</v>
      </c>
      <c r="F17" s="1" t="s">
        <v>71</v>
      </c>
      <c r="G17" s="3" t="s">
        <v>72</v>
      </c>
      <c r="H17" s="1" t="s">
        <v>73</v>
      </c>
      <c r="I17" s="3" t="s">
        <v>74</v>
      </c>
      <c r="J17" s="3" t="s">
        <v>75</v>
      </c>
      <c r="K17" s="3" t="s">
        <v>76</v>
      </c>
      <c r="L17" s="1" t="s">
        <v>77</v>
      </c>
      <c r="M17" s="3" t="s">
        <v>78</v>
      </c>
      <c r="N17" s="1"/>
      <c r="O17" s="1" t="s">
        <v>79</v>
      </c>
      <c r="P17" s="1" t="s">
        <v>80</v>
      </c>
      <c r="Q17" s="1"/>
    </row>
    <row r="18" spans="1:17" x14ac:dyDescent="0.25">
      <c r="A18" s="1" t="s">
        <v>95</v>
      </c>
      <c r="B18" s="2">
        <v>1.8364523339266799E-2</v>
      </c>
      <c r="C18" s="2">
        <f>M18</f>
        <v>7.8919194092686676E-2</v>
      </c>
      <c r="D18" s="1"/>
      <c r="E18" s="1">
        <v>138.12</v>
      </c>
      <c r="F18" s="1">
        <v>100</v>
      </c>
      <c r="G18" s="3">
        <f>F18+273.15</f>
        <v>373.15</v>
      </c>
      <c r="H18" s="1">
        <v>145.94999999999999</v>
      </c>
      <c r="I18" s="3">
        <f>H18*E18</f>
        <v>20158.613999999998</v>
      </c>
      <c r="J18" s="3">
        <f>I18/1000</f>
        <v>20.158613999999996</v>
      </c>
      <c r="K18" s="3">
        <f>(J18/G18)*1000</f>
        <v>54.022816561704403</v>
      </c>
      <c r="L18" s="1">
        <f>I18/($P$18*G18)*(G18/$O$18-1)-K18/$P$18*(G18/$O$18-1)+K18/$P$18*LN(G18/$O$18)</f>
        <v>1.4580037453133792</v>
      </c>
      <c r="M18" s="2">
        <f>B18*EXP(L18)</f>
        <v>7.8919194092686676E-2</v>
      </c>
      <c r="N18" s="1"/>
      <c r="O18" s="1">
        <v>298.14999999999998</v>
      </c>
      <c r="P18" s="1">
        <v>8.3140000000000001</v>
      </c>
      <c r="Q18" s="1"/>
    </row>
    <row r="19" spans="1:17" x14ac:dyDescent="0.25">
      <c r="A19" s="1"/>
      <c r="B19" s="2">
        <v>1.3812444967342701E-2</v>
      </c>
      <c r="C19" s="2">
        <f t="shared" ref="C19:C23" si="0">M19</f>
        <v>5.9357218542204354E-2</v>
      </c>
      <c r="D19" s="1"/>
      <c r="E19" s="1">
        <v>138.12</v>
      </c>
      <c r="F19" s="1">
        <v>100</v>
      </c>
      <c r="G19" s="3">
        <f t="shared" ref="G19:G23" si="1">F19+273.15</f>
        <v>373.15</v>
      </c>
      <c r="H19" s="1">
        <v>145.94999999999999</v>
      </c>
      <c r="I19" s="3">
        <f t="shared" ref="I19:I23" si="2">H19*E19</f>
        <v>20158.613999999998</v>
      </c>
      <c r="J19" s="3">
        <f t="shared" ref="J19:J23" si="3">I19/1000</f>
        <v>20.158613999999996</v>
      </c>
      <c r="K19" s="3">
        <f t="shared" ref="K19:K23" si="4">(J19/G19)*1000</f>
        <v>54.022816561704403</v>
      </c>
      <c r="L19" s="1">
        <f t="shared" ref="L19:L23" si="5">I19/($P$18*G19)*(G19/$O$18-1)-K19/$P$18*(G19/$O$18-1)+K19/$P$18*LN(G19/$O$18)</f>
        <v>1.4580037453133792</v>
      </c>
      <c r="M19" s="2">
        <f t="shared" ref="M19:M23" si="6">B19*EXP(L19)</f>
        <v>5.9357218542204354E-2</v>
      </c>
      <c r="N19" s="1"/>
      <c r="O19" s="1"/>
      <c r="P19" s="1"/>
      <c r="Q19" s="1"/>
    </row>
    <row r="20" spans="1:17" x14ac:dyDescent="0.25">
      <c r="A20" s="1"/>
      <c r="B20" s="2">
        <v>1.9327227433577201E-2</v>
      </c>
      <c r="C20" s="2">
        <f t="shared" si="0"/>
        <v>8.3056292010728255E-2</v>
      </c>
      <c r="D20" s="1"/>
      <c r="E20" s="1">
        <v>138.12</v>
      </c>
      <c r="F20" s="1">
        <v>100</v>
      </c>
      <c r="G20" s="3">
        <f t="shared" si="1"/>
        <v>373.15</v>
      </c>
      <c r="H20" s="1">
        <v>145.94999999999999</v>
      </c>
      <c r="I20" s="3">
        <f t="shared" si="2"/>
        <v>20158.613999999998</v>
      </c>
      <c r="J20" s="3">
        <f t="shared" si="3"/>
        <v>20.158613999999996</v>
      </c>
      <c r="K20" s="3">
        <f t="shared" si="4"/>
        <v>54.022816561704403</v>
      </c>
      <c r="L20" s="1">
        <f t="shared" si="5"/>
        <v>1.4580037453133792</v>
      </c>
      <c r="M20" s="2">
        <f t="shared" si="6"/>
        <v>8.3056292010728255E-2</v>
      </c>
      <c r="N20" s="1"/>
      <c r="O20" s="1"/>
      <c r="P20" s="1"/>
      <c r="Q20" s="1"/>
    </row>
    <row r="21" spans="1:17" x14ac:dyDescent="0.25">
      <c r="A21" s="1"/>
      <c r="B21" s="2">
        <v>1.4778300664500201E-2</v>
      </c>
      <c r="C21" s="2">
        <f t="shared" si="0"/>
        <v>6.3507860071054578E-2</v>
      </c>
      <c r="D21" s="1"/>
      <c r="E21" s="1">
        <v>138.12</v>
      </c>
      <c r="F21" s="1">
        <v>100</v>
      </c>
      <c r="G21" s="3">
        <f t="shared" si="1"/>
        <v>373.15</v>
      </c>
      <c r="H21" s="1">
        <v>145.94999999999999</v>
      </c>
      <c r="I21" s="3">
        <f t="shared" si="2"/>
        <v>20158.613999999998</v>
      </c>
      <c r="J21" s="3">
        <f t="shared" si="3"/>
        <v>20.158613999999996</v>
      </c>
      <c r="K21" s="3">
        <f t="shared" si="4"/>
        <v>54.022816561704403</v>
      </c>
      <c r="L21" s="1">
        <f t="shared" si="5"/>
        <v>1.4580037453133792</v>
      </c>
      <c r="M21" s="2">
        <f t="shared" si="6"/>
        <v>6.3507860071054578E-2</v>
      </c>
      <c r="N21" s="1"/>
      <c r="O21" s="1"/>
      <c r="P21" s="1"/>
      <c r="Q21" s="1"/>
    </row>
    <row r="22" spans="1:17" x14ac:dyDescent="0.25">
      <c r="A22" s="1"/>
      <c r="B22" s="2">
        <v>1.32411869364128E-2</v>
      </c>
      <c r="C22" s="2">
        <f t="shared" si="0"/>
        <v>5.6902310097966848E-2</v>
      </c>
      <c r="D22" s="1"/>
      <c r="E22" s="1">
        <v>138.12</v>
      </c>
      <c r="F22" s="1">
        <v>100</v>
      </c>
      <c r="G22" s="3">
        <f t="shared" si="1"/>
        <v>373.15</v>
      </c>
      <c r="H22" s="1">
        <v>145.94999999999999</v>
      </c>
      <c r="I22" s="3">
        <f t="shared" si="2"/>
        <v>20158.613999999998</v>
      </c>
      <c r="J22" s="3">
        <f t="shared" si="3"/>
        <v>20.158613999999996</v>
      </c>
      <c r="K22" s="3">
        <f t="shared" si="4"/>
        <v>54.022816561704403</v>
      </c>
      <c r="L22" s="1">
        <f t="shared" si="5"/>
        <v>1.4580037453133792</v>
      </c>
      <c r="M22" s="2">
        <f t="shared" si="6"/>
        <v>5.6902310097966848E-2</v>
      </c>
      <c r="N22" s="1"/>
      <c r="O22" s="1"/>
      <c r="P22" s="1"/>
      <c r="Q22" s="1"/>
    </row>
    <row r="23" spans="1:17" x14ac:dyDescent="0.25">
      <c r="A23" s="1"/>
      <c r="B23" s="2">
        <v>1.8527887858784901E-2</v>
      </c>
      <c r="C23" s="2">
        <f t="shared" si="0"/>
        <v>7.9621232255372917E-2</v>
      </c>
      <c r="D23" s="1"/>
      <c r="E23" s="1">
        <v>138.12</v>
      </c>
      <c r="F23" s="1">
        <v>100</v>
      </c>
      <c r="G23" s="3">
        <f t="shared" si="1"/>
        <v>373.15</v>
      </c>
      <c r="H23" s="1">
        <v>145.94999999999999</v>
      </c>
      <c r="I23" s="3">
        <f t="shared" si="2"/>
        <v>20158.613999999998</v>
      </c>
      <c r="J23" s="3">
        <f t="shared" si="3"/>
        <v>20.158613999999996</v>
      </c>
      <c r="K23" s="3">
        <f t="shared" si="4"/>
        <v>54.022816561704403</v>
      </c>
      <c r="L23" s="1">
        <f t="shared" si="5"/>
        <v>1.4580037453133792</v>
      </c>
      <c r="M23" s="2">
        <f t="shared" si="6"/>
        <v>7.9621232255372917E-2</v>
      </c>
      <c r="N23" s="1"/>
      <c r="O23" s="1"/>
      <c r="P23" s="1"/>
      <c r="Q23" s="1"/>
    </row>
    <row r="24" spans="1:17" x14ac:dyDescent="0.25">
      <c r="A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 t="s">
        <v>81</v>
      </c>
      <c r="C25" s="2">
        <f>AVERAGE(C18:C23)</f>
        <v>7.0227351178335604E-2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 t="s">
        <v>82</v>
      </c>
      <c r="C26" s="2">
        <f>_xlfn.STDEV.P(C18:C23)</f>
        <v>1.0561272981035718E-2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B27" s="1" t="s">
        <v>83</v>
      </c>
      <c r="C27" s="3">
        <f>(C26/C25)*100</f>
        <v>15.038689063206132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7"/>
  <sheetViews>
    <sheetView workbookViewId="0">
      <selection activeCell="K22" sqref="K22"/>
    </sheetView>
  </sheetViews>
  <sheetFormatPr defaultRowHeight="15" x14ac:dyDescent="0.25"/>
  <cols>
    <col min="1" max="1" width="13.85546875" bestFit="1" customWidth="1"/>
    <col min="2" max="2" width="43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7" x14ac:dyDescent="0.25">
      <c r="A2" s="1"/>
      <c r="B2" s="1"/>
      <c r="C2" s="1"/>
      <c r="D2" s="1"/>
      <c r="E2" s="1"/>
      <c r="F2" s="1"/>
      <c r="G2" s="1"/>
      <c r="H2" s="1"/>
    </row>
    <row r="3" spans="1:17" x14ac:dyDescent="0.25">
      <c r="A3" s="1" t="s">
        <v>31</v>
      </c>
      <c r="B3" s="1"/>
      <c r="C3" s="1"/>
      <c r="D3" s="1"/>
      <c r="E3" s="1"/>
      <c r="F3" s="1"/>
      <c r="G3" s="1"/>
      <c r="H3" s="1"/>
    </row>
    <row r="5" spans="1:17" s="1" customFormat="1" x14ac:dyDescent="0.25">
      <c r="A5" s="1" t="s">
        <v>37</v>
      </c>
      <c r="B5" s="1" t="s">
        <v>48</v>
      </c>
      <c r="C5" s="2">
        <v>7.2444629905001195E-2</v>
      </c>
      <c r="D5" s="3">
        <v>97.834970126140107</v>
      </c>
      <c r="E5" s="3">
        <v>306.48157812622401</v>
      </c>
      <c r="F5" s="2"/>
    </row>
    <row r="6" spans="1:17" s="1" customFormat="1" x14ac:dyDescent="0.25">
      <c r="A6" s="1" t="s">
        <v>37</v>
      </c>
      <c r="B6" s="1" t="s">
        <v>49</v>
      </c>
      <c r="C6" s="2">
        <v>3.11417329407251E-2</v>
      </c>
      <c r="D6" s="3">
        <v>121.141094361366</v>
      </c>
      <c r="E6" s="3">
        <v>377.67075692486497</v>
      </c>
      <c r="F6" s="2"/>
    </row>
    <row r="7" spans="1:17" s="1" customFormat="1" x14ac:dyDescent="0.25">
      <c r="A7" s="1" t="s">
        <v>37</v>
      </c>
      <c r="B7" s="1" t="s">
        <v>51</v>
      </c>
      <c r="C7" s="2">
        <v>5.3592047612837999E-2</v>
      </c>
      <c r="D7" s="3">
        <v>103.23796007140901</v>
      </c>
      <c r="E7" s="3">
        <v>322.10639558299403</v>
      </c>
      <c r="F7" s="2"/>
    </row>
    <row r="9" spans="1:17" s="1" customFormat="1" x14ac:dyDescent="0.25">
      <c r="A9" s="1" t="s">
        <v>38</v>
      </c>
      <c r="B9" s="1" t="s">
        <v>48</v>
      </c>
      <c r="C9" s="2">
        <v>7.2923761569555406E-2</v>
      </c>
      <c r="D9" s="3">
        <v>70.7806632055851</v>
      </c>
      <c r="E9" s="3">
        <v>215.75011908649699</v>
      </c>
      <c r="F9" s="2"/>
    </row>
    <row r="10" spans="1:17" s="1" customFormat="1" x14ac:dyDescent="0.25">
      <c r="A10" s="1" t="s">
        <v>38</v>
      </c>
      <c r="B10" s="1" t="s">
        <v>49</v>
      </c>
      <c r="C10" s="2">
        <v>2.9853766539300799E-2</v>
      </c>
      <c r="D10" s="3">
        <v>98.726682943314202</v>
      </c>
      <c r="E10" s="3">
        <v>302.10344615127599</v>
      </c>
      <c r="F10" s="2"/>
    </row>
    <row r="11" spans="1:17" s="1" customFormat="1" x14ac:dyDescent="0.25">
      <c r="A11" s="1" t="s">
        <v>38</v>
      </c>
      <c r="B11" s="1" t="s">
        <v>51</v>
      </c>
      <c r="C11" s="2">
        <v>5.1375576331671897E-2</v>
      </c>
      <c r="D11" s="3">
        <v>80.823548653357193</v>
      </c>
      <c r="E11" s="3">
        <v>246.53908480940399</v>
      </c>
      <c r="F11" s="2"/>
    </row>
    <row r="15" spans="1:17" x14ac:dyDescent="0.25">
      <c r="A15" s="1"/>
      <c r="B15" s="1"/>
      <c r="C15" s="2" t="s">
        <v>66</v>
      </c>
      <c r="D15" s="3"/>
      <c r="E15" s="3"/>
      <c r="F15" s="1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2"/>
      <c r="D16" s="3"/>
      <c r="E16" s="3"/>
      <c r="F16" s="1"/>
      <c r="G16" s="3"/>
      <c r="H16" s="3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 t="s">
        <v>67</v>
      </c>
      <c r="B17" s="1" t="s">
        <v>68</v>
      </c>
      <c r="C17" s="1" t="s">
        <v>69</v>
      </c>
      <c r="D17" s="1"/>
      <c r="E17" s="1" t="s">
        <v>70</v>
      </c>
      <c r="F17" s="1" t="s">
        <v>71</v>
      </c>
      <c r="G17" s="3" t="s">
        <v>72</v>
      </c>
      <c r="H17" s="1" t="s">
        <v>73</v>
      </c>
      <c r="I17" s="3" t="s">
        <v>74</v>
      </c>
      <c r="J17" s="3" t="s">
        <v>75</v>
      </c>
      <c r="K17" s="3" t="s">
        <v>76</v>
      </c>
      <c r="L17" s="1" t="s">
        <v>77</v>
      </c>
      <c r="M17" s="3" t="s">
        <v>78</v>
      </c>
      <c r="N17" s="1"/>
      <c r="O17" s="1" t="s">
        <v>79</v>
      </c>
      <c r="P17" s="1" t="s">
        <v>80</v>
      </c>
      <c r="Q17" s="1"/>
    </row>
    <row r="18" spans="1:17" x14ac:dyDescent="0.25">
      <c r="A18" s="1" t="s">
        <v>95</v>
      </c>
      <c r="B18" s="2">
        <v>7.2444629905001195E-2</v>
      </c>
      <c r="C18" s="2">
        <f>M18</f>
        <v>0.21862995016374248</v>
      </c>
      <c r="D18" s="1"/>
      <c r="E18" s="1">
        <v>149.19</v>
      </c>
      <c r="F18" s="1">
        <v>76.22</v>
      </c>
      <c r="G18" s="3">
        <f>F18+273.15</f>
        <v>349.37</v>
      </c>
      <c r="H18" s="1">
        <v>135.65</v>
      </c>
      <c r="I18" s="3">
        <f>H18*E18</f>
        <v>20237.623500000002</v>
      </c>
      <c r="J18" s="3">
        <f>I18/1000</f>
        <v>20.237623500000002</v>
      </c>
      <c r="K18" s="3">
        <f>(J18/G18)*1000</f>
        <v>57.926048315539404</v>
      </c>
      <c r="L18" s="1">
        <f>I18/($P$18*G18)*(G18/$O$18-1)-K18/$P$18*(G18/$O$18-1)+K18/$P$18*LN(G18/$O$18)</f>
        <v>1.1045580307153162</v>
      </c>
      <c r="M18" s="2">
        <f>B18*EXP(L18)</f>
        <v>0.21862995016374248</v>
      </c>
      <c r="N18" s="1"/>
      <c r="O18" s="1">
        <v>298.14999999999998</v>
      </c>
      <c r="P18" s="1">
        <v>8.3140000000000001</v>
      </c>
      <c r="Q18" s="1"/>
    </row>
    <row r="19" spans="1:17" x14ac:dyDescent="0.25">
      <c r="A19" s="1"/>
      <c r="B19" s="2">
        <v>3.11417329407251E-2</v>
      </c>
      <c r="C19" s="2">
        <f t="shared" ref="C19:C23" si="0">M19</f>
        <v>9.3982335609575418E-2</v>
      </c>
      <c r="D19" s="1"/>
      <c r="E19" s="1">
        <v>149.19</v>
      </c>
      <c r="F19" s="1">
        <v>76.22</v>
      </c>
      <c r="G19" s="3">
        <f t="shared" ref="G19:G23" si="1">F19+273.15</f>
        <v>349.37</v>
      </c>
      <c r="H19" s="1">
        <v>135.65</v>
      </c>
      <c r="I19" s="3">
        <f t="shared" ref="I19:I23" si="2">H19*E19</f>
        <v>20237.623500000002</v>
      </c>
      <c r="J19" s="3">
        <f t="shared" ref="J19:J23" si="3">I19/1000</f>
        <v>20.237623500000002</v>
      </c>
      <c r="K19" s="3">
        <f t="shared" ref="K19:K23" si="4">(J19/G19)*1000</f>
        <v>57.926048315539404</v>
      </c>
      <c r="L19" s="1">
        <f t="shared" ref="L19:L23" si="5">I19/($P$18*G19)*(G19/$O$18-1)-K19/$P$18*(G19/$O$18-1)+K19/$P$18*LN(G19/$O$18)</f>
        <v>1.1045580307153162</v>
      </c>
      <c r="M19" s="2">
        <f t="shared" ref="M19:M23" si="6">B19*EXP(L19)</f>
        <v>9.3982335609575418E-2</v>
      </c>
      <c r="N19" s="1"/>
      <c r="O19" s="1"/>
      <c r="P19" s="1"/>
      <c r="Q19" s="1"/>
    </row>
    <row r="20" spans="1:17" x14ac:dyDescent="0.25">
      <c r="A20" s="1"/>
      <c r="B20" s="2">
        <v>5.3592047612837999E-2</v>
      </c>
      <c r="C20" s="2">
        <f t="shared" si="0"/>
        <v>0.16173492381881596</v>
      </c>
      <c r="D20" s="1"/>
      <c r="E20" s="1">
        <v>149.19</v>
      </c>
      <c r="F20" s="1">
        <v>76.22</v>
      </c>
      <c r="G20" s="3">
        <f t="shared" si="1"/>
        <v>349.37</v>
      </c>
      <c r="H20" s="1">
        <v>135.65</v>
      </c>
      <c r="I20" s="3">
        <f t="shared" si="2"/>
        <v>20237.623500000002</v>
      </c>
      <c r="J20" s="3">
        <f t="shared" si="3"/>
        <v>20.237623500000002</v>
      </c>
      <c r="K20" s="3">
        <f t="shared" si="4"/>
        <v>57.926048315539404</v>
      </c>
      <c r="L20" s="1">
        <f t="shared" si="5"/>
        <v>1.1045580307153162</v>
      </c>
      <c r="M20" s="2">
        <f t="shared" si="6"/>
        <v>0.16173492381881596</v>
      </c>
      <c r="N20" s="1"/>
      <c r="O20" s="1"/>
      <c r="P20" s="1"/>
      <c r="Q20" s="1"/>
    </row>
    <row r="21" spans="1:17" x14ac:dyDescent="0.25">
      <c r="A21" s="1"/>
      <c r="B21" s="2">
        <v>7.2923761569555406E-2</v>
      </c>
      <c r="C21" s="2">
        <f t="shared" si="0"/>
        <v>0.22007591699497239</v>
      </c>
      <c r="D21" s="1"/>
      <c r="E21" s="1">
        <v>149.19</v>
      </c>
      <c r="F21" s="1">
        <v>76.22</v>
      </c>
      <c r="G21" s="3">
        <f t="shared" si="1"/>
        <v>349.37</v>
      </c>
      <c r="H21" s="1">
        <v>135.65</v>
      </c>
      <c r="I21" s="3">
        <f t="shared" si="2"/>
        <v>20237.623500000002</v>
      </c>
      <c r="J21" s="3">
        <f t="shared" si="3"/>
        <v>20.237623500000002</v>
      </c>
      <c r="K21" s="3">
        <f t="shared" si="4"/>
        <v>57.926048315539404</v>
      </c>
      <c r="L21" s="1">
        <f t="shared" si="5"/>
        <v>1.1045580307153162</v>
      </c>
      <c r="M21" s="2">
        <f t="shared" si="6"/>
        <v>0.22007591699497239</v>
      </c>
      <c r="N21" s="1"/>
      <c r="O21" s="1"/>
      <c r="P21" s="1"/>
      <c r="Q21" s="1"/>
    </row>
    <row r="22" spans="1:17" x14ac:dyDescent="0.25">
      <c r="A22" s="1"/>
      <c r="B22" s="2">
        <v>2.9853766539300799E-2</v>
      </c>
      <c r="C22" s="2">
        <f t="shared" si="0"/>
        <v>9.009539422378568E-2</v>
      </c>
      <c r="D22" s="1"/>
      <c r="E22" s="1">
        <v>149.19</v>
      </c>
      <c r="F22" s="1">
        <v>76.22</v>
      </c>
      <c r="G22" s="3">
        <f t="shared" si="1"/>
        <v>349.37</v>
      </c>
      <c r="H22" s="1">
        <v>135.65</v>
      </c>
      <c r="I22" s="3">
        <f t="shared" si="2"/>
        <v>20237.623500000002</v>
      </c>
      <c r="J22" s="3">
        <f t="shared" si="3"/>
        <v>20.237623500000002</v>
      </c>
      <c r="K22" s="3">
        <f t="shared" si="4"/>
        <v>57.926048315539404</v>
      </c>
      <c r="L22" s="1">
        <f t="shared" si="5"/>
        <v>1.1045580307153162</v>
      </c>
      <c r="M22" s="2">
        <f t="shared" si="6"/>
        <v>9.009539422378568E-2</v>
      </c>
      <c r="N22" s="1"/>
      <c r="O22" s="1"/>
      <c r="P22" s="1"/>
      <c r="Q22" s="1"/>
    </row>
    <row r="23" spans="1:17" x14ac:dyDescent="0.25">
      <c r="A23" s="1"/>
      <c r="B23" s="2">
        <v>5.1375576331671897E-2</v>
      </c>
      <c r="C23" s="2">
        <f t="shared" si="0"/>
        <v>0.1550458565080137</v>
      </c>
      <c r="D23" s="1"/>
      <c r="E23" s="1">
        <v>149.19</v>
      </c>
      <c r="F23" s="1">
        <v>76.22</v>
      </c>
      <c r="G23" s="3">
        <f t="shared" si="1"/>
        <v>349.37</v>
      </c>
      <c r="H23" s="1">
        <v>135.65</v>
      </c>
      <c r="I23" s="3">
        <f t="shared" si="2"/>
        <v>20237.623500000002</v>
      </c>
      <c r="J23" s="3">
        <f t="shared" si="3"/>
        <v>20.237623500000002</v>
      </c>
      <c r="K23" s="3">
        <f t="shared" si="4"/>
        <v>57.926048315539404</v>
      </c>
      <c r="L23" s="1">
        <f t="shared" si="5"/>
        <v>1.1045580307153162</v>
      </c>
      <c r="M23" s="2">
        <f t="shared" si="6"/>
        <v>0.1550458565080137</v>
      </c>
      <c r="N23" s="1"/>
      <c r="O23" s="1"/>
      <c r="P23" s="1"/>
      <c r="Q23" s="1"/>
    </row>
    <row r="24" spans="1:17" x14ac:dyDescent="0.25">
      <c r="A24" s="1"/>
      <c r="B24" s="1"/>
      <c r="C24" s="2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 t="s">
        <v>81</v>
      </c>
      <c r="C25" s="2">
        <f>AVERAGE(C18:C23)</f>
        <v>0.15659406288648428</v>
      </c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 t="s">
        <v>82</v>
      </c>
      <c r="C26" s="2">
        <f>_xlfn.STDEV.P(C18:C23)</f>
        <v>5.2040887501965429E-2</v>
      </c>
      <c r="D26" s="3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 t="s">
        <v>83</v>
      </c>
      <c r="C27" s="3">
        <f>(C26/C25)*100</f>
        <v>33.23298887754774</v>
      </c>
      <c r="D27" s="3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2"/>
  <sheetViews>
    <sheetView workbookViewId="0">
      <selection activeCell="K27" sqref="K27"/>
    </sheetView>
  </sheetViews>
  <sheetFormatPr defaultRowHeight="15" x14ac:dyDescent="0.25"/>
  <cols>
    <col min="1" max="1" width="13.85546875" bestFit="1" customWidth="1"/>
    <col min="2" max="2" width="35.5703125" bestFit="1" customWidth="1"/>
    <col min="3" max="3" width="19.7109375" bestFit="1" customWidth="1"/>
    <col min="4" max="4" width="15.7109375" bestFit="1" customWidth="1"/>
    <col min="5" max="5" width="15.425781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 t="s">
        <v>31</v>
      </c>
      <c r="B3" s="1"/>
      <c r="C3" s="1"/>
      <c r="D3" s="1"/>
      <c r="E3" s="1"/>
      <c r="F3" s="1"/>
      <c r="G3" s="1"/>
      <c r="H3" s="1"/>
    </row>
    <row r="5" spans="1:8" s="1" customFormat="1" x14ac:dyDescent="0.25">
      <c r="A5" s="1" t="s">
        <v>37</v>
      </c>
      <c r="B5" s="1" t="s">
        <v>47</v>
      </c>
      <c r="C5" s="2">
        <v>4.7606183618558499E-2</v>
      </c>
      <c r="D5" s="3">
        <v>93.211172594461004</v>
      </c>
      <c r="E5" s="3">
        <v>287.47476395211299</v>
      </c>
      <c r="F5" s="2"/>
    </row>
    <row r="6" spans="1:8" s="1" customFormat="1" x14ac:dyDescent="0.25">
      <c r="A6" s="1" t="s">
        <v>37</v>
      </c>
      <c r="B6" s="1" t="s">
        <v>50</v>
      </c>
      <c r="C6" s="2">
        <v>4.0257424483749499E-2</v>
      </c>
      <c r="D6" s="3">
        <v>105.365550184925</v>
      </c>
      <c r="E6" s="3">
        <v>326.86727239672598</v>
      </c>
      <c r="F6" s="2"/>
    </row>
    <row r="8" spans="1:8" s="1" customFormat="1" x14ac:dyDescent="0.25">
      <c r="A8" s="1" t="s">
        <v>38</v>
      </c>
      <c r="B8" s="1" t="s">
        <v>47</v>
      </c>
      <c r="C8" s="2">
        <v>4.61911188423123E-2</v>
      </c>
      <c r="D8" s="3">
        <v>69.195611295933702</v>
      </c>
      <c r="E8" s="3">
        <v>206.63475618010801</v>
      </c>
      <c r="F8" s="2"/>
    </row>
    <row r="9" spans="1:8" s="1" customFormat="1" x14ac:dyDescent="0.25">
      <c r="A9" s="1" t="s">
        <v>38</v>
      </c>
      <c r="B9" s="1" t="s">
        <v>50</v>
      </c>
      <c r="C9" s="2">
        <v>3.9060797091270097E-2</v>
      </c>
      <c r="D9" s="3">
        <v>81.349988886398094</v>
      </c>
      <c r="E9" s="3">
        <v>246.027264624721</v>
      </c>
      <c r="F9" s="2"/>
    </row>
    <row r="11" spans="1:8" x14ac:dyDescent="0.25">
      <c r="A11" t="s">
        <v>56</v>
      </c>
    </row>
    <row r="13" spans="1:8" s="1" customFormat="1" x14ac:dyDescent="0.25">
      <c r="A13" s="1" t="s">
        <v>52</v>
      </c>
      <c r="B13" s="1" t="s">
        <v>55</v>
      </c>
      <c r="C13" s="2">
        <v>5.6087014231481699E-2</v>
      </c>
      <c r="D13" s="3">
        <v>104.157351764548</v>
      </c>
      <c r="E13" s="3">
        <v>325.56991969300799</v>
      </c>
      <c r="F13" s="2"/>
    </row>
    <row r="14" spans="1:8" s="1" customFormat="1" x14ac:dyDescent="0.25">
      <c r="C14" s="2"/>
      <c r="D14" s="3"/>
      <c r="E14" s="3"/>
      <c r="F14" s="2"/>
    </row>
    <row r="15" spans="1:8" s="1" customFormat="1" x14ac:dyDescent="0.25">
      <c r="A15" s="1" t="s">
        <v>54</v>
      </c>
      <c r="B15" s="1" t="s">
        <v>55</v>
      </c>
      <c r="C15" s="2">
        <v>3.7157494924346099E-2</v>
      </c>
      <c r="D15" s="3">
        <v>100.41824491840499</v>
      </c>
      <c r="E15" s="3">
        <v>309.59938480085498</v>
      </c>
      <c r="F15" s="2"/>
    </row>
    <row r="20" spans="1:18" x14ac:dyDescent="0.25">
      <c r="A20" s="1"/>
      <c r="B20" s="1"/>
      <c r="C20" s="2" t="s">
        <v>66</v>
      </c>
      <c r="D20" s="3"/>
      <c r="E20" s="3"/>
      <c r="F20" s="1"/>
      <c r="G20" s="3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2"/>
      <c r="D21" s="3"/>
      <c r="E21" s="3"/>
      <c r="F21" s="1"/>
      <c r="G21" s="3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 t="s">
        <v>67</v>
      </c>
      <c r="B22" s="1" t="s">
        <v>68</v>
      </c>
      <c r="C22" s="1" t="s">
        <v>69</v>
      </c>
      <c r="D22" s="1"/>
      <c r="E22" s="1" t="s">
        <v>70</v>
      </c>
      <c r="F22" s="1" t="s">
        <v>71</v>
      </c>
      <c r="G22" s="3" t="s">
        <v>72</v>
      </c>
      <c r="H22" s="1" t="s">
        <v>73</v>
      </c>
      <c r="I22" s="3" t="s">
        <v>74</v>
      </c>
      <c r="J22" s="3" t="s">
        <v>75</v>
      </c>
      <c r="K22" s="3" t="s">
        <v>76</v>
      </c>
      <c r="L22" s="1" t="s">
        <v>77</v>
      </c>
      <c r="M22" s="3" t="s">
        <v>78</v>
      </c>
      <c r="N22" s="1"/>
      <c r="O22" s="1" t="s">
        <v>79</v>
      </c>
      <c r="P22" s="1" t="s">
        <v>80</v>
      </c>
      <c r="Q22" s="1"/>
      <c r="R22" s="1"/>
    </row>
    <row r="23" spans="1:18" x14ac:dyDescent="0.25">
      <c r="A23" s="1" t="s">
        <v>95</v>
      </c>
      <c r="B23" s="2">
        <v>4.7606183618558499E-2</v>
      </c>
      <c r="C23" s="2">
        <f>M23</f>
        <v>6.9631779898534557E-2</v>
      </c>
      <c r="D23" s="1"/>
      <c r="E23" s="1">
        <v>177.24</v>
      </c>
      <c r="F23" s="1">
        <v>41.38</v>
      </c>
      <c r="G23" s="3">
        <f>F23+273.15</f>
        <v>314.52999999999997</v>
      </c>
      <c r="H23" s="1">
        <v>104.9</v>
      </c>
      <c r="I23" s="3">
        <f>H23*E23</f>
        <v>18592.476000000002</v>
      </c>
      <c r="J23" s="3">
        <f>I23/1000</f>
        <v>18.592476000000001</v>
      </c>
      <c r="K23" s="3">
        <f>(J23/G23)*1000</f>
        <v>59.111932089148894</v>
      </c>
      <c r="L23" s="1">
        <f>I23/($P$23*G23)*(G23/$O$23-1)-K23/$P$23*(G23/$O$23-1)+K23/$P$23*LN(G23/$O$23)</f>
        <v>0.38025841011137179</v>
      </c>
      <c r="M23" s="2">
        <f>B23*EXP(L23)</f>
        <v>6.9631779898534557E-2</v>
      </c>
      <c r="N23" s="1"/>
      <c r="O23" s="1">
        <v>298.14999999999998</v>
      </c>
      <c r="P23" s="1">
        <v>8.3140000000000001</v>
      </c>
      <c r="Q23" s="1"/>
      <c r="R23" s="1"/>
    </row>
    <row r="24" spans="1:18" x14ac:dyDescent="0.25">
      <c r="A24" s="1"/>
      <c r="B24" s="2">
        <v>4.0257424483749499E-2</v>
      </c>
      <c r="C24" s="2">
        <f t="shared" ref="C24:C28" si="0">M24</f>
        <v>5.8883025436249015E-2</v>
      </c>
      <c r="D24" s="1"/>
      <c r="E24" s="1">
        <v>177.24</v>
      </c>
      <c r="F24" s="1">
        <v>41.38</v>
      </c>
      <c r="G24" s="3">
        <f t="shared" ref="G24:G28" si="1">F24+273.15</f>
        <v>314.52999999999997</v>
      </c>
      <c r="H24" s="1">
        <v>104.9</v>
      </c>
      <c r="I24" s="3">
        <f t="shared" ref="I24:I28" si="2">H24*E24</f>
        <v>18592.476000000002</v>
      </c>
      <c r="J24" s="3">
        <f t="shared" ref="J24:J28" si="3">I24/1000</f>
        <v>18.592476000000001</v>
      </c>
      <c r="K24" s="3">
        <f t="shared" ref="K24:K28" si="4">(J24/G24)*1000</f>
        <v>59.111932089148894</v>
      </c>
      <c r="L24" s="1">
        <f t="shared" ref="L24:L28" si="5">I24/($P$23*G24)*(G24/$O$23-1)-K24/$P$23*(G24/$O$23-1)+K24/$P$23*LN(G24/$O$23)</f>
        <v>0.38025841011137179</v>
      </c>
      <c r="M24" s="2">
        <f t="shared" ref="M24:M28" si="6">B24*EXP(L24)</f>
        <v>5.8883025436249015E-2</v>
      </c>
      <c r="N24" s="1"/>
      <c r="O24" s="1"/>
      <c r="P24" s="1"/>
      <c r="Q24" s="1"/>
      <c r="R24" s="1"/>
    </row>
    <row r="25" spans="1:18" x14ac:dyDescent="0.25">
      <c r="A25" s="1"/>
      <c r="B25" s="2">
        <v>4.61911188423123E-2</v>
      </c>
      <c r="C25" s="2">
        <f t="shared" si="0"/>
        <v>6.7562017704798596E-2</v>
      </c>
      <c r="D25" s="1"/>
      <c r="E25" s="1">
        <v>177.24</v>
      </c>
      <c r="F25" s="1">
        <v>41.38</v>
      </c>
      <c r="G25" s="3">
        <f t="shared" si="1"/>
        <v>314.52999999999997</v>
      </c>
      <c r="H25" s="1">
        <v>104.9</v>
      </c>
      <c r="I25" s="3">
        <f t="shared" si="2"/>
        <v>18592.476000000002</v>
      </c>
      <c r="J25" s="3">
        <f t="shared" si="3"/>
        <v>18.592476000000001</v>
      </c>
      <c r="K25" s="3">
        <f t="shared" si="4"/>
        <v>59.111932089148894</v>
      </c>
      <c r="L25" s="1">
        <f t="shared" si="5"/>
        <v>0.38025841011137179</v>
      </c>
      <c r="M25" s="2">
        <f t="shared" si="6"/>
        <v>6.7562017704798596E-2</v>
      </c>
      <c r="N25" s="1"/>
      <c r="O25" s="1"/>
      <c r="P25" s="1"/>
      <c r="Q25" s="1"/>
      <c r="R25" s="1"/>
    </row>
    <row r="26" spans="1:18" x14ac:dyDescent="0.25">
      <c r="A26" s="1"/>
      <c r="B26" s="2">
        <v>3.9060797091270097E-2</v>
      </c>
      <c r="C26" s="2">
        <f t="shared" si="0"/>
        <v>5.7132763413959946E-2</v>
      </c>
      <c r="D26" s="1"/>
      <c r="E26" s="1">
        <v>177.24</v>
      </c>
      <c r="F26" s="1">
        <v>41.38</v>
      </c>
      <c r="G26" s="3">
        <f t="shared" si="1"/>
        <v>314.52999999999997</v>
      </c>
      <c r="H26" s="1">
        <v>104.9</v>
      </c>
      <c r="I26" s="3">
        <f t="shared" si="2"/>
        <v>18592.476000000002</v>
      </c>
      <c r="J26" s="3">
        <f t="shared" si="3"/>
        <v>18.592476000000001</v>
      </c>
      <c r="K26" s="3">
        <f t="shared" si="4"/>
        <v>59.111932089148894</v>
      </c>
      <c r="L26" s="1">
        <f t="shared" si="5"/>
        <v>0.38025841011137179</v>
      </c>
      <c r="M26" s="2">
        <f t="shared" si="6"/>
        <v>5.7132763413959946E-2</v>
      </c>
      <c r="N26" s="1"/>
      <c r="O26" s="1"/>
      <c r="P26" s="1"/>
      <c r="Q26" s="1"/>
      <c r="R26" s="1"/>
    </row>
    <row r="27" spans="1:18" x14ac:dyDescent="0.25">
      <c r="A27" s="1"/>
      <c r="B27" s="2">
        <v>5.6087014231481699E-2</v>
      </c>
      <c r="C27" s="2">
        <f t="shared" si="0"/>
        <v>8.2036372867537261E-2</v>
      </c>
      <c r="D27" s="1"/>
      <c r="E27" s="1">
        <v>177.24</v>
      </c>
      <c r="F27" s="1">
        <v>41.38</v>
      </c>
      <c r="G27" s="3">
        <f t="shared" si="1"/>
        <v>314.52999999999997</v>
      </c>
      <c r="H27" s="1">
        <v>104.9</v>
      </c>
      <c r="I27" s="3">
        <f t="shared" si="2"/>
        <v>18592.476000000002</v>
      </c>
      <c r="J27" s="3">
        <f t="shared" si="3"/>
        <v>18.592476000000001</v>
      </c>
      <c r="K27" s="3">
        <f t="shared" si="4"/>
        <v>59.111932089148894</v>
      </c>
      <c r="L27" s="1">
        <f t="shared" si="5"/>
        <v>0.38025841011137179</v>
      </c>
      <c r="M27" s="2">
        <f t="shared" si="6"/>
        <v>8.2036372867537261E-2</v>
      </c>
      <c r="N27" s="1"/>
      <c r="O27" s="1"/>
      <c r="P27" s="1"/>
      <c r="Q27" s="1"/>
      <c r="R27" s="1"/>
    </row>
    <row r="28" spans="1:18" x14ac:dyDescent="0.25">
      <c r="A28" s="1"/>
      <c r="B28" s="2">
        <v>3.7157494924346099E-2</v>
      </c>
      <c r="C28" s="2">
        <f t="shared" si="0"/>
        <v>5.4348874694176263E-2</v>
      </c>
      <c r="D28" s="1"/>
      <c r="E28" s="1">
        <v>177.24</v>
      </c>
      <c r="F28" s="1">
        <v>41.38</v>
      </c>
      <c r="G28" s="3">
        <f t="shared" si="1"/>
        <v>314.52999999999997</v>
      </c>
      <c r="H28" s="1">
        <v>104.9</v>
      </c>
      <c r="I28" s="3">
        <f t="shared" si="2"/>
        <v>18592.476000000002</v>
      </c>
      <c r="J28" s="3">
        <f t="shared" si="3"/>
        <v>18.592476000000001</v>
      </c>
      <c r="K28" s="3">
        <f t="shared" si="4"/>
        <v>59.111932089148894</v>
      </c>
      <c r="L28" s="1">
        <f t="shared" si="5"/>
        <v>0.38025841011137179</v>
      </c>
      <c r="M28" s="2">
        <f t="shared" si="6"/>
        <v>5.4348874694176263E-2</v>
      </c>
      <c r="N28" s="1"/>
      <c r="O28" s="1"/>
      <c r="P28" s="1"/>
      <c r="Q28" s="1"/>
      <c r="R28" s="1"/>
    </row>
    <row r="29" spans="1:18" x14ac:dyDescent="0.25">
      <c r="A29" s="1"/>
      <c r="B29" s="1"/>
      <c r="C29" s="2"/>
      <c r="D29" s="3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 t="s">
        <v>81</v>
      </c>
      <c r="C30" s="2">
        <f>AVERAGE(C23:C28)</f>
        <v>6.4932472335875943E-2</v>
      </c>
      <c r="D30" s="3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 t="s">
        <v>82</v>
      </c>
      <c r="C31" s="2">
        <f>_xlfn.STDEV.P(C23:C28)</f>
        <v>9.4073129347338347E-3</v>
      </c>
      <c r="D31" s="3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 t="s">
        <v>83</v>
      </c>
      <c r="C32" s="3">
        <f>(C31/C30)*100</f>
        <v>14.487840361402943</v>
      </c>
      <c r="D32" s="3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2"/>
  <sheetViews>
    <sheetView workbookViewId="0">
      <selection activeCell="K24" sqref="K24"/>
    </sheetView>
  </sheetViews>
  <sheetFormatPr defaultRowHeight="15" x14ac:dyDescent="0.25"/>
  <cols>
    <col min="1" max="1" width="13.85546875" bestFit="1" customWidth="1"/>
    <col min="2" max="2" width="49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 t="s">
        <v>56</v>
      </c>
      <c r="B3" s="1"/>
      <c r="C3" s="1"/>
      <c r="D3" s="1"/>
      <c r="E3" s="1"/>
      <c r="F3" s="1"/>
      <c r="G3" s="1"/>
      <c r="H3" s="1"/>
    </row>
    <row r="5" spans="1:8" s="1" customFormat="1" x14ac:dyDescent="0.25">
      <c r="A5" s="1" t="s">
        <v>52</v>
      </c>
      <c r="B5" s="1" t="s">
        <v>57</v>
      </c>
      <c r="C5" s="2">
        <v>0.18845019289999701</v>
      </c>
      <c r="D5" s="3">
        <v>62.181393603272902</v>
      </c>
      <c r="E5" s="3">
        <v>194.786980994412</v>
      </c>
    </row>
    <row r="6" spans="1:8" s="1" customFormat="1" x14ac:dyDescent="0.25">
      <c r="A6" s="1" t="s">
        <v>52</v>
      </c>
      <c r="B6" s="1" t="s">
        <v>58</v>
      </c>
      <c r="C6" s="2">
        <v>0.142922996535507</v>
      </c>
      <c r="D6" s="3">
        <v>79.593389677383001</v>
      </c>
      <c r="E6" s="3">
        <v>250.91744635911201</v>
      </c>
      <c r="F6" s="2"/>
    </row>
    <row r="7" spans="1:8" s="1" customFormat="1" x14ac:dyDescent="0.25">
      <c r="A7" s="1" t="s">
        <v>52</v>
      </c>
      <c r="B7" s="1" t="s">
        <v>59</v>
      </c>
      <c r="C7" s="2">
        <v>0.102535824380263</v>
      </c>
      <c r="D7" s="3">
        <v>90.132236229030198</v>
      </c>
      <c r="E7" s="3">
        <v>283.52167575815997</v>
      </c>
      <c r="F7" s="2"/>
    </row>
    <row r="8" spans="1:8" s="1" customFormat="1" x14ac:dyDescent="0.25">
      <c r="A8" s="1" t="s">
        <v>52</v>
      </c>
      <c r="B8" s="1" t="s">
        <v>60</v>
      </c>
      <c r="C8" s="2">
        <v>9.0482130639515795E-2</v>
      </c>
      <c r="D8" s="3">
        <v>88.785018379447493</v>
      </c>
      <c r="E8" s="3">
        <v>277.96106278220998</v>
      </c>
      <c r="F8" s="2"/>
    </row>
    <row r="10" spans="1:8" s="1" customFormat="1" x14ac:dyDescent="0.25">
      <c r="A10" s="1" t="s">
        <v>54</v>
      </c>
      <c r="B10" s="1" t="s">
        <v>57</v>
      </c>
      <c r="C10" s="2">
        <v>0.124133474033419</v>
      </c>
      <c r="D10" s="3">
        <v>59.866015095831202</v>
      </c>
      <c r="E10" s="3">
        <v>183.54635605942701</v>
      </c>
      <c r="F10" s="2"/>
    </row>
    <row r="11" spans="1:8" s="1" customFormat="1" x14ac:dyDescent="0.25">
      <c r="A11" s="1" t="s">
        <v>54</v>
      </c>
      <c r="B11" s="1" t="s">
        <v>58</v>
      </c>
      <c r="C11" s="2">
        <v>9.4144388000885093E-2</v>
      </c>
      <c r="D11" s="3">
        <v>77.278011169941195</v>
      </c>
      <c r="E11" s="3">
        <v>239.67682142412701</v>
      </c>
      <c r="F11" s="2"/>
    </row>
    <row r="12" spans="1:8" x14ac:dyDescent="0.25">
      <c r="A12" s="1" t="s">
        <v>54</v>
      </c>
      <c r="B12" s="1" t="s">
        <v>59</v>
      </c>
      <c r="C12" s="2">
        <v>6.7541072244786698E-2</v>
      </c>
      <c r="D12" s="3">
        <v>87.816857721588406</v>
      </c>
      <c r="E12" s="3">
        <v>272.28105082317398</v>
      </c>
    </row>
    <row r="13" spans="1:8" s="1" customFormat="1" x14ac:dyDescent="0.25">
      <c r="A13" s="1" t="s">
        <v>54</v>
      </c>
      <c r="B13" s="1" t="s">
        <v>60</v>
      </c>
      <c r="C13" s="2">
        <v>5.9601218981977802E-2</v>
      </c>
      <c r="D13" s="3">
        <v>86.4696398720058</v>
      </c>
      <c r="E13" s="3">
        <v>266.72043784722501</v>
      </c>
      <c r="F13" s="2"/>
    </row>
    <row r="14" spans="1:8" s="1" customFormat="1" x14ac:dyDescent="0.25">
      <c r="F14" s="2"/>
    </row>
    <row r="17" spans="1:18" x14ac:dyDescent="0.25">
      <c r="A17" s="1"/>
      <c r="B17" s="1"/>
      <c r="C17" s="2" t="s">
        <v>66</v>
      </c>
      <c r="D17" s="3"/>
      <c r="E17" s="3"/>
      <c r="F17" s="1"/>
      <c r="G17" s="3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2"/>
      <c r="D18" s="3"/>
      <c r="E18" s="3"/>
      <c r="F18" s="1"/>
      <c r="G18" s="3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 t="s">
        <v>67</v>
      </c>
      <c r="B19" s="1" t="s">
        <v>68</v>
      </c>
      <c r="C19" s="1" t="s">
        <v>69</v>
      </c>
      <c r="D19" s="1"/>
      <c r="E19" s="1" t="s">
        <v>70</v>
      </c>
      <c r="F19" s="1" t="s">
        <v>71</v>
      </c>
      <c r="G19" s="3" t="s">
        <v>72</v>
      </c>
      <c r="H19" s="1" t="s">
        <v>73</v>
      </c>
      <c r="I19" s="3" t="s">
        <v>74</v>
      </c>
      <c r="J19" s="3" t="s">
        <v>75</v>
      </c>
      <c r="K19" s="3" t="s">
        <v>76</v>
      </c>
      <c r="L19" s="1" t="s">
        <v>77</v>
      </c>
      <c r="M19" s="3" t="s">
        <v>78</v>
      </c>
      <c r="N19" s="1"/>
      <c r="O19" s="1" t="s">
        <v>79</v>
      </c>
      <c r="P19" s="1" t="s">
        <v>80</v>
      </c>
      <c r="Q19" s="1"/>
      <c r="R19" s="1"/>
    </row>
    <row r="20" spans="1:18" x14ac:dyDescent="0.25">
      <c r="A20" s="1" t="s">
        <v>95</v>
      </c>
      <c r="B20" s="2">
        <v>0.18845019289999701</v>
      </c>
      <c r="C20" s="2">
        <f>M20</f>
        <v>0.41312768389489585</v>
      </c>
      <c r="D20" s="1"/>
      <c r="E20" s="1">
        <v>180.2</v>
      </c>
      <c r="F20" s="1">
        <v>54.28</v>
      </c>
      <c r="G20" s="3">
        <f>F20+273.15</f>
        <v>327.42999999999995</v>
      </c>
      <c r="H20" s="1">
        <v>126.58</v>
      </c>
      <c r="I20" s="3">
        <f>H20*E20</f>
        <v>22809.715999999997</v>
      </c>
      <c r="J20" s="3">
        <f>I20/1000</f>
        <v>22.809715999999998</v>
      </c>
      <c r="K20" s="3">
        <f>(J20/G20)*1000</f>
        <v>69.662877561616227</v>
      </c>
      <c r="L20" s="1">
        <f>I20/($P$20*G20)*(G20/$O$20-1)-K20/$P$20*(G20/$O$20-1)+K20/$P$20*LN(G20/$O$20)</f>
        <v>0.78492296382713578</v>
      </c>
      <c r="M20" s="2">
        <f>B20*EXP(L20)</f>
        <v>0.41312768389489585</v>
      </c>
      <c r="N20" s="1"/>
      <c r="O20" s="1">
        <v>298.14999999999998</v>
      </c>
      <c r="P20" s="1">
        <v>8.3140000000000001</v>
      </c>
      <c r="Q20" s="1"/>
      <c r="R20" s="1"/>
    </row>
    <row r="21" spans="1:18" x14ac:dyDescent="0.25">
      <c r="A21" s="1"/>
      <c r="B21" s="2">
        <v>0.142922996535507</v>
      </c>
      <c r="C21" s="2">
        <f t="shared" ref="C21:C25" si="0">M21</f>
        <v>0.31332123159653802</v>
      </c>
      <c r="D21" s="1"/>
      <c r="E21" s="1">
        <v>180.2</v>
      </c>
      <c r="F21" s="1">
        <v>54.28</v>
      </c>
      <c r="G21" s="3">
        <f t="shared" ref="G21:G27" si="1">F21+273.15</f>
        <v>327.42999999999995</v>
      </c>
      <c r="H21" s="1">
        <v>126.58</v>
      </c>
      <c r="I21" s="3">
        <f t="shared" ref="I21:I25" si="2">H21*E21</f>
        <v>22809.715999999997</v>
      </c>
      <c r="J21" s="3">
        <f t="shared" ref="J21:J27" si="3">I21/1000</f>
        <v>22.809715999999998</v>
      </c>
      <c r="K21" s="3">
        <f t="shared" ref="K21:K25" si="4">(J21/G21)*1000</f>
        <v>69.662877561616227</v>
      </c>
      <c r="L21" s="1">
        <f t="shared" ref="L21:L25" si="5">I21/($P$20*G21)*(G21/$O$20-1)-K21/$P$20*(G21/$O$20-1)+K21/$P$20*LN(G21/$O$20)</f>
        <v>0.78492296382713578</v>
      </c>
      <c r="M21" s="2">
        <f t="shared" ref="M21:M25" si="6">B21*EXP(L21)</f>
        <v>0.31332123159653802</v>
      </c>
      <c r="N21" s="1"/>
      <c r="O21" s="1"/>
      <c r="P21" s="1"/>
      <c r="Q21" s="1"/>
      <c r="R21" s="1"/>
    </row>
    <row r="22" spans="1:18" x14ac:dyDescent="0.25">
      <c r="A22" s="1"/>
      <c r="B22" s="2">
        <v>0.102535824380263</v>
      </c>
      <c r="C22" s="2">
        <f t="shared" si="0"/>
        <v>0.22478293596096668</v>
      </c>
      <c r="D22" s="1"/>
      <c r="E22" s="1">
        <v>180.2</v>
      </c>
      <c r="F22" s="1">
        <v>54.28</v>
      </c>
      <c r="G22" s="3">
        <f t="shared" si="1"/>
        <v>327.42999999999995</v>
      </c>
      <c r="H22" s="1">
        <v>126.58</v>
      </c>
      <c r="I22" s="3">
        <f t="shared" si="2"/>
        <v>22809.715999999997</v>
      </c>
      <c r="J22" s="3">
        <f t="shared" si="3"/>
        <v>22.809715999999998</v>
      </c>
      <c r="K22" s="3">
        <f t="shared" si="4"/>
        <v>69.662877561616227</v>
      </c>
      <c r="L22" s="1">
        <f t="shared" si="5"/>
        <v>0.78492296382713578</v>
      </c>
      <c r="M22" s="2">
        <f t="shared" si="6"/>
        <v>0.22478293596096668</v>
      </c>
      <c r="N22" s="1"/>
      <c r="O22" s="1"/>
      <c r="P22" s="1"/>
      <c r="Q22" s="1"/>
      <c r="R22" s="1"/>
    </row>
    <row r="23" spans="1:18" x14ac:dyDescent="0.25">
      <c r="A23" s="1"/>
      <c r="B23" s="2">
        <v>9.0482130639515795E-2</v>
      </c>
      <c r="C23" s="2">
        <f t="shared" si="0"/>
        <v>0.19835836986813263</v>
      </c>
      <c r="D23" s="1"/>
      <c r="E23" s="1">
        <v>180.2</v>
      </c>
      <c r="F23" s="1">
        <v>54.28</v>
      </c>
      <c r="G23" s="3">
        <f t="shared" si="1"/>
        <v>327.42999999999995</v>
      </c>
      <c r="H23" s="1">
        <v>126.58</v>
      </c>
      <c r="I23" s="3">
        <f t="shared" si="2"/>
        <v>22809.715999999997</v>
      </c>
      <c r="J23" s="3">
        <f t="shared" si="3"/>
        <v>22.809715999999998</v>
      </c>
      <c r="K23" s="3">
        <f t="shared" si="4"/>
        <v>69.662877561616227</v>
      </c>
      <c r="L23" s="1">
        <f t="shared" si="5"/>
        <v>0.78492296382713578</v>
      </c>
      <c r="M23" s="2">
        <f t="shared" si="6"/>
        <v>0.19835836986813263</v>
      </c>
      <c r="N23" s="1"/>
      <c r="O23" s="1"/>
      <c r="P23" s="1"/>
      <c r="Q23" s="1"/>
      <c r="R23" s="1"/>
    </row>
    <row r="24" spans="1:18" x14ac:dyDescent="0.25">
      <c r="A24" s="1"/>
      <c r="B24" s="2">
        <v>0.124133474033419</v>
      </c>
      <c r="C24" s="2">
        <f t="shared" si="0"/>
        <v>0.27213012537730547</v>
      </c>
      <c r="D24" s="1"/>
      <c r="E24" s="1">
        <v>180.2</v>
      </c>
      <c r="F24" s="1">
        <v>54.28</v>
      </c>
      <c r="G24" s="3">
        <f t="shared" si="1"/>
        <v>327.42999999999995</v>
      </c>
      <c r="H24" s="1">
        <v>126.58</v>
      </c>
      <c r="I24" s="3">
        <f t="shared" si="2"/>
        <v>22809.715999999997</v>
      </c>
      <c r="J24" s="3">
        <f t="shared" si="3"/>
        <v>22.809715999999998</v>
      </c>
      <c r="K24" s="3">
        <f t="shared" si="4"/>
        <v>69.662877561616227</v>
      </c>
      <c r="L24" s="1">
        <f t="shared" si="5"/>
        <v>0.78492296382713578</v>
      </c>
      <c r="M24" s="2">
        <f t="shared" si="6"/>
        <v>0.27213012537730547</v>
      </c>
      <c r="N24" s="1"/>
      <c r="O24" s="1"/>
      <c r="P24" s="1"/>
      <c r="Q24" s="1"/>
      <c r="R24" s="1"/>
    </row>
    <row r="25" spans="1:18" x14ac:dyDescent="0.25">
      <c r="A25" s="1"/>
      <c r="B25" s="2">
        <v>9.4144388000885093E-2</v>
      </c>
      <c r="C25" s="2">
        <f t="shared" si="0"/>
        <v>0.20638690981413529</v>
      </c>
      <c r="D25" s="1"/>
      <c r="E25" s="1">
        <v>180.2</v>
      </c>
      <c r="F25" s="1">
        <v>54.28</v>
      </c>
      <c r="G25" s="3">
        <f t="shared" si="1"/>
        <v>327.42999999999995</v>
      </c>
      <c r="H25" s="1">
        <v>126.58</v>
      </c>
      <c r="I25" s="3">
        <f t="shared" si="2"/>
        <v>22809.715999999997</v>
      </c>
      <c r="J25" s="3">
        <f t="shared" si="3"/>
        <v>22.809715999999998</v>
      </c>
      <c r="K25" s="3">
        <f t="shared" si="4"/>
        <v>69.662877561616227</v>
      </c>
      <c r="L25" s="1">
        <f t="shared" si="5"/>
        <v>0.78492296382713578</v>
      </c>
      <c r="M25" s="2">
        <f t="shared" si="6"/>
        <v>0.20638690981413529</v>
      </c>
      <c r="N25" s="1"/>
      <c r="O25" s="1"/>
      <c r="P25" s="1"/>
      <c r="Q25" s="1"/>
      <c r="R25" s="1"/>
    </row>
    <row r="26" spans="1:18" x14ac:dyDescent="0.25">
      <c r="A26" s="1"/>
      <c r="B26" s="2">
        <v>6.7541072244786698E-2</v>
      </c>
      <c r="C26" s="2">
        <f t="shared" ref="C26:C27" si="7">M26</f>
        <v>0.1480661086883239</v>
      </c>
      <c r="D26" s="1"/>
      <c r="E26" s="1">
        <v>180.2</v>
      </c>
      <c r="F26" s="1">
        <v>54.28</v>
      </c>
      <c r="G26" s="3">
        <f t="shared" si="1"/>
        <v>327.42999999999995</v>
      </c>
      <c r="H26" s="1">
        <v>126.58</v>
      </c>
      <c r="I26" s="3">
        <f t="shared" ref="I26:I27" si="8">H26*E26</f>
        <v>22809.715999999997</v>
      </c>
      <c r="J26" s="3">
        <f t="shared" si="3"/>
        <v>22.809715999999998</v>
      </c>
      <c r="K26" s="3">
        <f t="shared" ref="K26:K27" si="9">(J26/G26)*1000</f>
        <v>69.662877561616227</v>
      </c>
      <c r="L26" s="1">
        <f t="shared" ref="L26:L27" si="10">I26/($P$20*G26)*(G26/$O$20-1)-K26/$P$20*(G26/$O$20-1)+K26/$P$20*LN(G26/$O$20)</f>
        <v>0.78492296382713578</v>
      </c>
      <c r="M26" s="2">
        <f t="shared" ref="M26:M27" si="11">B26*EXP(L26)</f>
        <v>0.1480661086883239</v>
      </c>
      <c r="N26" s="1"/>
      <c r="O26" s="1"/>
      <c r="P26" s="1"/>
      <c r="Q26" s="1"/>
      <c r="R26" s="1"/>
    </row>
    <row r="27" spans="1:18" x14ac:dyDescent="0.25">
      <c r="A27" s="1"/>
      <c r="B27" s="2">
        <v>5.9601218981977802E-2</v>
      </c>
      <c r="C27" s="2">
        <f t="shared" si="7"/>
        <v>0.13066006023354609</v>
      </c>
      <c r="D27" s="1"/>
      <c r="E27" s="1">
        <v>180.2</v>
      </c>
      <c r="F27" s="1">
        <v>54.28</v>
      </c>
      <c r="G27" s="3">
        <f t="shared" si="1"/>
        <v>327.42999999999995</v>
      </c>
      <c r="H27" s="1">
        <v>126.58</v>
      </c>
      <c r="I27" s="3">
        <f t="shared" si="8"/>
        <v>22809.715999999997</v>
      </c>
      <c r="J27" s="3">
        <f t="shared" si="3"/>
        <v>22.809715999999998</v>
      </c>
      <c r="K27" s="3">
        <f t="shared" si="9"/>
        <v>69.662877561616227</v>
      </c>
      <c r="L27" s="1">
        <f t="shared" si="10"/>
        <v>0.78492296382713578</v>
      </c>
      <c r="M27" s="2">
        <f t="shared" si="11"/>
        <v>0.13066006023354609</v>
      </c>
      <c r="N27" s="1"/>
      <c r="O27" s="1"/>
      <c r="P27" s="1"/>
      <c r="Q27" s="1"/>
      <c r="R27" s="1"/>
    </row>
    <row r="28" spans="1:18" x14ac:dyDescent="0.25">
      <c r="A28" s="1"/>
      <c r="D28" s="3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 t="s">
        <v>81</v>
      </c>
      <c r="C29" s="2">
        <f>AVERAGE(C20:C27)</f>
        <v>0.23835417817923049</v>
      </c>
      <c r="D29" s="3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 t="s">
        <v>82</v>
      </c>
      <c r="C30" s="2">
        <f>_xlfn.STDEV.P(C20:C27)</f>
        <v>8.6503150292611464E-2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B31" s="1" t="s">
        <v>83</v>
      </c>
      <c r="C31" s="3">
        <f>(C30/C29)*100</f>
        <v>36.291853976885349</v>
      </c>
    </row>
    <row r="32" spans="1:18" x14ac:dyDescent="0.25">
      <c r="B32" s="1"/>
      <c r="C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4"/>
  <sheetViews>
    <sheetView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30.42578125" bestFit="1" customWidth="1"/>
    <col min="3" max="3" width="19.7109375" bestFit="1" customWidth="1"/>
    <col min="4" max="4" width="15.7109375" bestFit="1" customWidth="1"/>
    <col min="5" max="5" width="15.42578125" bestFit="1" customWidth="1"/>
  </cols>
  <sheetData>
    <row r="1" spans="1:19" s="1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9" s="1" customFormat="1" x14ac:dyDescent="0.25"/>
    <row r="3" spans="1:19" s="1" customFormat="1" x14ac:dyDescent="0.25">
      <c r="A3" s="1" t="s">
        <v>56</v>
      </c>
    </row>
    <row r="5" spans="1:19" s="1" customFormat="1" x14ac:dyDescent="0.25">
      <c r="A5" s="1" t="s">
        <v>52</v>
      </c>
      <c r="B5" s="1" t="s">
        <v>61</v>
      </c>
      <c r="C5" s="2">
        <v>1.19021760035288E-3</v>
      </c>
      <c r="D5" s="3">
        <v>124.45413398385099</v>
      </c>
      <c r="E5" s="3">
        <v>361.64801263719801</v>
      </c>
      <c r="F5" s="2"/>
    </row>
    <row r="6" spans="1:19" s="1" customFormat="1" x14ac:dyDescent="0.25">
      <c r="A6" s="1" t="s">
        <v>52</v>
      </c>
      <c r="B6" s="1" t="s">
        <v>62</v>
      </c>
      <c r="C6" s="2">
        <v>1.45877775931305E-3</v>
      </c>
      <c r="D6" s="3">
        <v>109.646056540556</v>
      </c>
      <c r="E6" s="3">
        <v>313.64806719631798</v>
      </c>
      <c r="F6" s="2"/>
    </row>
    <row r="8" spans="1:19" s="1" customFormat="1" x14ac:dyDescent="0.25">
      <c r="A8" s="1" t="s">
        <v>54</v>
      </c>
      <c r="B8" s="1" t="s">
        <v>61</v>
      </c>
      <c r="C8" s="2">
        <v>7.9902862619690002E-4</v>
      </c>
      <c r="D8" s="3">
        <v>120.335079880845</v>
      </c>
      <c r="E8" s="3">
        <v>344.51259887768202</v>
      </c>
      <c r="F8" s="2"/>
    </row>
    <row r="9" spans="1:19" s="1" customFormat="1" x14ac:dyDescent="0.25">
      <c r="A9" s="1" t="s">
        <v>54</v>
      </c>
      <c r="B9" s="1" t="s">
        <v>62</v>
      </c>
      <c r="C9" s="2">
        <v>9.8657288833600698E-4</v>
      </c>
      <c r="D9" s="3">
        <v>104.825964724605</v>
      </c>
      <c r="E9" s="3">
        <v>294.22151567011599</v>
      </c>
      <c r="F9" s="2"/>
    </row>
    <row r="13" spans="1:19" x14ac:dyDescent="0.25">
      <c r="A13" s="1"/>
      <c r="B13" s="1"/>
      <c r="C13" s="2" t="s">
        <v>66</v>
      </c>
      <c r="D13" s="3"/>
      <c r="E13" s="3"/>
      <c r="F13" s="1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2"/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 t="s">
        <v>67</v>
      </c>
      <c r="B15" s="1" t="s">
        <v>68</v>
      </c>
      <c r="C15" s="1" t="s">
        <v>69</v>
      </c>
      <c r="D15" s="1"/>
      <c r="E15" s="1" t="s">
        <v>70</v>
      </c>
      <c r="F15" s="1" t="s">
        <v>71</v>
      </c>
      <c r="G15" s="3" t="s">
        <v>72</v>
      </c>
      <c r="H15" s="1" t="s">
        <v>73</v>
      </c>
      <c r="I15" s="3" t="s">
        <v>74</v>
      </c>
      <c r="J15" s="3" t="s">
        <v>75</v>
      </c>
      <c r="K15" s="3" t="s">
        <v>76</v>
      </c>
      <c r="L15" s="1" t="s">
        <v>77</v>
      </c>
      <c r="M15" s="3" t="s">
        <v>78</v>
      </c>
      <c r="N15" s="1"/>
      <c r="O15" s="1" t="s">
        <v>79</v>
      </c>
      <c r="P15" s="1" t="s">
        <v>80</v>
      </c>
      <c r="Q15" s="1"/>
      <c r="R15" s="1"/>
      <c r="S15" s="1"/>
    </row>
    <row r="16" spans="1:19" x14ac:dyDescent="0.25">
      <c r="A16" s="1" t="s">
        <v>96</v>
      </c>
      <c r="B16" s="2">
        <v>1.19021760035288E-3</v>
      </c>
      <c r="C16" s="2">
        <f>M16</f>
        <v>5.3302224328064729E-3</v>
      </c>
      <c r="D16" s="1"/>
      <c r="E16" s="1">
        <v>150.13</v>
      </c>
      <c r="F16" s="1">
        <v>101.97</v>
      </c>
      <c r="G16" s="3">
        <f>F16+273.15</f>
        <v>375.12</v>
      </c>
      <c r="H16" s="1">
        <v>135.62</v>
      </c>
      <c r="I16" s="3">
        <f>H16*E16</f>
        <v>20360.6306</v>
      </c>
      <c r="J16" s="3">
        <f>I16/1000</f>
        <v>20.3606306</v>
      </c>
      <c r="K16" s="3">
        <f>(J16/G16)*1000</f>
        <v>54.277646086585627</v>
      </c>
      <c r="L16" s="1">
        <f>I16/($P$16*G16)*(G16/$O$16-1)-K16/$P$16*(G16/$O$16-1)+K16/$P$16*LN(G16/$O$16)</f>
        <v>1.4992568216943984</v>
      </c>
      <c r="M16" s="2">
        <f>B16*EXP(L16)</f>
        <v>5.3302224328064729E-3</v>
      </c>
      <c r="N16" s="1"/>
      <c r="O16" s="1">
        <v>298.14999999999998</v>
      </c>
      <c r="P16" s="1">
        <v>8.3140000000000001</v>
      </c>
      <c r="Q16" s="1"/>
      <c r="R16" s="1"/>
      <c r="S16" s="1"/>
    </row>
    <row r="17" spans="1:19" x14ac:dyDescent="0.25">
      <c r="A17" s="1"/>
      <c r="B17" s="2">
        <v>1.45877775931305E-3</v>
      </c>
      <c r="C17" s="2">
        <f t="shared" ref="C17:C19" si="0">M17</f>
        <v>6.5329314025134909E-3</v>
      </c>
      <c r="D17" s="1"/>
      <c r="E17" s="1">
        <v>150.13</v>
      </c>
      <c r="F17" s="1">
        <v>101.97</v>
      </c>
      <c r="G17" s="3">
        <f t="shared" ref="G17:G19" si="1">F17+273.15</f>
        <v>375.12</v>
      </c>
      <c r="H17" s="1">
        <v>135.62</v>
      </c>
      <c r="I17" s="3">
        <f t="shared" ref="I17:I19" si="2">H17*E17</f>
        <v>20360.6306</v>
      </c>
      <c r="J17" s="3">
        <f t="shared" ref="J17:J19" si="3">I17/1000</f>
        <v>20.3606306</v>
      </c>
      <c r="K17" s="3">
        <f t="shared" ref="K17:K19" si="4">(J17/G17)*1000</f>
        <v>54.277646086585627</v>
      </c>
      <c r="L17" s="1">
        <f t="shared" ref="L17:L19" si="5">I17/($P$16*G17)*(G17/$O$16-1)-K17/$P$16*(G17/$O$16-1)+K17/$P$16*LN(G17/$O$16)</f>
        <v>1.4992568216943984</v>
      </c>
      <c r="M17" s="2">
        <f t="shared" ref="M17:M19" si="6">B17*EXP(L17)</f>
        <v>6.5329314025134909E-3</v>
      </c>
      <c r="N17" s="1"/>
      <c r="O17" s="1"/>
      <c r="P17" s="1"/>
      <c r="Q17" s="1"/>
      <c r="R17" s="1"/>
      <c r="S17" s="1"/>
    </row>
    <row r="18" spans="1:19" x14ac:dyDescent="0.25">
      <c r="A18" s="1"/>
      <c r="B18" s="2">
        <v>7.9902862619690002E-4</v>
      </c>
      <c r="C18" s="2">
        <f t="shared" si="0"/>
        <v>3.5783375296639295E-3</v>
      </c>
      <c r="D18" s="1"/>
      <c r="E18" s="1">
        <v>150.13</v>
      </c>
      <c r="F18" s="1">
        <v>101.97</v>
      </c>
      <c r="G18" s="3">
        <f t="shared" si="1"/>
        <v>375.12</v>
      </c>
      <c r="H18" s="1">
        <v>135.62</v>
      </c>
      <c r="I18" s="3">
        <f t="shared" si="2"/>
        <v>20360.6306</v>
      </c>
      <c r="J18" s="3">
        <f t="shared" si="3"/>
        <v>20.3606306</v>
      </c>
      <c r="K18" s="3">
        <f t="shared" si="4"/>
        <v>54.277646086585627</v>
      </c>
      <c r="L18" s="1">
        <f t="shared" si="5"/>
        <v>1.4992568216943984</v>
      </c>
      <c r="M18" s="2">
        <f t="shared" si="6"/>
        <v>3.5783375296639295E-3</v>
      </c>
      <c r="N18" s="1"/>
      <c r="O18" s="1"/>
      <c r="P18" s="1"/>
      <c r="Q18" s="1"/>
      <c r="R18" s="1"/>
      <c r="S18" s="1"/>
    </row>
    <row r="19" spans="1:19" x14ac:dyDescent="0.25">
      <c r="A19" s="1"/>
      <c r="B19" s="2">
        <v>9.8657288833600698E-4</v>
      </c>
      <c r="C19" s="2">
        <f t="shared" si="0"/>
        <v>4.418228178988578E-3</v>
      </c>
      <c r="D19" s="1"/>
      <c r="E19" s="1">
        <v>150.13</v>
      </c>
      <c r="F19" s="1">
        <v>101.97</v>
      </c>
      <c r="G19" s="3">
        <f t="shared" si="1"/>
        <v>375.12</v>
      </c>
      <c r="H19" s="1">
        <v>135.62</v>
      </c>
      <c r="I19" s="3">
        <f t="shared" si="2"/>
        <v>20360.6306</v>
      </c>
      <c r="J19" s="3">
        <f t="shared" si="3"/>
        <v>20.3606306</v>
      </c>
      <c r="K19" s="3">
        <f t="shared" si="4"/>
        <v>54.277646086585627</v>
      </c>
      <c r="L19" s="1">
        <f t="shared" si="5"/>
        <v>1.4992568216943984</v>
      </c>
      <c r="M19" s="2">
        <f t="shared" si="6"/>
        <v>4.418228178988578E-3</v>
      </c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2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 t="s">
        <v>81</v>
      </c>
      <c r="C21" s="2">
        <f>AVERAGE(C16:C19)</f>
        <v>4.9649298859931182E-3</v>
      </c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 t="s">
        <v>82</v>
      </c>
      <c r="C22" s="2">
        <f>_xlfn.STDEV.P(C16:C19)</f>
        <v>1.0969945897359506E-3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 t="s">
        <v>83</v>
      </c>
      <c r="C23" s="3">
        <f>(C22/C21)*100</f>
        <v>22.094865686437029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2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3"/>
  <sheetViews>
    <sheetView workbookViewId="0">
      <selection activeCell="R28" sqref="D28:R32"/>
    </sheetView>
  </sheetViews>
  <sheetFormatPr defaultRowHeight="15" x14ac:dyDescent="0.25"/>
  <cols>
    <col min="1" max="1" width="13.85546875" bestFit="1" customWidth="1"/>
    <col min="2" max="2" width="34.8554687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7" s="1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7" s="1" customFormat="1" x14ac:dyDescent="0.25"/>
    <row r="3" spans="1:17" s="1" customFormat="1" x14ac:dyDescent="0.25">
      <c r="A3" s="1" t="s">
        <v>56</v>
      </c>
    </row>
    <row r="4" spans="1:17" s="1" customFormat="1" x14ac:dyDescent="0.25"/>
    <row r="5" spans="1:17" s="1" customFormat="1" x14ac:dyDescent="0.25">
      <c r="A5" s="1" t="s">
        <v>52</v>
      </c>
      <c r="B5" s="1" t="s">
        <v>64</v>
      </c>
      <c r="C5" s="2">
        <v>7.69065227080585E-3</v>
      </c>
      <c r="D5" s="3">
        <v>123.70865338443301</v>
      </c>
      <c r="E5" s="3">
        <v>374.65923851743003</v>
      </c>
      <c r="F5" s="2"/>
    </row>
    <row r="6" spans="1:17" s="1" customFormat="1" x14ac:dyDescent="0.25">
      <c r="A6" s="1" t="s">
        <v>52</v>
      </c>
      <c r="B6" s="1" t="s">
        <v>65</v>
      </c>
      <c r="C6" s="2">
        <v>9.5903502673743493E-3</v>
      </c>
      <c r="D6" s="3">
        <v>118.925448892695</v>
      </c>
      <c r="E6" s="3">
        <v>360.44354729710801</v>
      </c>
      <c r="F6" s="2"/>
    </row>
    <row r="8" spans="1:17" s="1" customFormat="1" x14ac:dyDescent="0.25">
      <c r="A8" s="1" t="s">
        <v>54</v>
      </c>
      <c r="B8" s="1" t="s">
        <v>64</v>
      </c>
      <c r="C8" s="2">
        <v>5.3392569643798404E-3</v>
      </c>
      <c r="D8" s="3">
        <v>116.399189232228</v>
      </c>
      <c r="E8" s="3">
        <v>347.09689790369299</v>
      </c>
      <c r="F8" s="2"/>
    </row>
    <row r="9" spans="1:17" s="1" customFormat="1" x14ac:dyDescent="0.25">
      <c r="A9" s="1" t="s">
        <v>54</v>
      </c>
      <c r="B9" s="1" t="s">
        <v>65</v>
      </c>
      <c r="C9" s="2">
        <v>6.5403946853769598E-3</v>
      </c>
      <c r="D9" s="3">
        <v>113.311249739123</v>
      </c>
      <c r="E9" s="3">
        <v>338.42168701871401</v>
      </c>
      <c r="F9" s="2"/>
    </row>
    <row r="13" spans="1:17" x14ac:dyDescent="0.25">
      <c r="A13" s="1"/>
      <c r="B13" s="1"/>
      <c r="C13" s="2" t="s">
        <v>66</v>
      </c>
      <c r="D13" s="3"/>
      <c r="E13" s="3"/>
      <c r="F13" s="1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2"/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 t="s">
        <v>67</v>
      </c>
      <c r="B15" s="1" t="s">
        <v>68</v>
      </c>
      <c r="C15" s="1" t="s">
        <v>69</v>
      </c>
      <c r="D15" s="1"/>
      <c r="E15" s="1" t="s">
        <v>70</v>
      </c>
      <c r="F15" s="1" t="s">
        <v>71</v>
      </c>
      <c r="G15" s="3" t="s">
        <v>72</v>
      </c>
      <c r="H15" s="1" t="s">
        <v>73</v>
      </c>
      <c r="I15" s="3" t="s">
        <v>74</v>
      </c>
      <c r="J15" s="3" t="s">
        <v>75</v>
      </c>
      <c r="K15" s="3" t="s">
        <v>76</v>
      </c>
      <c r="L15" s="1" t="s">
        <v>77</v>
      </c>
      <c r="M15" s="3" t="s">
        <v>78</v>
      </c>
      <c r="N15" s="1"/>
      <c r="O15" s="1" t="s">
        <v>79</v>
      </c>
      <c r="P15" s="1" t="s">
        <v>80</v>
      </c>
      <c r="Q15" s="1"/>
    </row>
    <row r="16" spans="1:17" x14ac:dyDescent="0.25">
      <c r="A16" s="1" t="s">
        <v>96</v>
      </c>
      <c r="B16" s="2">
        <v>7.69065227080585E-3</v>
      </c>
      <c r="C16" s="2">
        <f>M16</f>
        <v>4.7501575678197801E-2</v>
      </c>
      <c r="D16" s="1"/>
      <c r="E16" s="1">
        <v>166.17</v>
      </c>
      <c r="F16" s="1">
        <v>100.04</v>
      </c>
      <c r="G16" s="3">
        <f>F16+273.15</f>
        <v>373.19</v>
      </c>
      <c r="H16" s="1">
        <v>151.44</v>
      </c>
      <c r="I16" s="3">
        <f>H16*E16</f>
        <v>25164.784799999998</v>
      </c>
      <c r="J16" s="3">
        <f>I16/1000</f>
        <v>25.164784799999996</v>
      </c>
      <c r="K16" s="3">
        <f>(J16/G16)*1000</f>
        <v>67.431562474878731</v>
      </c>
      <c r="L16" s="1">
        <f>I16/($P$16*G16)*(G16/$O$16-1)-K16/$P$16*(G16/$O$16-1)+K16/$P$16*LN(G16/$O$16)</f>
        <v>1.8207572820915561</v>
      </c>
      <c r="M16" s="2">
        <f>B16*EXP(L16)</f>
        <v>4.7501575678197801E-2</v>
      </c>
      <c r="N16" s="1"/>
      <c r="O16" s="1">
        <v>298.14999999999998</v>
      </c>
      <c r="P16" s="1">
        <v>8.3140000000000001</v>
      </c>
      <c r="Q16" s="1"/>
    </row>
    <row r="17" spans="1:17" x14ac:dyDescent="0.25">
      <c r="A17" s="1"/>
      <c r="B17" s="2">
        <v>9.5903502673743493E-3</v>
      </c>
      <c r="C17" s="2">
        <f t="shared" ref="C17:C19" si="0">M17</f>
        <v>5.9235125053752107E-2</v>
      </c>
      <c r="D17" s="1"/>
      <c r="E17" s="1">
        <v>166.17</v>
      </c>
      <c r="F17" s="1">
        <v>100.04</v>
      </c>
      <c r="G17" s="3">
        <f t="shared" ref="G17:G19" si="1">F17+273.15</f>
        <v>373.19</v>
      </c>
      <c r="H17" s="1">
        <v>151.44</v>
      </c>
      <c r="I17" s="3">
        <f t="shared" ref="I17:I19" si="2">H17*E17</f>
        <v>25164.784799999998</v>
      </c>
      <c r="J17" s="3">
        <f t="shared" ref="J17:J19" si="3">I17/1000</f>
        <v>25.164784799999996</v>
      </c>
      <c r="K17" s="3">
        <f t="shared" ref="K17:K19" si="4">(J17/G17)*1000</f>
        <v>67.431562474878731</v>
      </c>
      <c r="L17" s="1">
        <f t="shared" ref="L17:L19" si="5">I17/($P$16*G17)*(G17/$O$16-1)-K17/$P$16*(G17/$O$16-1)+K17/$P$16*LN(G17/$O$16)</f>
        <v>1.8207572820915561</v>
      </c>
      <c r="M17" s="2">
        <f t="shared" ref="M17:M19" si="6">B17*EXP(L17)</f>
        <v>5.9235125053752107E-2</v>
      </c>
      <c r="N17" s="1"/>
      <c r="O17" s="1"/>
      <c r="P17" s="1"/>
      <c r="Q17" s="1"/>
    </row>
    <row r="18" spans="1:17" x14ac:dyDescent="0.25">
      <c r="A18" s="1"/>
      <c r="B18" s="2">
        <v>5.3392569643798404E-3</v>
      </c>
      <c r="C18" s="2">
        <f t="shared" si="0"/>
        <v>3.2978102484440927E-2</v>
      </c>
      <c r="D18" s="1"/>
      <c r="E18" s="1">
        <v>166.17</v>
      </c>
      <c r="F18" s="1">
        <v>100.04</v>
      </c>
      <c r="G18" s="3">
        <f t="shared" si="1"/>
        <v>373.19</v>
      </c>
      <c r="H18" s="1">
        <v>151.44</v>
      </c>
      <c r="I18" s="3">
        <f t="shared" si="2"/>
        <v>25164.784799999998</v>
      </c>
      <c r="J18" s="3">
        <f t="shared" si="3"/>
        <v>25.164784799999996</v>
      </c>
      <c r="K18" s="3">
        <f t="shared" si="4"/>
        <v>67.431562474878731</v>
      </c>
      <c r="L18" s="1">
        <f t="shared" si="5"/>
        <v>1.8207572820915561</v>
      </c>
      <c r="M18" s="2">
        <f t="shared" si="6"/>
        <v>3.2978102484440927E-2</v>
      </c>
      <c r="N18" s="1"/>
      <c r="O18" s="1"/>
      <c r="P18" s="1"/>
      <c r="Q18" s="1"/>
    </row>
    <row r="19" spans="1:17" x14ac:dyDescent="0.25">
      <c r="A19" s="1"/>
      <c r="B19" s="2">
        <v>6.5403946853769598E-3</v>
      </c>
      <c r="C19" s="2">
        <f t="shared" si="0"/>
        <v>4.0396970526423562E-2</v>
      </c>
      <c r="D19" s="1"/>
      <c r="E19" s="1">
        <v>166.17</v>
      </c>
      <c r="F19" s="1">
        <v>100.04</v>
      </c>
      <c r="G19" s="3">
        <f t="shared" si="1"/>
        <v>373.19</v>
      </c>
      <c r="H19" s="1">
        <v>151.44</v>
      </c>
      <c r="I19" s="3">
        <f t="shared" si="2"/>
        <v>25164.784799999998</v>
      </c>
      <c r="J19" s="3">
        <f t="shared" si="3"/>
        <v>25.164784799999996</v>
      </c>
      <c r="K19" s="3">
        <f t="shared" si="4"/>
        <v>67.431562474878731</v>
      </c>
      <c r="L19" s="1">
        <f t="shared" si="5"/>
        <v>1.8207572820915561</v>
      </c>
      <c r="M19" s="2">
        <f t="shared" si="6"/>
        <v>4.0396970526423562E-2</v>
      </c>
      <c r="N19" s="1"/>
      <c r="O19" s="1"/>
      <c r="P19" s="1"/>
      <c r="Q19" s="1"/>
    </row>
    <row r="20" spans="1:17" x14ac:dyDescent="0.25">
      <c r="A20" s="1"/>
      <c r="B20" s="1"/>
      <c r="C20" s="2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 t="s">
        <v>81</v>
      </c>
      <c r="C21" s="2">
        <f>AVERAGE(C16:C19)</f>
        <v>4.5027943435703599E-2</v>
      </c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 t="s">
        <v>82</v>
      </c>
      <c r="C22" s="2">
        <f>_xlfn.STDEV.P(C16:C19)</f>
        <v>9.6773891499274643E-3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 t="s">
        <v>83</v>
      </c>
      <c r="C23" s="3">
        <f>(C22/C21)*100</f>
        <v>21.49196345985915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Normal="100" workbookViewId="0">
      <selection activeCell="E16" sqref="E16"/>
    </sheetView>
  </sheetViews>
  <sheetFormatPr defaultRowHeight="15" x14ac:dyDescent="0.25"/>
  <cols>
    <col min="1" max="1" width="13.85546875" bestFit="1" customWidth="1"/>
    <col min="2" max="2" width="49" bestFit="1" customWidth="1"/>
    <col min="3" max="3" width="19.7109375" style="2" bestFit="1" customWidth="1"/>
    <col min="4" max="4" width="15.7109375" style="3" bestFit="1" customWidth="1"/>
    <col min="5" max="5" width="15.42578125" style="3" bestFit="1" customWidth="1"/>
    <col min="6" max="6" width="19.42578125" style="2" bestFit="1" customWidth="1"/>
    <col min="7" max="7" width="16.285156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3" spans="1:8" x14ac:dyDescent="0.25">
      <c r="A3" t="s">
        <v>8</v>
      </c>
      <c r="B3" t="s">
        <v>9</v>
      </c>
      <c r="C3" s="2">
        <v>1.80279482008785E-2</v>
      </c>
      <c r="F3" s="2">
        <v>1.6899999999999998E-2</v>
      </c>
      <c r="G3" s="1" t="s">
        <v>11</v>
      </c>
      <c r="H3" t="s">
        <v>10</v>
      </c>
    </row>
    <row r="4" spans="1:8" x14ac:dyDescent="0.25">
      <c r="A4" s="1" t="s">
        <v>9</v>
      </c>
      <c r="B4" s="1" t="s">
        <v>8</v>
      </c>
      <c r="C4" s="2">
        <v>4.0726375001650203E-2</v>
      </c>
      <c r="F4" s="2">
        <v>6.6799999999999998E-2</v>
      </c>
      <c r="G4" s="1" t="s">
        <v>11</v>
      </c>
      <c r="H4" s="1" t="s">
        <v>10</v>
      </c>
    </row>
    <row r="5" spans="1:8" x14ac:dyDescent="0.25">
      <c r="A5" s="1" t="s">
        <v>12</v>
      </c>
      <c r="B5" s="1" t="s">
        <v>9</v>
      </c>
      <c r="C5" s="2">
        <v>1.2364936154686401E-2</v>
      </c>
      <c r="F5" s="2">
        <v>1.6899999999999998E-2</v>
      </c>
      <c r="G5" s="1" t="s">
        <v>11</v>
      </c>
      <c r="H5" t="s">
        <v>13</v>
      </c>
    </row>
    <row r="6" spans="1:8" x14ac:dyDescent="0.25">
      <c r="A6" s="1" t="s">
        <v>9</v>
      </c>
      <c r="B6" s="1" t="s">
        <v>12</v>
      </c>
      <c r="C6" s="2">
        <v>5.93786308116959E-2</v>
      </c>
      <c r="F6" s="2">
        <v>6.6799999999999998E-2</v>
      </c>
      <c r="G6" s="1" t="s">
        <v>11</v>
      </c>
      <c r="H6" s="1" t="s">
        <v>13</v>
      </c>
    </row>
    <row r="7" spans="1:8" x14ac:dyDescent="0.25">
      <c r="A7" t="s">
        <v>28</v>
      </c>
      <c r="B7" t="s">
        <v>29</v>
      </c>
      <c r="C7" s="2">
        <v>1.4961584282230199E-2</v>
      </c>
      <c r="D7" s="3">
        <v>83.366944464594795</v>
      </c>
      <c r="E7" s="3">
        <v>244.817179315033</v>
      </c>
      <c r="F7" s="2">
        <v>1.6899999999999998E-2</v>
      </c>
      <c r="G7" s="1" t="s">
        <v>11</v>
      </c>
      <c r="H7" s="1" t="s">
        <v>13</v>
      </c>
    </row>
    <row r="8" spans="1:8" x14ac:dyDescent="0.25">
      <c r="A8" s="1" t="s">
        <v>29</v>
      </c>
      <c r="B8" s="1" t="s">
        <v>28</v>
      </c>
      <c r="C8" s="2">
        <v>4.9073210770287798E-2</v>
      </c>
      <c r="D8" s="3">
        <v>59.110073535405</v>
      </c>
      <c r="E8" s="3">
        <v>173.29388068496601</v>
      </c>
      <c r="F8" s="2">
        <v>6.6799999999999998E-2</v>
      </c>
      <c r="G8" s="1" t="s">
        <v>11</v>
      </c>
      <c r="H8" s="1" t="s">
        <v>13</v>
      </c>
    </row>
    <row r="9" spans="1:8" x14ac:dyDescent="0.25">
      <c r="A9" t="s">
        <v>37</v>
      </c>
      <c r="B9" t="s">
        <v>38</v>
      </c>
      <c r="C9" s="2">
        <v>1.25593182284076E-2</v>
      </c>
      <c r="D9" s="3">
        <v>90.125290218051802</v>
      </c>
      <c r="E9" s="3">
        <v>266.04105077358901</v>
      </c>
      <c r="F9" s="5">
        <v>1.6899999999999998E-2</v>
      </c>
      <c r="G9" s="4" t="s">
        <v>11</v>
      </c>
    </row>
    <row r="10" spans="1:8" x14ac:dyDescent="0.25">
      <c r="A10" s="1" t="s">
        <v>38</v>
      </c>
      <c r="B10" s="1" t="s">
        <v>37</v>
      </c>
      <c r="C10" s="2">
        <v>5.8459620624836998E-2</v>
      </c>
      <c r="D10" s="3">
        <v>52.351727781948</v>
      </c>
      <c r="E10" s="3">
        <v>152.07000922641001</v>
      </c>
      <c r="F10" s="5">
        <v>6.6799999999999998E-2</v>
      </c>
      <c r="G10" s="4" t="s">
        <v>11</v>
      </c>
    </row>
    <row r="11" spans="1:8" x14ac:dyDescent="0.25">
      <c r="A11" t="s">
        <v>52</v>
      </c>
      <c r="B11" t="s">
        <v>54</v>
      </c>
      <c r="C11" s="2">
        <v>1.8278059950524301E-2</v>
      </c>
      <c r="D11" s="3">
        <v>70.026257307441696</v>
      </c>
      <c r="E11" s="3">
        <v>201.71436493498501</v>
      </c>
      <c r="F11" s="5">
        <v>1.6899999999999998E-2</v>
      </c>
      <c r="G11" s="4" t="s">
        <v>11</v>
      </c>
    </row>
    <row r="12" spans="1:8" x14ac:dyDescent="0.25">
      <c r="A12" t="s">
        <v>54</v>
      </c>
      <c r="B12" t="s">
        <v>52</v>
      </c>
      <c r="C12" s="2">
        <v>4.0169086923158001E-2</v>
      </c>
      <c r="D12" s="3">
        <v>72.450760692558205</v>
      </c>
      <c r="E12" s="3">
        <v>216.396695065014</v>
      </c>
      <c r="F12" s="5">
        <v>6.6799999999999998E-2</v>
      </c>
      <c r="G12" s="4" t="s">
        <v>11</v>
      </c>
    </row>
    <row r="13" spans="1:8" x14ac:dyDescent="0.25">
      <c r="A13" t="s">
        <v>53</v>
      </c>
      <c r="B13" t="s">
        <v>54</v>
      </c>
      <c r="C13" s="2">
        <v>2.02551577655865E-2</v>
      </c>
      <c r="D13" s="3">
        <v>74.462427123913898</v>
      </c>
      <c r="E13" s="3">
        <v>217.45475543069401</v>
      </c>
      <c r="F13" s="5">
        <v>1.6899999999999998E-2</v>
      </c>
      <c r="G13" s="4" t="s">
        <v>11</v>
      </c>
    </row>
    <row r="14" spans="1:8" x14ac:dyDescent="0.25">
      <c r="A14" t="s">
        <v>54</v>
      </c>
      <c r="B14" t="s">
        <v>53</v>
      </c>
      <c r="C14" s="2">
        <v>3.6248198480425202E-2</v>
      </c>
      <c r="D14" s="3">
        <v>68.014590876086004</v>
      </c>
      <c r="E14" s="3">
        <v>200.65630456930501</v>
      </c>
      <c r="F14" s="5">
        <v>6.6799999999999998E-2</v>
      </c>
      <c r="G14" s="4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>
      <selection activeCell="A5" sqref="A5:XFD5"/>
    </sheetView>
  </sheetViews>
  <sheetFormatPr defaultRowHeight="15" x14ac:dyDescent="0.25"/>
  <cols>
    <col min="1" max="1" width="13.85546875" bestFit="1" customWidth="1"/>
    <col min="2" max="2" width="15.570312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3" spans="1:16" x14ac:dyDescent="0.25">
      <c r="A3" t="s">
        <v>15</v>
      </c>
    </row>
    <row r="5" spans="1:16" s="1" customFormat="1" x14ac:dyDescent="0.25">
      <c r="A5" s="1" t="s">
        <v>12</v>
      </c>
      <c r="B5" s="1" t="s">
        <v>16</v>
      </c>
      <c r="C5" s="2">
        <v>1.6121310511971399E-2</v>
      </c>
      <c r="D5" s="3">
        <v>126.33458009926299</v>
      </c>
      <c r="E5" s="3">
        <v>389.62456741389002</v>
      </c>
      <c r="F5" s="2">
        <v>1.5732041714999999E-2</v>
      </c>
      <c r="G5" s="1" t="s">
        <v>14</v>
      </c>
      <c r="H5" s="1" t="s">
        <v>13</v>
      </c>
    </row>
    <row r="6" spans="1:16" s="1" customFormat="1" x14ac:dyDescent="0.25">
      <c r="A6" s="1" t="s">
        <v>12</v>
      </c>
      <c r="B6" s="1" t="s">
        <v>17</v>
      </c>
      <c r="C6" s="2">
        <v>2.6590123824547399E-2</v>
      </c>
      <c r="D6" s="3">
        <v>110.414358481351</v>
      </c>
      <c r="E6" s="3">
        <v>340.36131250469703</v>
      </c>
      <c r="F6" s="2">
        <v>1.5732041714999999E-2</v>
      </c>
      <c r="G6" s="1" t="s">
        <v>14</v>
      </c>
      <c r="H6" s="1" t="s">
        <v>13</v>
      </c>
    </row>
    <row r="7" spans="1:16" x14ac:dyDescent="0.25">
      <c r="I7" s="1"/>
    </row>
    <row r="8" spans="1:16" x14ac:dyDescent="0.25">
      <c r="A8" s="1" t="s">
        <v>9</v>
      </c>
      <c r="B8" s="1" t="s">
        <v>16</v>
      </c>
      <c r="C8" s="2">
        <v>1.6401299500852E-2</v>
      </c>
      <c r="D8" s="3">
        <v>105.236968129245</v>
      </c>
      <c r="E8" s="3">
        <v>318.970366738937</v>
      </c>
      <c r="F8" s="2">
        <v>1.5732041714999999E-2</v>
      </c>
      <c r="G8" s="1" t="s">
        <v>14</v>
      </c>
    </row>
    <row r="9" spans="1:16" s="1" customFormat="1" x14ac:dyDescent="0.25">
      <c r="A9" s="1" t="s">
        <v>9</v>
      </c>
      <c r="B9" s="1" t="s">
        <v>17</v>
      </c>
      <c r="C9" s="2">
        <v>2.6668604627639501E-2</v>
      </c>
      <c r="D9" s="3">
        <v>90.672839370631493</v>
      </c>
      <c r="E9" s="3">
        <v>274.13910672487299</v>
      </c>
      <c r="F9" s="2">
        <v>1.5732041714999999E-2</v>
      </c>
      <c r="G9" s="1" t="s">
        <v>14</v>
      </c>
    </row>
    <row r="11" spans="1:16" x14ac:dyDescent="0.25">
      <c r="C11" s="2">
        <f>AVERAGE(C5:C6,C8:C9)</f>
        <v>2.1445334616252573E-2</v>
      </c>
      <c r="D11" s="3">
        <f>AVERAGE(D5:D6,D8:D9)</f>
        <v>108.16468652012261</v>
      </c>
      <c r="E11" s="3">
        <f>AVERAGE(E5:E6,E8:E9)</f>
        <v>330.77383834559924</v>
      </c>
    </row>
    <row r="14" spans="1:16" x14ac:dyDescent="0.25">
      <c r="A14" s="1"/>
      <c r="B14" s="1"/>
      <c r="C14" s="2" t="s">
        <v>66</v>
      </c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2"/>
      <c r="D15" s="3"/>
      <c r="E15" s="3"/>
      <c r="F15" s="1"/>
      <c r="G15" s="3"/>
      <c r="H15" s="3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 t="s">
        <v>67</v>
      </c>
      <c r="B16" s="1" t="s">
        <v>68</v>
      </c>
      <c r="C16" s="1" t="s">
        <v>69</v>
      </c>
      <c r="D16" s="1"/>
      <c r="E16" s="1" t="s">
        <v>70</v>
      </c>
      <c r="F16" s="1" t="s">
        <v>71</v>
      </c>
      <c r="G16" s="3" t="s">
        <v>72</v>
      </c>
      <c r="H16" s="1" t="s">
        <v>73</v>
      </c>
      <c r="I16" s="3" t="s">
        <v>74</v>
      </c>
      <c r="J16" s="3" t="s">
        <v>75</v>
      </c>
      <c r="K16" s="3" t="s">
        <v>76</v>
      </c>
      <c r="L16" s="1" t="s">
        <v>77</v>
      </c>
      <c r="M16" s="3" t="s">
        <v>78</v>
      </c>
      <c r="N16" s="1"/>
      <c r="O16" s="1" t="s">
        <v>79</v>
      </c>
      <c r="P16" s="1" t="s">
        <v>80</v>
      </c>
    </row>
    <row r="17" spans="1:16" x14ac:dyDescent="0.25">
      <c r="A17" s="1" t="s">
        <v>84</v>
      </c>
      <c r="B17" s="2">
        <v>1.6121310511971399E-2</v>
      </c>
      <c r="C17" s="2">
        <f>M17</f>
        <v>5.0562197123348869E-2</v>
      </c>
      <c r="D17" s="1"/>
      <c r="E17" s="1">
        <v>152.15</v>
      </c>
      <c r="F17" s="1">
        <v>83.67</v>
      </c>
      <c r="G17" s="3">
        <f>F17+273.15</f>
        <v>356.82</v>
      </c>
      <c r="H17" s="1">
        <v>124.07</v>
      </c>
      <c r="I17" s="3">
        <f>H17*E17</f>
        <v>18877.250499999998</v>
      </c>
      <c r="J17" s="3">
        <f>I17/1000</f>
        <v>18.877250499999999</v>
      </c>
      <c r="K17" s="3">
        <f>(J17/G17)*1000</f>
        <v>52.904126730564428</v>
      </c>
      <c r="L17" s="1">
        <f>I17/($P$17*G17)*(G17/$O$17-1)-K17/$P$17*(G17/$O$17-1)+K17/$P$17*LN(G17/$O$17)</f>
        <v>1.1430621736141302</v>
      </c>
      <c r="M17" s="2">
        <f>B17*EXP(L17)</f>
        <v>5.0562197123348869E-2</v>
      </c>
      <c r="N17" s="1"/>
      <c r="O17" s="1">
        <v>298.14999999999998</v>
      </c>
      <c r="P17" s="1">
        <v>8.3140000000000001</v>
      </c>
    </row>
    <row r="18" spans="1:16" x14ac:dyDescent="0.25">
      <c r="A18" s="1"/>
      <c r="B18" s="2">
        <v>2.6590123824547399E-2</v>
      </c>
      <c r="C18" s="2">
        <f t="shared" ref="C18:C20" si="0">M18</f>
        <v>8.339614086290642E-2</v>
      </c>
      <c r="D18" s="1"/>
      <c r="E18" s="1">
        <v>152.15</v>
      </c>
      <c r="F18" s="1">
        <v>83.67</v>
      </c>
      <c r="G18" s="3">
        <f t="shared" ref="G18:G20" si="1">F18+273.15</f>
        <v>356.82</v>
      </c>
      <c r="H18" s="1">
        <v>124.07</v>
      </c>
      <c r="I18" s="3">
        <f t="shared" ref="I18:I20" si="2">H18*E18</f>
        <v>18877.250499999998</v>
      </c>
      <c r="J18" s="3">
        <f t="shared" ref="J18:J20" si="3">I18/1000</f>
        <v>18.877250499999999</v>
      </c>
      <c r="K18" s="3">
        <f t="shared" ref="K18:K20" si="4">(J18/G18)*1000</f>
        <v>52.904126730564428</v>
      </c>
      <c r="L18" s="1">
        <f t="shared" ref="L18:L20" si="5">I18/($P$17*G18)*(G18/$O$17-1)-K18/$P$17*(G18/$O$17-1)+K18/$P$17*LN(G18/$O$17)</f>
        <v>1.1430621736141302</v>
      </c>
      <c r="M18" s="2">
        <f t="shared" ref="M18:M20" si="6">B18*EXP(L18)</f>
        <v>8.339614086290642E-2</v>
      </c>
      <c r="N18" s="1"/>
      <c r="O18" s="1"/>
      <c r="P18" s="1"/>
    </row>
    <row r="19" spans="1:16" x14ac:dyDescent="0.25">
      <c r="A19" s="1"/>
      <c r="B19" s="2">
        <v>1.6401299500852E-2</v>
      </c>
      <c r="C19" s="2">
        <f t="shared" si="0"/>
        <v>5.1440342757826628E-2</v>
      </c>
      <c r="D19" s="1"/>
      <c r="E19" s="1">
        <v>152.15</v>
      </c>
      <c r="F19" s="1">
        <v>83.67</v>
      </c>
      <c r="G19" s="3">
        <f t="shared" si="1"/>
        <v>356.82</v>
      </c>
      <c r="H19" s="1">
        <v>124.07</v>
      </c>
      <c r="I19" s="3">
        <f t="shared" si="2"/>
        <v>18877.250499999998</v>
      </c>
      <c r="J19" s="3">
        <f t="shared" si="3"/>
        <v>18.877250499999999</v>
      </c>
      <c r="K19" s="3">
        <f t="shared" si="4"/>
        <v>52.904126730564428</v>
      </c>
      <c r="L19" s="1">
        <f t="shared" si="5"/>
        <v>1.1430621736141302</v>
      </c>
      <c r="M19" s="2">
        <f t="shared" si="6"/>
        <v>5.1440342757826628E-2</v>
      </c>
      <c r="N19" s="1"/>
      <c r="O19" s="1"/>
      <c r="P19" s="1"/>
    </row>
    <row r="20" spans="1:16" x14ac:dyDescent="0.25">
      <c r="A20" s="1"/>
      <c r="B20" s="2">
        <v>2.6668604627639501E-2</v>
      </c>
      <c r="C20" s="2">
        <f t="shared" si="0"/>
        <v>8.364228473771082E-2</v>
      </c>
      <c r="D20" s="1"/>
      <c r="E20" s="1">
        <v>152.15</v>
      </c>
      <c r="F20" s="1">
        <v>83.67</v>
      </c>
      <c r="G20" s="3">
        <f t="shared" si="1"/>
        <v>356.82</v>
      </c>
      <c r="H20" s="1">
        <v>124.07</v>
      </c>
      <c r="I20" s="3">
        <f t="shared" si="2"/>
        <v>18877.250499999998</v>
      </c>
      <c r="J20" s="3">
        <f t="shared" si="3"/>
        <v>18.877250499999999</v>
      </c>
      <c r="K20" s="3">
        <f t="shared" si="4"/>
        <v>52.904126730564428</v>
      </c>
      <c r="L20" s="1">
        <f t="shared" si="5"/>
        <v>1.1430621736141302</v>
      </c>
      <c r="M20" s="2">
        <f t="shared" si="6"/>
        <v>8.364228473771082E-2</v>
      </c>
      <c r="N20" s="1"/>
      <c r="O20" s="1"/>
      <c r="P20" s="1"/>
    </row>
    <row r="21" spans="1:16" x14ac:dyDescent="0.25">
      <c r="A21" s="1"/>
      <c r="B21" s="1"/>
      <c r="C21" s="2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 t="s">
        <v>81</v>
      </c>
      <c r="C22" s="2">
        <f>AVERAGE(C17:C20)</f>
        <v>6.7260241370448184E-2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 t="s">
        <v>82</v>
      </c>
      <c r="C23" s="2">
        <f>_xlfn.STDEV.P(C17:C20)</f>
        <v>1.6262168298764024E-2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 t="s">
        <v>83</v>
      </c>
      <c r="C24" s="3">
        <f>(C23/C22)*100</f>
        <v>24.17798088055785</v>
      </c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2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workbookViewId="0">
      <selection activeCell="A5" sqref="A5:XFD5"/>
    </sheetView>
  </sheetViews>
  <sheetFormatPr defaultRowHeight="15" x14ac:dyDescent="0.25"/>
  <cols>
    <col min="1" max="1" width="13.85546875" bestFit="1" customWidth="1"/>
    <col min="2" max="2" width="23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7" x14ac:dyDescent="0.25">
      <c r="A2" s="1"/>
      <c r="B2" s="1"/>
      <c r="C2" s="1"/>
      <c r="D2" s="1"/>
      <c r="E2" s="1"/>
      <c r="F2" s="1"/>
      <c r="G2" s="1"/>
      <c r="H2" s="1"/>
    </row>
    <row r="3" spans="1:17" x14ac:dyDescent="0.25">
      <c r="A3" s="1" t="s">
        <v>15</v>
      </c>
      <c r="B3" s="1"/>
      <c r="C3" s="1"/>
      <c r="D3" s="1"/>
      <c r="E3" s="1"/>
      <c r="F3" s="1"/>
      <c r="G3" s="1"/>
      <c r="H3" s="1"/>
    </row>
    <row r="4" spans="1:17" x14ac:dyDescent="0.25">
      <c r="A4" s="1"/>
      <c r="B4" s="1"/>
      <c r="C4" s="1"/>
      <c r="D4" s="1"/>
      <c r="E4" s="1"/>
      <c r="F4" s="1"/>
      <c r="G4" s="1"/>
      <c r="H4" s="1"/>
    </row>
    <row r="5" spans="1:17" x14ac:dyDescent="0.25">
      <c r="A5" s="1" t="s">
        <v>12</v>
      </c>
      <c r="B5" s="1" t="s">
        <v>18</v>
      </c>
      <c r="C5" s="2">
        <v>3.76092143662742E-3</v>
      </c>
      <c r="D5" s="3">
        <v>125.7751721381</v>
      </c>
      <c r="E5" s="3">
        <v>375.64651505988701</v>
      </c>
    </row>
    <row r="6" spans="1:17" x14ac:dyDescent="0.25">
      <c r="A6" s="1" t="s">
        <v>12</v>
      </c>
      <c r="B6" s="1" t="s">
        <v>19</v>
      </c>
      <c r="C6" s="2">
        <v>3.1986016066999998E-3</v>
      </c>
      <c r="D6" s="3">
        <v>129.02449781678899</v>
      </c>
      <c r="E6" s="3">
        <v>385.20383792775198</v>
      </c>
    </row>
    <row r="8" spans="1:17" x14ac:dyDescent="0.25">
      <c r="A8" s="1" t="s">
        <v>9</v>
      </c>
      <c r="B8" s="1" t="s">
        <v>18</v>
      </c>
      <c r="C8" s="2">
        <v>3.68880650179544E-3</v>
      </c>
      <c r="D8" s="3">
        <v>108.153416972104</v>
      </c>
      <c r="E8" s="3">
        <v>316.35214089387199</v>
      </c>
    </row>
    <row r="9" spans="1:17" x14ac:dyDescent="0.25">
      <c r="A9" s="1" t="s">
        <v>9</v>
      </c>
      <c r="B9" s="1" t="s">
        <v>19</v>
      </c>
      <c r="C9" s="2">
        <v>3.0836219206713698E-3</v>
      </c>
      <c r="D9" s="3">
        <v>113.0416634494</v>
      </c>
      <c r="E9" s="3">
        <v>331.26579947514301</v>
      </c>
    </row>
    <row r="14" spans="1:17" x14ac:dyDescent="0.25">
      <c r="A14" s="1"/>
      <c r="B14" s="1"/>
      <c r="C14" s="2" t="s">
        <v>66</v>
      </c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2"/>
      <c r="D15" s="3"/>
      <c r="E15" s="3"/>
      <c r="F15" s="1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 t="s">
        <v>67</v>
      </c>
      <c r="B16" s="1" t="s">
        <v>68</v>
      </c>
      <c r="C16" s="1" t="s">
        <v>69</v>
      </c>
      <c r="D16" s="1"/>
      <c r="E16" s="1" t="s">
        <v>70</v>
      </c>
      <c r="F16" s="1" t="s">
        <v>71</v>
      </c>
      <c r="G16" s="3" t="s">
        <v>72</v>
      </c>
      <c r="H16" s="1" t="s">
        <v>73</v>
      </c>
      <c r="I16" s="3" t="s">
        <v>74</v>
      </c>
      <c r="J16" s="3" t="s">
        <v>75</v>
      </c>
      <c r="K16" s="3" t="s">
        <v>76</v>
      </c>
      <c r="L16" s="1" t="s">
        <v>77</v>
      </c>
      <c r="M16" s="3" t="s">
        <v>78</v>
      </c>
      <c r="N16" s="1"/>
      <c r="O16" s="1" t="s">
        <v>79</v>
      </c>
      <c r="P16" s="1" t="s">
        <v>80</v>
      </c>
      <c r="Q16" s="1"/>
    </row>
    <row r="17" spans="1:17" x14ac:dyDescent="0.25">
      <c r="A17" s="1" t="s">
        <v>85</v>
      </c>
      <c r="B17" s="2">
        <v>3.76092143662742E-3</v>
      </c>
      <c r="C17" s="2">
        <f>M17</f>
        <v>2.5811603582919746E-2</v>
      </c>
      <c r="D17" s="1"/>
      <c r="E17" s="1">
        <v>152.15</v>
      </c>
      <c r="F17" s="1">
        <v>117.19</v>
      </c>
      <c r="G17" s="3">
        <f>F17+273.15</f>
        <v>390.34</v>
      </c>
      <c r="H17" s="1">
        <v>152.49</v>
      </c>
      <c r="I17" s="3">
        <f>H17*E17</f>
        <v>23201.353500000001</v>
      </c>
      <c r="J17" s="3">
        <f>I17/1000</f>
        <v>23.2013535</v>
      </c>
      <c r="K17" s="3">
        <f>(J17/G17)*1000</f>
        <v>59.438831531485377</v>
      </c>
      <c r="L17" s="1">
        <f>I17/($P$17*G17)*(G17/$O$17-1)-K17/$P$17*(G17/$O$17-1)+K17/$P$17*LN(G17/$O$17)</f>
        <v>1.9261601517841282</v>
      </c>
      <c r="M17" s="2">
        <f>B17*EXP(L17)</f>
        <v>2.5811603582919746E-2</v>
      </c>
      <c r="N17" s="1"/>
      <c r="O17" s="1">
        <v>298.14999999999998</v>
      </c>
      <c r="P17" s="1">
        <v>8.3140000000000001</v>
      </c>
      <c r="Q17" s="1"/>
    </row>
    <row r="18" spans="1:17" x14ac:dyDescent="0.25">
      <c r="A18" s="1"/>
      <c r="B18" s="2">
        <v>3.1986016066999998E-3</v>
      </c>
      <c r="C18" s="2">
        <f t="shared" ref="C18:C20" si="0">M18</f>
        <v>2.1952342818909457E-2</v>
      </c>
      <c r="D18" s="1"/>
      <c r="E18" s="1">
        <v>152.15</v>
      </c>
      <c r="F18" s="1">
        <v>117.19</v>
      </c>
      <c r="G18" s="3">
        <f t="shared" ref="G18:G20" si="1">F18+273.15</f>
        <v>390.34</v>
      </c>
      <c r="H18" s="1">
        <v>152.49</v>
      </c>
      <c r="I18" s="3">
        <f t="shared" ref="I18:I20" si="2">H18*E18</f>
        <v>23201.353500000001</v>
      </c>
      <c r="J18" s="3">
        <f t="shared" ref="J18:J20" si="3">I18/1000</f>
        <v>23.2013535</v>
      </c>
      <c r="K18" s="3">
        <f t="shared" ref="K18:K20" si="4">(J18/G18)*1000</f>
        <v>59.438831531485377</v>
      </c>
      <c r="L18" s="1">
        <f t="shared" ref="L18:L20" si="5">I18/($P$17*G18)*(G18/$O$17-1)-K18/$P$17*(G18/$O$17-1)+K18/$P$17*LN(G18/$O$17)</f>
        <v>1.9261601517841282</v>
      </c>
      <c r="M18" s="2">
        <f t="shared" ref="M18:M20" si="6">B18*EXP(L18)</f>
        <v>2.1952342818909457E-2</v>
      </c>
      <c r="N18" s="1"/>
      <c r="O18" s="1"/>
      <c r="P18" s="1"/>
      <c r="Q18" s="1"/>
    </row>
    <row r="19" spans="1:17" x14ac:dyDescent="0.25">
      <c r="A19" s="1"/>
      <c r="B19" s="2">
        <v>3.68880650179544E-3</v>
      </c>
      <c r="C19" s="2">
        <f t="shared" si="0"/>
        <v>2.5316671119783703E-2</v>
      </c>
      <c r="D19" s="1"/>
      <c r="E19" s="1">
        <v>152.15</v>
      </c>
      <c r="F19" s="1">
        <v>117.19</v>
      </c>
      <c r="G19" s="3">
        <f t="shared" si="1"/>
        <v>390.34</v>
      </c>
      <c r="H19" s="1">
        <v>152.49</v>
      </c>
      <c r="I19" s="3">
        <f t="shared" si="2"/>
        <v>23201.353500000001</v>
      </c>
      <c r="J19" s="3">
        <f t="shared" si="3"/>
        <v>23.2013535</v>
      </c>
      <c r="K19" s="3">
        <f t="shared" si="4"/>
        <v>59.438831531485377</v>
      </c>
      <c r="L19" s="1">
        <f t="shared" si="5"/>
        <v>1.9261601517841282</v>
      </c>
      <c r="M19" s="2">
        <f t="shared" si="6"/>
        <v>2.5316671119783703E-2</v>
      </c>
      <c r="N19" s="1"/>
      <c r="O19" s="1"/>
      <c r="P19" s="1"/>
      <c r="Q19" s="1"/>
    </row>
    <row r="20" spans="1:17" x14ac:dyDescent="0.25">
      <c r="A20" s="1"/>
      <c r="B20" s="2">
        <v>3.0836219206713698E-3</v>
      </c>
      <c r="C20" s="2">
        <f t="shared" si="0"/>
        <v>2.1163225012045365E-2</v>
      </c>
      <c r="D20" s="1"/>
      <c r="E20" s="1">
        <v>152.15</v>
      </c>
      <c r="F20" s="1">
        <v>117.19</v>
      </c>
      <c r="G20" s="3">
        <f t="shared" si="1"/>
        <v>390.34</v>
      </c>
      <c r="H20" s="1">
        <v>152.49</v>
      </c>
      <c r="I20" s="3">
        <f t="shared" si="2"/>
        <v>23201.353500000001</v>
      </c>
      <c r="J20" s="3">
        <f t="shared" si="3"/>
        <v>23.2013535</v>
      </c>
      <c r="K20" s="3">
        <f t="shared" si="4"/>
        <v>59.438831531485377</v>
      </c>
      <c r="L20" s="1">
        <f t="shared" si="5"/>
        <v>1.9261601517841282</v>
      </c>
      <c r="M20" s="2">
        <f t="shared" si="6"/>
        <v>2.1163225012045365E-2</v>
      </c>
      <c r="N20" s="1"/>
      <c r="O20" s="1"/>
      <c r="P20" s="1"/>
      <c r="Q20" s="1"/>
    </row>
    <row r="21" spans="1:17" x14ac:dyDescent="0.25">
      <c r="A21" s="1"/>
      <c r="B21" s="1"/>
      <c r="C21" s="2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 t="s">
        <v>81</v>
      </c>
      <c r="C22" s="2">
        <f>AVERAGE(C17:C20)</f>
        <v>2.356096063341457E-2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 t="s">
        <v>82</v>
      </c>
      <c r="C23" s="2">
        <f>_xlfn.STDEV.P(C17:C20)</f>
        <v>2.0300677563341247E-3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 t="s">
        <v>83</v>
      </c>
      <c r="C24" s="3">
        <f>(C23/C22)*100</f>
        <v>8.6162350844686983</v>
      </c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2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>
      <selection activeCell="K19" sqref="K19"/>
    </sheetView>
  </sheetViews>
  <sheetFormatPr defaultRowHeight="15" x14ac:dyDescent="0.25"/>
  <cols>
    <col min="1" max="1" width="13.85546875" bestFit="1" customWidth="1"/>
    <col min="2" max="2" width="22.2851562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8" x14ac:dyDescent="0.25">
      <c r="A2" s="1"/>
      <c r="B2" s="1"/>
      <c r="C2" s="1"/>
      <c r="D2" s="1"/>
      <c r="E2" s="1"/>
      <c r="F2" s="1"/>
      <c r="G2" s="1"/>
      <c r="H2" s="1"/>
    </row>
    <row r="3" spans="1:18" x14ac:dyDescent="0.25">
      <c r="A3" s="1" t="s">
        <v>15</v>
      </c>
      <c r="B3" s="1"/>
      <c r="C3" s="1"/>
      <c r="D3" s="1"/>
      <c r="E3" s="1"/>
      <c r="F3" s="1"/>
      <c r="G3" s="1"/>
      <c r="H3" s="1"/>
    </row>
    <row r="5" spans="1:18" x14ac:dyDescent="0.25">
      <c r="A5" s="1" t="s">
        <v>12</v>
      </c>
      <c r="B5" s="1" t="s">
        <v>20</v>
      </c>
      <c r="C5" s="2">
        <v>0.32462273368156003</v>
      </c>
      <c r="D5" s="3">
        <v>87.250384072334697</v>
      </c>
      <c r="E5" s="3">
        <v>283.43251225035999</v>
      </c>
    </row>
    <row r="6" spans="1:18" x14ac:dyDescent="0.25">
      <c r="A6" s="1" t="s">
        <v>12</v>
      </c>
      <c r="B6" s="1" t="s">
        <v>21</v>
      </c>
      <c r="C6" s="2">
        <v>0.46968496430244799</v>
      </c>
      <c r="D6" s="3">
        <v>59.884418832691701</v>
      </c>
      <c r="E6" s="3">
        <v>194.671593198447</v>
      </c>
    </row>
    <row r="8" spans="1:18" x14ac:dyDescent="0.25">
      <c r="A8" s="1" t="s">
        <v>9</v>
      </c>
      <c r="B8" s="1" t="s">
        <v>20</v>
      </c>
      <c r="C8" s="2">
        <v>0.30335350170566899</v>
      </c>
      <c r="D8" s="3">
        <v>79.136670012936193</v>
      </c>
      <c r="E8" s="3">
        <v>255.64188656064201</v>
      </c>
    </row>
    <row r="9" spans="1:18" x14ac:dyDescent="0.25">
      <c r="A9" s="1" t="s">
        <v>9</v>
      </c>
      <c r="B9" s="1" t="s">
        <v>21</v>
      </c>
      <c r="C9" s="2">
        <v>0.45257894643292901</v>
      </c>
      <c r="D9" s="3">
        <v>44.711701626202697</v>
      </c>
      <c r="E9" s="3">
        <v>143.44798566955001</v>
      </c>
    </row>
    <row r="14" spans="1:18" x14ac:dyDescent="0.25">
      <c r="A14" s="1"/>
      <c r="B14" s="1"/>
      <c r="C14" s="2" t="s">
        <v>66</v>
      </c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2"/>
      <c r="D15" s="3"/>
      <c r="E15" s="3"/>
      <c r="F15" s="1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 t="s">
        <v>67</v>
      </c>
      <c r="B16" s="1" t="s">
        <v>68</v>
      </c>
      <c r="C16" s="1" t="s">
        <v>69</v>
      </c>
      <c r="D16" s="1"/>
      <c r="E16" s="1" t="s">
        <v>70</v>
      </c>
      <c r="F16" s="1" t="s">
        <v>71</v>
      </c>
      <c r="G16" s="3" t="s">
        <v>72</v>
      </c>
      <c r="H16" s="1" t="s">
        <v>73</v>
      </c>
      <c r="I16" s="3" t="s">
        <v>74</v>
      </c>
      <c r="J16" s="3" t="s">
        <v>75</v>
      </c>
      <c r="K16" s="3" t="s">
        <v>76</v>
      </c>
      <c r="L16" s="1" t="s">
        <v>77</v>
      </c>
      <c r="M16" s="3" t="s">
        <v>78</v>
      </c>
      <c r="N16" s="1"/>
      <c r="O16" s="1" t="s">
        <v>79</v>
      </c>
      <c r="P16" s="1" t="s">
        <v>80</v>
      </c>
      <c r="Q16" s="1"/>
      <c r="R16" s="1"/>
    </row>
    <row r="17" spans="1:18" x14ac:dyDescent="0.25">
      <c r="A17" s="1" t="s">
        <v>86</v>
      </c>
      <c r="B17" s="2">
        <v>0.32462273368156003</v>
      </c>
      <c r="C17" s="2">
        <f>M17</f>
        <v>0.5398050450077666</v>
      </c>
      <c r="D17" s="1"/>
      <c r="E17" s="1">
        <v>152.15</v>
      </c>
      <c r="F17" s="1">
        <v>46.94</v>
      </c>
      <c r="G17" s="3">
        <f>F17+273.15</f>
        <v>320.08999999999997</v>
      </c>
      <c r="H17" s="1">
        <v>125.27</v>
      </c>
      <c r="I17" s="3">
        <f>H17*E17</f>
        <v>19059.8305</v>
      </c>
      <c r="J17" s="3">
        <f>I17/1000</f>
        <v>19.0598305</v>
      </c>
      <c r="K17" s="3">
        <f>(J17/G17)*1000</f>
        <v>59.545223218469815</v>
      </c>
      <c r="L17" s="1">
        <f>I17/($P$17*G17)*(G17/$O$17-1)-K17/$P$17*(G17/$O$17-1)+K17/$P$17*LN(G17/$O$17)</f>
        <v>0.50854435799307252</v>
      </c>
      <c r="M17" s="2">
        <f>B17*EXP(L17)</f>
        <v>0.5398050450077666</v>
      </c>
      <c r="N17" s="1"/>
      <c r="O17" s="1">
        <v>298.14999999999998</v>
      </c>
      <c r="P17" s="1">
        <v>8.3140000000000001</v>
      </c>
      <c r="Q17" s="1"/>
      <c r="R17" s="1"/>
    </row>
    <row r="18" spans="1:18" x14ac:dyDescent="0.25">
      <c r="A18" s="1"/>
      <c r="B18" s="2">
        <v>0.46968496430244799</v>
      </c>
      <c r="C18" s="2">
        <f t="shared" ref="C18:C20" si="0">M18</f>
        <v>0.78102451550255136</v>
      </c>
      <c r="D18" s="1"/>
      <c r="E18" s="1">
        <v>152.15</v>
      </c>
      <c r="F18" s="1">
        <v>46.94</v>
      </c>
      <c r="G18" s="3">
        <f t="shared" ref="G18:G20" si="1">F18+273.15</f>
        <v>320.08999999999997</v>
      </c>
      <c r="H18" s="1">
        <v>125.27</v>
      </c>
      <c r="I18" s="3">
        <f t="shared" ref="I18:I20" si="2">H18*E18</f>
        <v>19059.8305</v>
      </c>
      <c r="J18" s="3">
        <f t="shared" ref="J18:J20" si="3">I18/1000</f>
        <v>19.0598305</v>
      </c>
      <c r="K18" s="3">
        <f t="shared" ref="K18:K20" si="4">(J18/G18)*1000</f>
        <v>59.545223218469815</v>
      </c>
      <c r="L18" s="1">
        <f t="shared" ref="L18:L20" si="5">I18/($P$17*G18)*(G18/$O$17-1)-K18/$P$17*(G18/$O$17-1)+K18/$P$17*LN(G18/$O$17)</f>
        <v>0.50854435799307252</v>
      </c>
      <c r="M18" s="2">
        <f t="shared" ref="M18:M20" si="6">B18*EXP(L18)</f>
        <v>0.78102451550255136</v>
      </c>
      <c r="N18" s="1"/>
      <c r="O18" s="1"/>
      <c r="P18" s="1"/>
      <c r="Q18" s="1"/>
      <c r="R18" s="1"/>
    </row>
    <row r="19" spans="1:18" x14ac:dyDescent="0.25">
      <c r="A19" s="1"/>
      <c r="B19" s="2">
        <v>0.30335350170566899</v>
      </c>
      <c r="C19" s="2">
        <f t="shared" si="0"/>
        <v>0.50443710082894311</v>
      </c>
      <c r="D19" s="1"/>
      <c r="E19" s="1">
        <v>152.15</v>
      </c>
      <c r="F19" s="1">
        <v>46.94</v>
      </c>
      <c r="G19" s="3">
        <f t="shared" si="1"/>
        <v>320.08999999999997</v>
      </c>
      <c r="H19" s="1">
        <v>125.27</v>
      </c>
      <c r="I19" s="3">
        <f t="shared" si="2"/>
        <v>19059.8305</v>
      </c>
      <c r="J19" s="3">
        <f t="shared" si="3"/>
        <v>19.0598305</v>
      </c>
      <c r="K19" s="3">
        <f t="shared" si="4"/>
        <v>59.545223218469815</v>
      </c>
      <c r="L19" s="1">
        <f t="shared" si="5"/>
        <v>0.50854435799307252</v>
      </c>
      <c r="M19" s="2">
        <f t="shared" si="6"/>
        <v>0.50443710082894311</v>
      </c>
      <c r="N19" s="1"/>
      <c r="O19" s="1"/>
      <c r="P19" s="1"/>
      <c r="Q19" s="1"/>
      <c r="R19" s="1"/>
    </row>
    <row r="20" spans="1:18" x14ac:dyDescent="0.25">
      <c r="A20" s="1"/>
      <c r="B20" s="2">
        <v>0.45257894643292901</v>
      </c>
      <c r="C20" s="2">
        <f t="shared" si="0"/>
        <v>0.75257945054595654</v>
      </c>
      <c r="D20" s="1"/>
      <c r="E20" s="1">
        <v>152.15</v>
      </c>
      <c r="F20" s="1">
        <v>46.94</v>
      </c>
      <c r="G20" s="3">
        <f t="shared" si="1"/>
        <v>320.08999999999997</v>
      </c>
      <c r="H20" s="1">
        <v>125.27</v>
      </c>
      <c r="I20" s="3">
        <f t="shared" si="2"/>
        <v>19059.8305</v>
      </c>
      <c r="J20" s="3">
        <f t="shared" si="3"/>
        <v>19.0598305</v>
      </c>
      <c r="K20" s="3">
        <f t="shared" si="4"/>
        <v>59.545223218469815</v>
      </c>
      <c r="L20" s="1">
        <f t="shared" si="5"/>
        <v>0.50854435799307252</v>
      </c>
      <c r="M20" s="2">
        <f t="shared" si="6"/>
        <v>0.75257945054595654</v>
      </c>
      <c r="N20" s="1"/>
      <c r="O20" s="1"/>
      <c r="P20" s="1"/>
      <c r="Q20" s="1"/>
      <c r="R20" s="1"/>
    </row>
    <row r="21" spans="1:18" x14ac:dyDescent="0.25">
      <c r="A21" s="1"/>
      <c r="B21" s="1"/>
      <c r="C21" s="2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 t="s">
        <v>81</v>
      </c>
      <c r="C22" s="2">
        <f>AVERAGE(C17:C20)</f>
        <v>0.6444615279713044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82</v>
      </c>
      <c r="C23" s="2">
        <f>_xlfn.STDEV.P(C17:C20)</f>
        <v>0.12338836489734539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 t="s">
        <v>83</v>
      </c>
      <c r="C24" s="3">
        <f>(C23/C22)*100</f>
        <v>19.145962876288163</v>
      </c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2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K19" sqref="K19"/>
    </sheetView>
  </sheetViews>
  <sheetFormatPr defaultRowHeight="15" x14ac:dyDescent="0.25"/>
  <cols>
    <col min="1" max="1" width="13.85546875" bestFit="1" customWidth="1"/>
    <col min="2" max="2" width="26.710937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7" s="1" customFormat="1" x14ac:dyDescent="0.25">
      <c r="F2" s="2"/>
    </row>
    <row r="3" spans="1:17" s="1" customFormat="1" x14ac:dyDescent="0.25">
      <c r="A3" s="1" t="s">
        <v>15</v>
      </c>
      <c r="F3" s="2"/>
    </row>
    <row r="5" spans="1:17" x14ac:dyDescent="0.25">
      <c r="A5" s="1" t="s">
        <v>12</v>
      </c>
      <c r="B5" s="1" t="s">
        <v>22</v>
      </c>
      <c r="C5" s="2">
        <v>0.267905940401025</v>
      </c>
      <c r="D5" s="3">
        <v>84.665809880129402</v>
      </c>
      <c r="E5" s="3">
        <v>273.16292587454302</v>
      </c>
    </row>
    <row r="6" spans="1:17" x14ac:dyDescent="0.25">
      <c r="A6" s="1" t="s">
        <v>12</v>
      </c>
      <c r="B6" s="1" t="s">
        <v>23</v>
      </c>
      <c r="C6" s="2">
        <v>0.207427735698792</v>
      </c>
      <c r="D6" s="3">
        <v>84.912267716837604</v>
      </c>
      <c r="E6" s="3">
        <v>271.862804310635</v>
      </c>
    </row>
    <row r="8" spans="1:17" x14ac:dyDescent="0.25">
      <c r="A8" s="1" t="s">
        <v>9</v>
      </c>
      <c r="B8" s="1" t="s">
        <v>22</v>
      </c>
      <c r="C8" s="2">
        <v>0.258148753877808</v>
      </c>
      <c r="D8" s="3">
        <v>69.493092673640504</v>
      </c>
      <c r="E8" s="3">
        <v>221.939318345646</v>
      </c>
    </row>
    <row r="9" spans="1:17" x14ac:dyDescent="0.25">
      <c r="A9" s="1" t="s">
        <v>9</v>
      </c>
      <c r="B9" s="1" t="s">
        <v>23</v>
      </c>
      <c r="C9" s="2">
        <v>0.20270212232163001</v>
      </c>
      <c r="D9" s="3">
        <v>67.559629688971796</v>
      </c>
      <c r="E9" s="3">
        <v>213.44087512379099</v>
      </c>
    </row>
    <row r="14" spans="1:17" x14ac:dyDescent="0.25">
      <c r="A14" s="1"/>
      <c r="B14" s="1"/>
      <c r="C14" s="2" t="s">
        <v>66</v>
      </c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2"/>
      <c r="D15" s="3"/>
      <c r="E15" s="3"/>
      <c r="F15" s="1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 t="s">
        <v>67</v>
      </c>
      <c r="B16" s="1" t="s">
        <v>68</v>
      </c>
      <c r="C16" s="1" t="s">
        <v>69</v>
      </c>
      <c r="D16" s="1"/>
      <c r="E16" s="1" t="s">
        <v>70</v>
      </c>
      <c r="F16" s="1" t="s">
        <v>71</v>
      </c>
      <c r="G16" s="3" t="s">
        <v>72</v>
      </c>
      <c r="H16" s="1" t="s">
        <v>73</v>
      </c>
      <c r="I16" s="3" t="s">
        <v>74</v>
      </c>
      <c r="J16" s="3" t="s">
        <v>75</v>
      </c>
      <c r="K16" s="3" t="s">
        <v>76</v>
      </c>
      <c r="L16" s="1" t="s">
        <v>77</v>
      </c>
      <c r="M16" s="3" t="s">
        <v>78</v>
      </c>
      <c r="N16" s="1"/>
      <c r="O16" s="1" t="s">
        <v>79</v>
      </c>
      <c r="P16" s="1" t="s">
        <v>80</v>
      </c>
      <c r="Q16" s="1"/>
    </row>
    <row r="17" spans="1:17" x14ac:dyDescent="0.25">
      <c r="A17" s="1" t="s">
        <v>87</v>
      </c>
      <c r="B17" s="2">
        <v>0.267905940401025</v>
      </c>
      <c r="C17" s="2">
        <f>M17</f>
        <v>1.079183075407339</v>
      </c>
      <c r="D17" s="1"/>
      <c r="E17" s="1">
        <v>134.13</v>
      </c>
      <c r="F17" s="1">
        <v>116.91</v>
      </c>
      <c r="G17" s="3">
        <f>F17+273.15</f>
        <v>390.05999999999995</v>
      </c>
      <c r="H17" s="1">
        <v>125.37</v>
      </c>
      <c r="I17" s="3">
        <f>H17*E17</f>
        <v>16815.878100000002</v>
      </c>
      <c r="J17" s="3">
        <f>I17/1000</f>
        <v>16.815878100000003</v>
      </c>
      <c r="K17" s="3">
        <f>(J17/G17)*1000</f>
        <v>43.111003691739747</v>
      </c>
      <c r="L17" s="1">
        <f>I17/($P$17*G17)*(G17/$O$17-1)-K17/$P$17*(G17/$O$17-1)+K17/$P$17*LN(G17/$O$17)</f>
        <v>1.3933236719806974</v>
      </c>
      <c r="M17" s="2">
        <f>B17*EXP(L17)</f>
        <v>1.079183075407339</v>
      </c>
      <c r="N17" s="1"/>
      <c r="O17" s="1">
        <v>298.14999999999998</v>
      </c>
      <c r="P17" s="1">
        <v>8.3140000000000001</v>
      </c>
      <c r="Q17" s="1"/>
    </row>
    <row r="18" spans="1:17" x14ac:dyDescent="0.25">
      <c r="A18" s="1"/>
      <c r="B18" s="2">
        <v>0.207427735698792</v>
      </c>
      <c r="C18" s="2">
        <f t="shared" ref="C18:C20" si="0">M18</f>
        <v>0.83556378556265332</v>
      </c>
      <c r="D18" s="1"/>
      <c r="E18" s="1">
        <v>134.13</v>
      </c>
      <c r="F18" s="1">
        <v>116.91</v>
      </c>
      <c r="G18" s="3">
        <f t="shared" ref="G18:G20" si="1">F18+273.15</f>
        <v>390.05999999999995</v>
      </c>
      <c r="H18" s="1">
        <v>125.37</v>
      </c>
      <c r="I18" s="3">
        <f t="shared" ref="I18:I20" si="2">H18*E18</f>
        <v>16815.878100000002</v>
      </c>
      <c r="J18" s="3">
        <f t="shared" ref="J18:J20" si="3">I18/1000</f>
        <v>16.815878100000003</v>
      </c>
      <c r="K18" s="3">
        <f t="shared" ref="K18:K20" si="4">(J18/G18)*1000</f>
        <v>43.111003691739747</v>
      </c>
      <c r="L18" s="1">
        <f t="shared" ref="L18:L20" si="5">I18/($P$17*G18)*(G18/$O$17-1)-K18/$P$17*(G18/$O$17-1)+K18/$P$17*LN(G18/$O$17)</f>
        <v>1.3933236719806974</v>
      </c>
      <c r="M18" s="2">
        <f t="shared" ref="M18:M20" si="6">B18*EXP(L18)</f>
        <v>0.83556378556265332</v>
      </c>
      <c r="N18" s="1"/>
      <c r="O18" s="1"/>
      <c r="P18" s="1"/>
      <c r="Q18" s="1"/>
    </row>
    <row r="19" spans="1:17" x14ac:dyDescent="0.25">
      <c r="A19" s="1"/>
      <c r="B19" s="2">
        <v>0.258148753877808</v>
      </c>
      <c r="C19" s="2">
        <f t="shared" si="0"/>
        <v>1.0398790176336052</v>
      </c>
      <c r="D19" s="1"/>
      <c r="E19" s="1">
        <v>134.13</v>
      </c>
      <c r="F19" s="1">
        <v>116.91</v>
      </c>
      <c r="G19" s="3">
        <f t="shared" si="1"/>
        <v>390.05999999999995</v>
      </c>
      <c r="H19" s="1">
        <v>125.37</v>
      </c>
      <c r="I19" s="3">
        <f t="shared" si="2"/>
        <v>16815.878100000002</v>
      </c>
      <c r="J19" s="3">
        <f t="shared" si="3"/>
        <v>16.815878100000003</v>
      </c>
      <c r="K19" s="3">
        <f t="shared" si="4"/>
        <v>43.111003691739747</v>
      </c>
      <c r="L19" s="1">
        <f t="shared" si="5"/>
        <v>1.3933236719806974</v>
      </c>
      <c r="M19" s="2">
        <f t="shared" si="6"/>
        <v>1.0398790176336052</v>
      </c>
      <c r="N19" s="1"/>
      <c r="O19" s="1"/>
      <c r="P19" s="1"/>
      <c r="Q19" s="1"/>
    </row>
    <row r="20" spans="1:17" x14ac:dyDescent="0.25">
      <c r="A20" s="1"/>
      <c r="B20" s="2">
        <v>0.20270212232163001</v>
      </c>
      <c r="C20" s="2">
        <f t="shared" si="0"/>
        <v>0.81652799273955312</v>
      </c>
      <c r="D20" s="1"/>
      <c r="E20" s="1">
        <v>134.13</v>
      </c>
      <c r="F20" s="1">
        <v>116.91</v>
      </c>
      <c r="G20" s="3">
        <f t="shared" si="1"/>
        <v>390.05999999999995</v>
      </c>
      <c r="H20" s="1">
        <v>125.37</v>
      </c>
      <c r="I20" s="3">
        <f t="shared" si="2"/>
        <v>16815.878100000002</v>
      </c>
      <c r="J20" s="3">
        <f t="shared" si="3"/>
        <v>16.815878100000003</v>
      </c>
      <c r="K20" s="3">
        <f t="shared" si="4"/>
        <v>43.111003691739747</v>
      </c>
      <c r="L20" s="1">
        <f t="shared" si="5"/>
        <v>1.3933236719806974</v>
      </c>
      <c r="M20" s="2">
        <f t="shared" si="6"/>
        <v>0.81652799273955312</v>
      </c>
      <c r="N20" s="1"/>
      <c r="O20" s="1"/>
      <c r="P20" s="1"/>
      <c r="Q20" s="1"/>
    </row>
    <row r="21" spans="1:17" x14ac:dyDescent="0.25">
      <c r="A21" s="1"/>
      <c r="B21" s="1"/>
      <c r="C21" s="2"/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 t="s">
        <v>81</v>
      </c>
      <c r="C22" s="2">
        <f>AVERAGE(C17:C20)</f>
        <v>0.94278846783578762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 t="s">
        <v>82</v>
      </c>
      <c r="C23" s="2">
        <f>_xlfn.STDEV.P(C17:C20)</f>
        <v>0.11775918636643812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 t="s">
        <v>83</v>
      </c>
      <c r="C24" s="3">
        <f>(C23/C22)*100</f>
        <v>12.490520449063141</v>
      </c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2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"/>
  <sheetViews>
    <sheetView workbookViewId="0">
      <selection activeCell="K18" sqref="K18"/>
    </sheetView>
  </sheetViews>
  <sheetFormatPr defaultRowHeight="15" x14ac:dyDescent="0.25"/>
  <cols>
    <col min="1" max="1" width="13.85546875" bestFit="1" customWidth="1"/>
    <col min="2" max="2" width="39.570312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7" x14ac:dyDescent="0.25">
      <c r="A2" s="1"/>
      <c r="B2" s="1"/>
      <c r="C2" s="1"/>
      <c r="D2" s="1"/>
      <c r="E2" s="1"/>
      <c r="F2" s="2"/>
      <c r="G2" s="1"/>
      <c r="H2" s="1"/>
    </row>
    <row r="3" spans="1:17" x14ac:dyDescent="0.25">
      <c r="A3" s="1" t="s">
        <v>15</v>
      </c>
      <c r="B3" s="1"/>
      <c r="C3" s="1"/>
      <c r="D3" s="1"/>
      <c r="E3" s="1"/>
      <c r="F3" s="2"/>
      <c r="G3" s="1"/>
      <c r="H3" s="1"/>
    </row>
    <row r="5" spans="1:17" s="1" customFormat="1" x14ac:dyDescent="0.25">
      <c r="A5" s="1" t="s">
        <v>12</v>
      </c>
      <c r="B5" s="1" t="s">
        <v>24</v>
      </c>
      <c r="C5" s="2">
        <v>3.43885556241205E-2</v>
      </c>
      <c r="D5" s="3">
        <v>110.722029778936</v>
      </c>
      <c r="E5" s="3">
        <v>343.53199398042199</v>
      </c>
      <c r="F5" s="2"/>
    </row>
    <row r="6" spans="1:17" s="1" customFormat="1" x14ac:dyDescent="0.25">
      <c r="A6" s="1" t="s">
        <v>12</v>
      </c>
      <c r="B6" s="1" t="s">
        <v>25</v>
      </c>
      <c r="C6" s="2">
        <v>2.8346765535723299E-2</v>
      </c>
      <c r="D6" s="3">
        <v>109.842506840948</v>
      </c>
      <c r="E6" s="3">
        <v>338.97421938207998</v>
      </c>
      <c r="F6" s="2"/>
    </row>
    <row r="8" spans="1:17" s="1" customFormat="1" x14ac:dyDescent="0.25">
      <c r="A8" s="1" t="s">
        <v>9</v>
      </c>
      <c r="B8" s="1" t="s">
        <v>24</v>
      </c>
      <c r="C8" s="2">
        <v>3.4623731413012199E-2</v>
      </c>
      <c r="D8" s="3">
        <v>90.612933253712995</v>
      </c>
      <c r="E8" s="3">
        <v>276.10846838427699</v>
      </c>
      <c r="F8" s="2"/>
    </row>
    <row r="9" spans="1:17" x14ac:dyDescent="0.25">
      <c r="A9" s="1" t="s">
        <v>9</v>
      </c>
      <c r="B9" s="1" t="s">
        <v>25</v>
      </c>
      <c r="C9" s="2">
        <v>2.8390501524858901E-2</v>
      </c>
      <c r="D9" s="3">
        <v>90.234536356061895</v>
      </c>
      <c r="E9" s="3">
        <v>273.18847842388499</v>
      </c>
    </row>
    <row r="10" spans="1:17" s="1" customFormat="1" x14ac:dyDescent="0.25">
      <c r="F10" s="2"/>
    </row>
    <row r="13" spans="1:17" x14ac:dyDescent="0.25">
      <c r="A13" s="1"/>
      <c r="B13" s="1"/>
      <c r="C13" s="2" t="s">
        <v>66</v>
      </c>
      <c r="D13" s="3"/>
      <c r="E13" s="3"/>
      <c r="F13" s="1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2"/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 t="s">
        <v>67</v>
      </c>
      <c r="B15" s="1" t="s">
        <v>68</v>
      </c>
      <c r="C15" s="1" t="s">
        <v>69</v>
      </c>
      <c r="D15" s="1"/>
      <c r="E15" s="1" t="s">
        <v>70</v>
      </c>
      <c r="F15" s="1" t="s">
        <v>71</v>
      </c>
      <c r="G15" s="3" t="s">
        <v>72</v>
      </c>
      <c r="H15" s="1" t="s">
        <v>73</v>
      </c>
      <c r="I15" s="3" t="s">
        <v>74</v>
      </c>
      <c r="J15" s="3" t="s">
        <v>75</v>
      </c>
      <c r="K15" s="3" t="s">
        <v>76</v>
      </c>
      <c r="L15" s="1" t="s">
        <v>77</v>
      </c>
      <c r="M15" s="3" t="s">
        <v>78</v>
      </c>
      <c r="N15" s="1"/>
      <c r="O15" s="1" t="s">
        <v>79</v>
      </c>
      <c r="P15" s="1" t="s">
        <v>80</v>
      </c>
      <c r="Q15" s="1"/>
    </row>
    <row r="16" spans="1:17" x14ac:dyDescent="0.25">
      <c r="A16" s="1" t="s">
        <v>88</v>
      </c>
      <c r="B16" s="2">
        <v>3.43885556241205E-2</v>
      </c>
      <c r="C16" s="2">
        <f>M16</f>
        <v>0.1433405908956697</v>
      </c>
      <c r="D16" s="1"/>
      <c r="E16" s="1">
        <v>166.17</v>
      </c>
      <c r="F16" s="1">
        <v>78.55</v>
      </c>
      <c r="G16" s="3">
        <f>F16+273.15</f>
        <v>351.7</v>
      </c>
      <c r="H16" s="1">
        <v>152.07</v>
      </c>
      <c r="I16" s="3">
        <f>H16*E16</f>
        <v>25269.471899999997</v>
      </c>
      <c r="J16" s="3">
        <f>I16/1000</f>
        <v>25.269471899999996</v>
      </c>
      <c r="K16" s="3">
        <f>(J16/G16)*1000</f>
        <v>71.849507819164046</v>
      </c>
      <c r="L16" s="1">
        <f>I16/($P$16*G16)*(G16/$O$16-1)-K16/$P$16*(G16/$O$16-1)+K16/$P$16*LN(G16/$O$16)</f>
        <v>1.4274997292114959</v>
      </c>
      <c r="M16" s="2">
        <f>B16*EXP(L16)</f>
        <v>0.1433405908956697</v>
      </c>
      <c r="N16" s="1"/>
      <c r="O16" s="1">
        <v>298.14999999999998</v>
      </c>
      <c r="P16" s="1">
        <v>8.3140000000000001</v>
      </c>
      <c r="Q16" s="1"/>
    </row>
    <row r="17" spans="1:17" x14ac:dyDescent="0.25">
      <c r="A17" s="1"/>
      <c r="B17" s="2">
        <v>2.8346765535723299E-2</v>
      </c>
      <c r="C17" s="2">
        <f t="shared" ref="C17:C19" si="0">M17</f>
        <v>0.11815681258277627</v>
      </c>
      <c r="D17" s="1"/>
      <c r="E17" s="1">
        <v>166.17</v>
      </c>
      <c r="F17" s="1">
        <v>78.55</v>
      </c>
      <c r="G17" s="3">
        <f t="shared" ref="G17:G19" si="1">F17+273.15</f>
        <v>351.7</v>
      </c>
      <c r="H17" s="1">
        <v>152.07</v>
      </c>
      <c r="I17" s="3">
        <f t="shared" ref="I17:I19" si="2">H17*E17</f>
        <v>25269.471899999997</v>
      </c>
      <c r="J17" s="3">
        <f t="shared" ref="J17:J19" si="3">I17/1000</f>
        <v>25.269471899999996</v>
      </c>
      <c r="K17" s="3">
        <f t="shared" ref="K17:K19" si="4">(J17/G17)*1000</f>
        <v>71.849507819164046</v>
      </c>
      <c r="L17" s="1">
        <f t="shared" ref="L17:L19" si="5">I17/($P$16*G17)*(G17/$O$16-1)-K17/$P$16*(G17/$O$16-1)+K17/$P$16*LN(G17/$O$16)</f>
        <v>1.4274997292114959</v>
      </c>
      <c r="M17" s="2">
        <f t="shared" ref="M17:M19" si="6">B17*EXP(L17)</f>
        <v>0.11815681258277627</v>
      </c>
      <c r="N17" s="1"/>
      <c r="O17" s="1"/>
      <c r="P17" s="1"/>
      <c r="Q17" s="1"/>
    </row>
    <row r="18" spans="1:17" x14ac:dyDescent="0.25">
      <c r="A18" s="1"/>
      <c r="B18" s="2">
        <v>3.4623731413012199E-2</v>
      </c>
      <c r="C18" s="2">
        <f t="shared" si="0"/>
        <v>0.1443208657554968</v>
      </c>
      <c r="D18" s="1"/>
      <c r="E18" s="1">
        <v>166.17</v>
      </c>
      <c r="F18" s="1">
        <v>78.55</v>
      </c>
      <c r="G18" s="3">
        <f t="shared" si="1"/>
        <v>351.7</v>
      </c>
      <c r="H18" s="1">
        <v>152.07</v>
      </c>
      <c r="I18" s="3">
        <f t="shared" si="2"/>
        <v>25269.471899999997</v>
      </c>
      <c r="J18" s="3">
        <f t="shared" si="3"/>
        <v>25.269471899999996</v>
      </c>
      <c r="K18" s="3">
        <f t="shared" si="4"/>
        <v>71.849507819164046</v>
      </c>
      <c r="L18" s="1">
        <f t="shared" si="5"/>
        <v>1.4274997292114959</v>
      </c>
      <c r="M18" s="2">
        <f t="shared" si="6"/>
        <v>0.1443208657554968</v>
      </c>
      <c r="N18" s="1"/>
      <c r="O18" s="1"/>
      <c r="P18" s="1"/>
      <c r="Q18" s="1"/>
    </row>
    <row r="19" spans="1:17" x14ac:dyDescent="0.25">
      <c r="A19" s="1"/>
      <c r="B19" s="2">
        <v>2.8390501524858901E-2</v>
      </c>
      <c r="C19" s="2">
        <f t="shared" si="0"/>
        <v>0.11833911574766134</v>
      </c>
      <c r="D19" s="1"/>
      <c r="E19" s="1">
        <v>166.17</v>
      </c>
      <c r="F19" s="1">
        <v>78.55</v>
      </c>
      <c r="G19" s="3">
        <f t="shared" si="1"/>
        <v>351.7</v>
      </c>
      <c r="H19" s="1">
        <v>152.07</v>
      </c>
      <c r="I19" s="3">
        <f t="shared" si="2"/>
        <v>25269.471899999997</v>
      </c>
      <c r="J19" s="3">
        <f t="shared" si="3"/>
        <v>25.269471899999996</v>
      </c>
      <c r="K19" s="3">
        <f t="shared" si="4"/>
        <v>71.849507819164046</v>
      </c>
      <c r="L19" s="1">
        <f t="shared" si="5"/>
        <v>1.4274997292114959</v>
      </c>
      <c r="M19" s="2">
        <f t="shared" si="6"/>
        <v>0.11833911574766134</v>
      </c>
      <c r="N19" s="1"/>
      <c r="O19" s="1"/>
      <c r="P19" s="1"/>
      <c r="Q19" s="1"/>
    </row>
    <row r="20" spans="1:17" x14ac:dyDescent="0.25">
      <c r="A20" s="1"/>
      <c r="B20" s="1"/>
      <c r="C20" s="2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 t="s">
        <v>81</v>
      </c>
      <c r="C21" s="2">
        <f>AVERAGE(C16:C19)</f>
        <v>0.13103934624540103</v>
      </c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 t="s">
        <v>82</v>
      </c>
      <c r="C22" s="2">
        <f>_xlfn.STDEV.P(C16:C19)</f>
        <v>1.2796238790238279E-2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 t="s">
        <v>83</v>
      </c>
      <c r="C23" s="3">
        <f>(C22/C21)*100</f>
        <v>9.7651882101688798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2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1"/>
  <sheetViews>
    <sheetView workbookViewId="0">
      <selection activeCell="A16" sqref="A16:XFD16"/>
    </sheetView>
  </sheetViews>
  <sheetFormatPr defaultRowHeight="15" x14ac:dyDescent="0.25"/>
  <cols>
    <col min="1" max="1" width="13.85546875" bestFit="1" customWidth="1"/>
    <col min="2" max="2" width="34.8554687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3" spans="1:8" x14ac:dyDescent="0.25">
      <c r="A3" t="s">
        <v>15</v>
      </c>
    </row>
    <row r="5" spans="1:8" s="1" customFormat="1" x14ac:dyDescent="0.25">
      <c r="A5" s="1" t="s">
        <v>12</v>
      </c>
      <c r="B5" s="1" t="s">
        <v>26</v>
      </c>
      <c r="C5" s="2">
        <v>9.2045924730980694E-2</v>
      </c>
      <c r="D5" s="3">
        <v>102.128164787519</v>
      </c>
      <c r="E5" s="3">
        <v>322.87918437681901</v>
      </c>
      <c r="F5" s="2" t="s">
        <v>27</v>
      </c>
    </row>
    <row r="7" spans="1:8" s="1" customFormat="1" x14ac:dyDescent="0.25">
      <c r="A7" s="1" t="s">
        <v>9</v>
      </c>
      <c r="B7" s="1" t="s">
        <v>26</v>
      </c>
      <c r="C7" s="2">
        <v>0.10284462534599299</v>
      </c>
      <c r="D7" s="3">
        <v>77.777039917776307</v>
      </c>
      <c r="E7" s="3">
        <v>242.08628659656699</v>
      </c>
      <c r="F7" s="2" t="s">
        <v>27</v>
      </c>
    </row>
    <row r="10" spans="1:8" x14ac:dyDescent="0.25">
      <c r="A10" t="s">
        <v>31</v>
      </c>
    </row>
    <row r="12" spans="1:8" s="1" customFormat="1" x14ac:dyDescent="0.25">
      <c r="A12" s="1" t="s">
        <v>28</v>
      </c>
      <c r="B12" s="1" t="s">
        <v>30</v>
      </c>
      <c r="C12" s="2">
        <v>6.4835137281411701E-2</v>
      </c>
      <c r="D12" s="3">
        <v>101.119627674035</v>
      </c>
      <c r="E12" s="3">
        <v>316.58127401941402</v>
      </c>
      <c r="F12" s="2"/>
    </row>
    <row r="13" spans="1:8" s="1" customFormat="1" x14ac:dyDescent="0.25">
      <c r="A13" s="1" t="s">
        <v>28</v>
      </c>
      <c r="B13" s="1" t="s">
        <v>32</v>
      </c>
      <c r="C13" s="2">
        <v>8.2402985526020198E-2</v>
      </c>
      <c r="D13" s="3">
        <v>97.555682530966394</v>
      </c>
      <c r="E13" s="3">
        <v>306.61520734582899</v>
      </c>
      <c r="F13" s="2"/>
    </row>
    <row r="15" spans="1:8" s="1" customFormat="1" x14ac:dyDescent="0.25">
      <c r="A15" s="1" t="s">
        <v>29</v>
      </c>
      <c r="B15" s="1" t="s">
        <v>30</v>
      </c>
      <c r="C15" s="2">
        <v>5.2042813149559101E-2</v>
      </c>
      <c r="D15" s="3">
        <v>85.759823711542893</v>
      </c>
      <c r="E15" s="3">
        <v>263.21104856173599</v>
      </c>
      <c r="F15" s="2"/>
    </row>
    <row r="16" spans="1:8" s="1" customFormat="1" x14ac:dyDescent="0.25">
      <c r="A16" s="1" t="s">
        <v>29</v>
      </c>
      <c r="B16" s="1" t="s">
        <v>32</v>
      </c>
      <c r="C16" s="2">
        <v>6.6311336987012304E-2</v>
      </c>
      <c r="D16" s="3">
        <v>81.899616866371602</v>
      </c>
      <c r="E16" s="3">
        <v>252.27176803079601</v>
      </c>
      <c r="F16" s="2"/>
    </row>
    <row r="19" spans="1:18" x14ac:dyDescent="0.25">
      <c r="A19" s="1"/>
      <c r="B19" s="1"/>
      <c r="C19" s="2" t="s">
        <v>66</v>
      </c>
      <c r="D19" s="3"/>
      <c r="E19" s="3"/>
      <c r="F19" s="1"/>
      <c r="G19" s="3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2"/>
      <c r="D20" s="3"/>
      <c r="E20" s="3"/>
      <c r="F20" s="1"/>
      <c r="G20" s="3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 t="s">
        <v>67</v>
      </c>
      <c r="B21" s="1" t="s">
        <v>68</v>
      </c>
      <c r="C21" s="1" t="s">
        <v>69</v>
      </c>
      <c r="D21" s="1"/>
      <c r="E21" s="1" t="s">
        <v>70</v>
      </c>
      <c r="F21" s="1" t="s">
        <v>71</v>
      </c>
      <c r="G21" s="3" t="s">
        <v>72</v>
      </c>
      <c r="H21" s="1" t="s">
        <v>73</v>
      </c>
      <c r="I21" s="3" t="s">
        <v>74</v>
      </c>
      <c r="J21" s="3" t="s">
        <v>75</v>
      </c>
      <c r="K21" s="3" t="s">
        <v>76</v>
      </c>
      <c r="L21" s="1" t="s">
        <v>77</v>
      </c>
      <c r="M21" s="3" t="s">
        <v>78</v>
      </c>
      <c r="N21" s="1"/>
      <c r="O21" s="1" t="s">
        <v>79</v>
      </c>
      <c r="P21" s="1" t="s">
        <v>80</v>
      </c>
      <c r="Q21" s="1"/>
      <c r="R21" s="1"/>
    </row>
    <row r="22" spans="1:18" x14ac:dyDescent="0.25">
      <c r="A22" s="1" t="s">
        <v>89</v>
      </c>
      <c r="B22" s="2">
        <v>9.2045924730980694E-2</v>
      </c>
      <c r="C22" s="2">
        <f>M22</f>
        <v>0.16550221250251429</v>
      </c>
      <c r="D22" s="1"/>
      <c r="E22" s="1">
        <v>166.17</v>
      </c>
      <c r="F22" s="1">
        <v>48.38</v>
      </c>
      <c r="G22" s="3">
        <f>F22+273.15</f>
        <v>321.52999999999997</v>
      </c>
      <c r="H22" s="1">
        <v>125.02</v>
      </c>
      <c r="I22" s="3">
        <f>H22*E22</f>
        <v>20774.573399999997</v>
      </c>
      <c r="J22" s="3">
        <f>I22/1000</f>
        <v>20.774573399999998</v>
      </c>
      <c r="K22" s="3">
        <f>(J22/G22)*1000</f>
        <v>64.611617578453021</v>
      </c>
      <c r="L22" s="1">
        <f>I22/($P$22*G22)*(G22/$O$22-1)-K22/$P$22*(G22/$O$22-1)+K22/$P$22*LN(G22/$O$22)</f>
        <v>0.58669692896530212</v>
      </c>
      <c r="M22" s="2">
        <f>B22*EXP(L22)</f>
        <v>0.16550221250251429</v>
      </c>
      <c r="N22" s="1"/>
      <c r="O22" s="1">
        <v>298.14999999999998</v>
      </c>
      <c r="P22" s="1">
        <v>8.3140000000000001</v>
      </c>
      <c r="Q22" s="1"/>
      <c r="R22" s="1"/>
    </row>
    <row r="23" spans="1:18" x14ac:dyDescent="0.25">
      <c r="A23" s="1"/>
      <c r="B23" s="2">
        <v>0.10284462534599299</v>
      </c>
      <c r="C23" s="2">
        <f t="shared" ref="C23:C25" si="0">M23</f>
        <v>0.18491870322885778</v>
      </c>
      <c r="D23" s="1"/>
      <c r="E23" s="1">
        <v>166.17</v>
      </c>
      <c r="F23" s="1">
        <v>48.38</v>
      </c>
      <c r="G23" s="3">
        <f t="shared" ref="G23:G25" si="1">F23+273.15</f>
        <v>321.52999999999997</v>
      </c>
      <c r="H23" s="1">
        <v>125.02</v>
      </c>
      <c r="I23" s="3">
        <f t="shared" ref="I23:I25" si="2">H23*E23</f>
        <v>20774.573399999997</v>
      </c>
      <c r="J23" s="3">
        <f t="shared" ref="J23:J25" si="3">I23/1000</f>
        <v>20.774573399999998</v>
      </c>
      <c r="K23" s="3">
        <f t="shared" ref="K23:K25" si="4">(J23/G23)*1000</f>
        <v>64.611617578453021</v>
      </c>
      <c r="L23" s="1">
        <f t="shared" ref="L23:L25" si="5">I23/($P$22*G23)*(G23/$O$22-1)-K23/$P$22*(G23/$O$22-1)+K23/$P$22*LN(G23/$O$22)</f>
        <v>0.58669692896530212</v>
      </c>
      <c r="M23" s="2">
        <f t="shared" ref="M23:M25" si="6">B23*EXP(L23)</f>
        <v>0.18491870322885778</v>
      </c>
      <c r="N23" s="1"/>
      <c r="O23" s="1"/>
      <c r="P23" s="1"/>
      <c r="Q23" s="1"/>
      <c r="R23" s="1"/>
    </row>
    <row r="24" spans="1:18" x14ac:dyDescent="0.25">
      <c r="A24" s="1"/>
      <c r="B24" s="2">
        <v>6.4835137281411701E-2</v>
      </c>
      <c r="C24" s="2">
        <f t="shared" si="0"/>
        <v>0.11657614065303944</v>
      </c>
      <c r="D24" s="1"/>
      <c r="E24" s="1">
        <v>166.17</v>
      </c>
      <c r="F24" s="1">
        <v>48.38</v>
      </c>
      <c r="G24" s="3">
        <f t="shared" si="1"/>
        <v>321.52999999999997</v>
      </c>
      <c r="H24" s="1">
        <v>125.02</v>
      </c>
      <c r="I24" s="3">
        <f t="shared" si="2"/>
        <v>20774.573399999997</v>
      </c>
      <c r="J24" s="3">
        <f t="shared" si="3"/>
        <v>20.774573399999998</v>
      </c>
      <c r="K24" s="3">
        <f t="shared" si="4"/>
        <v>64.611617578453021</v>
      </c>
      <c r="L24" s="1">
        <f t="shared" si="5"/>
        <v>0.58669692896530212</v>
      </c>
      <c r="M24" s="2">
        <f t="shared" si="6"/>
        <v>0.11657614065303944</v>
      </c>
      <c r="N24" s="1"/>
      <c r="O24" s="1"/>
      <c r="P24" s="1"/>
      <c r="Q24" s="1"/>
      <c r="R24" s="1"/>
    </row>
    <row r="25" spans="1:18" x14ac:dyDescent="0.25">
      <c r="A25" s="1"/>
      <c r="B25" s="2">
        <v>8.2402985526020198E-2</v>
      </c>
      <c r="C25" s="2">
        <f t="shared" si="0"/>
        <v>0.14816382649452361</v>
      </c>
      <c r="D25" s="1"/>
      <c r="E25" s="1">
        <v>166.17</v>
      </c>
      <c r="F25" s="1">
        <v>48.38</v>
      </c>
      <c r="G25" s="3">
        <f t="shared" si="1"/>
        <v>321.52999999999997</v>
      </c>
      <c r="H25" s="1">
        <v>125.02</v>
      </c>
      <c r="I25" s="3">
        <f t="shared" si="2"/>
        <v>20774.573399999997</v>
      </c>
      <c r="J25" s="3">
        <f t="shared" si="3"/>
        <v>20.774573399999998</v>
      </c>
      <c r="K25" s="3">
        <f t="shared" si="4"/>
        <v>64.611617578453021</v>
      </c>
      <c r="L25" s="1">
        <f t="shared" si="5"/>
        <v>0.58669692896530212</v>
      </c>
      <c r="M25" s="2">
        <f t="shared" si="6"/>
        <v>0.14816382649452361</v>
      </c>
      <c r="N25" s="1"/>
      <c r="O25" s="1"/>
      <c r="P25" s="1"/>
      <c r="Q25" s="1"/>
      <c r="R25" s="1"/>
    </row>
    <row r="26" spans="1:18" x14ac:dyDescent="0.25">
      <c r="A26" s="1"/>
      <c r="B26" s="2">
        <v>5.2042813149559101E-2</v>
      </c>
      <c r="C26" s="2">
        <f t="shared" ref="C26:C27" si="7">M26</f>
        <v>9.3575036008171658E-2</v>
      </c>
      <c r="D26" s="1"/>
      <c r="E26" s="1">
        <v>166.17</v>
      </c>
      <c r="F26" s="1">
        <v>48.38</v>
      </c>
      <c r="G26" s="3">
        <f t="shared" ref="G26:G27" si="8">F26+273.15</f>
        <v>321.52999999999997</v>
      </c>
      <c r="H26" s="1">
        <v>125.02</v>
      </c>
      <c r="I26" s="3">
        <f t="shared" ref="I26:I27" si="9">H26*E26</f>
        <v>20774.573399999997</v>
      </c>
      <c r="J26" s="3">
        <f t="shared" ref="J26:J27" si="10">I26/1000</f>
        <v>20.774573399999998</v>
      </c>
      <c r="K26" s="3">
        <f t="shared" ref="K26:K27" si="11">(J26/G26)*1000</f>
        <v>64.611617578453021</v>
      </c>
      <c r="L26" s="1">
        <f t="shared" ref="L26:L27" si="12">I26/($P$22*G26)*(G26/$O$22-1)-K26/$P$22*(G26/$O$22-1)+K26/$P$22*LN(G26/$O$22)</f>
        <v>0.58669692896530212</v>
      </c>
      <c r="M26" s="2">
        <f t="shared" ref="M26:M27" si="13">B26*EXP(L26)</f>
        <v>9.3575036008171658E-2</v>
      </c>
      <c r="N26" s="1"/>
      <c r="O26" s="1"/>
      <c r="P26" s="1"/>
      <c r="Q26" s="1"/>
      <c r="R26" s="1"/>
    </row>
    <row r="27" spans="1:18" x14ac:dyDescent="0.25">
      <c r="A27" s="1"/>
      <c r="B27" s="2">
        <v>6.6311336987012304E-2</v>
      </c>
      <c r="C27" s="2">
        <f t="shared" si="7"/>
        <v>0.11923040609810405</v>
      </c>
      <c r="D27" s="1"/>
      <c r="E27" s="1">
        <v>166.17</v>
      </c>
      <c r="F27" s="1">
        <v>48.38</v>
      </c>
      <c r="G27" s="3">
        <f t="shared" si="8"/>
        <v>321.52999999999997</v>
      </c>
      <c r="H27" s="1">
        <v>125.02</v>
      </c>
      <c r="I27" s="3">
        <f t="shared" si="9"/>
        <v>20774.573399999997</v>
      </c>
      <c r="J27" s="3">
        <f t="shared" si="10"/>
        <v>20.774573399999998</v>
      </c>
      <c r="K27" s="3">
        <f t="shared" si="11"/>
        <v>64.611617578453021</v>
      </c>
      <c r="L27" s="1">
        <f t="shared" si="12"/>
        <v>0.58669692896530212</v>
      </c>
      <c r="M27" s="2">
        <f t="shared" si="13"/>
        <v>0.11923040609810405</v>
      </c>
      <c r="N27" s="1"/>
      <c r="O27" s="1"/>
      <c r="P27" s="1"/>
      <c r="Q27" s="1"/>
      <c r="R27" s="1"/>
    </row>
    <row r="28" spans="1:18" x14ac:dyDescent="0.25">
      <c r="A28" s="1"/>
      <c r="D28" s="3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 t="s">
        <v>81</v>
      </c>
      <c r="C29" s="2">
        <f>AVERAGE(C22:C27)</f>
        <v>0.13799438749753515</v>
      </c>
      <c r="D29" s="3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 t="s">
        <v>82</v>
      </c>
      <c r="C30" s="2">
        <f>_xlfn.STDEV.P(C22:C27)</f>
        <v>3.1214036413811302E-2</v>
      </c>
      <c r="D30" s="3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B31" s="1" t="s">
        <v>83</v>
      </c>
      <c r="C31" s="3">
        <f>(C30/C29)*100</f>
        <v>22.619786920224453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4"/>
  <sheetViews>
    <sheetView workbookViewId="0">
      <selection activeCell="A8" sqref="A8:XFD8"/>
    </sheetView>
  </sheetViews>
  <sheetFormatPr defaultRowHeight="15" x14ac:dyDescent="0.25"/>
  <cols>
    <col min="1" max="1" width="13.85546875" bestFit="1" customWidth="1"/>
    <col min="2" max="2" width="29.85546875" bestFit="1" customWidth="1"/>
    <col min="3" max="3" width="19.7109375" bestFit="1" customWidth="1"/>
    <col min="4" max="4" width="15.7109375" bestFit="1" customWidth="1"/>
    <col min="5" max="5" width="15.42578125" bestFit="1" customWidth="1"/>
    <col min="6" max="6" width="19.42578125" bestFit="1" customWidth="1"/>
    <col min="7" max="7" width="16.2851562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17" x14ac:dyDescent="0.25">
      <c r="A2" s="1"/>
      <c r="B2" s="1"/>
      <c r="C2" s="1"/>
      <c r="D2" s="1"/>
      <c r="E2" s="1"/>
      <c r="F2" s="1"/>
      <c r="G2" s="1"/>
      <c r="H2" s="1"/>
    </row>
    <row r="3" spans="1:17" x14ac:dyDescent="0.25">
      <c r="A3" s="1" t="s">
        <v>31</v>
      </c>
    </row>
    <row r="5" spans="1:17" s="1" customFormat="1" x14ac:dyDescent="0.25">
      <c r="A5" s="1" t="s">
        <v>28</v>
      </c>
      <c r="B5" s="1" t="s">
        <v>34</v>
      </c>
      <c r="C5" s="2">
        <v>6.0030058799470298E-3</v>
      </c>
      <c r="D5" s="3">
        <v>116.60144885021001</v>
      </c>
      <c r="E5" s="3">
        <v>348.74980464106301</v>
      </c>
      <c r="F5" s="2"/>
    </row>
    <row r="6" spans="1:17" s="1" customFormat="1" x14ac:dyDescent="0.25">
      <c r="A6" s="1" t="s">
        <v>28</v>
      </c>
      <c r="B6" s="1" t="s">
        <v>35</v>
      </c>
      <c r="C6" s="2">
        <v>6.9781632407752096E-3</v>
      </c>
      <c r="D6" s="3">
        <v>114.57326585578301</v>
      </c>
      <c r="E6" s="3">
        <v>343.19528971659901</v>
      </c>
      <c r="F6" s="2"/>
    </row>
    <row r="8" spans="1:17" s="1" customFormat="1" x14ac:dyDescent="0.25">
      <c r="A8" s="1" t="s">
        <v>29</v>
      </c>
      <c r="B8" s="1" t="s">
        <v>34</v>
      </c>
      <c r="C8" s="2">
        <v>4.8307393633752298E-3</v>
      </c>
      <c r="D8" s="3">
        <v>100.945383185615</v>
      </c>
      <c r="E8" s="3">
        <v>294.40636532603003</v>
      </c>
      <c r="F8" s="2"/>
    </row>
    <row r="9" spans="1:17" s="1" customFormat="1" x14ac:dyDescent="0.25">
      <c r="A9" s="1" t="s">
        <v>29</v>
      </c>
      <c r="B9" s="1" t="s">
        <v>35</v>
      </c>
      <c r="C9" s="2">
        <v>5.6154680714003502E-3</v>
      </c>
      <c r="D9" s="3">
        <v>98.9172001911884</v>
      </c>
      <c r="E9" s="3">
        <v>288.851850401565</v>
      </c>
      <c r="F9" s="2"/>
    </row>
    <row r="13" spans="1:17" x14ac:dyDescent="0.25">
      <c r="A13" s="1"/>
      <c r="B13" s="1"/>
      <c r="C13" s="2" t="s">
        <v>66</v>
      </c>
      <c r="D13" s="3"/>
      <c r="E13" s="3"/>
      <c r="F13" s="1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2"/>
      <c r="D14" s="3"/>
      <c r="E14" s="3"/>
      <c r="F14" s="1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 t="s">
        <v>67</v>
      </c>
      <c r="B15" s="1" t="s">
        <v>68</v>
      </c>
      <c r="C15" s="1" t="s">
        <v>69</v>
      </c>
      <c r="D15" s="1"/>
      <c r="E15" s="1" t="s">
        <v>70</v>
      </c>
      <c r="F15" s="1" t="s">
        <v>71</v>
      </c>
      <c r="G15" s="3" t="s">
        <v>72</v>
      </c>
      <c r="H15" s="1" t="s">
        <v>73</v>
      </c>
      <c r="I15" s="3" t="s">
        <v>74</v>
      </c>
      <c r="J15" s="3" t="s">
        <v>75</v>
      </c>
      <c r="K15" s="3" t="s">
        <v>76</v>
      </c>
      <c r="L15" s="1" t="s">
        <v>77</v>
      </c>
      <c r="M15" s="3" t="s">
        <v>78</v>
      </c>
      <c r="N15" s="1"/>
      <c r="O15" s="1" t="s">
        <v>79</v>
      </c>
      <c r="P15" s="1" t="s">
        <v>80</v>
      </c>
      <c r="Q15" s="1"/>
    </row>
    <row r="16" spans="1:17" x14ac:dyDescent="0.25">
      <c r="A16" s="1" t="s">
        <v>90</v>
      </c>
      <c r="B16" s="2">
        <v>6.0030058799470298E-3</v>
      </c>
      <c r="C16" s="2">
        <f>M16</f>
        <v>2.8450191412599822E-2</v>
      </c>
      <c r="D16" s="1"/>
      <c r="E16" s="1">
        <v>122.12</v>
      </c>
      <c r="F16" s="1">
        <v>118.25</v>
      </c>
      <c r="G16" s="3">
        <f>F16+273.15</f>
        <v>391.4</v>
      </c>
      <c r="H16" s="1">
        <v>152.35</v>
      </c>
      <c r="I16" s="3">
        <f>H16*E16</f>
        <v>18604.982</v>
      </c>
      <c r="J16" s="3">
        <f>I16/1000</f>
        <v>18.604982</v>
      </c>
      <c r="K16" s="3">
        <f>(J16/G16)*1000</f>
        <v>47.534445579969343</v>
      </c>
      <c r="L16" s="1">
        <f>I16/($P$16*G16)*(G16/$O$16-1)-K16/$P$16*(G16/$O$16-1)+K16/$P$16*LN(G16/$O$16)</f>
        <v>1.5558945648142026</v>
      </c>
      <c r="M16" s="2">
        <f>B16*EXP(L16)</f>
        <v>2.8450191412599822E-2</v>
      </c>
      <c r="N16" s="1"/>
      <c r="O16" s="1">
        <v>298.14999999999998</v>
      </c>
      <c r="P16" s="1">
        <v>8.3140000000000001</v>
      </c>
      <c r="Q16" s="1"/>
    </row>
    <row r="17" spans="1:17" x14ac:dyDescent="0.25">
      <c r="A17" s="1"/>
      <c r="B17" s="2">
        <v>6.9781632407752096E-3</v>
      </c>
      <c r="C17" s="2">
        <f t="shared" ref="C17:C19" si="0">M17</f>
        <v>3.3071778352176867E-2</v>
      </c>
      <c r="D17" s="1"/>
      <c r="E17" s="1">
        <v>122.12</v>
      </c>
      <c r="F17" s="1">
        <v>118.25</v>
      </c>
      <c r="G17" s="3">
        <f t="shared" ref="G17:G19" si="1">F17+273.15</f>
        <v>391.4</v>
      </c>
      <c r="H17" s="1">
        <v>152.35</v>
      </c>
      <c r="I17" s="3">
        <f t="shared" ref="I17:I19" si="2">H17*E17</f>
        <v>18604.982</v>
      </c>
      <c r="J17" s="3">
        <f t="shared" ref="J17:J19" si="3">I17/1000</f>
        <v>18.604982</v>
      </c>
      <c r="K17" s="3">
        <f t="shared" ref="K17:K19" si="4">(J17/G17)*1000</f>
        <v>47.534445579969343</v>
      </c>
      <c r="L17" s="1">
        <f t="shared" ref="L17:L19" si="5">I17/($P$16*G17)*(G17/$O$16-1)-K17/$P$16*(G17/$O$16-1)+K17/$P$16*LN(G17/$O$16)</f>
        <v>1.5558945648142026</v>
      </c>
      <c r="M17" s="2">
        <f t="shared" ref="M17:M19" si="6">B17*EXP(L17)</f>
        <v>3.3071778352176867E-2</v>
      </c>
      <c r="N17" s="1"/>
      <c r="O17" s="1"/>
      <c r="P17" s="1"/>
      <c r="Q17" s="1"/>
    </row>
    <row r="18" spans="1:17" x14ac:dyDescent="0.25">
      <c r="A18" s="1"/>
      <c r="B18" s="2">
        <v>4.8307393633752298E-3</v>
      </c>
      <c r="C18" s="2">
        <f t="shared" si="0"/>
        <v>2.2894440268917182E-2</v>
      </c>
      <c r="D18" s="1"/>
      <c r="E18" s="1">
        <v>122.12</v>
      </c>
      <c r="F18" s="1">
        <v>118.25</v>
      </c>
      <c r="G18" s="3">
        <f t="shared" si="1"/>
        <v>391.4</v>
      </c>
      <c r="H18" s="1">
        <v>152.35</v>
      </c>
      <c r="I18" s="3">
        <f t="shared" si="2"/>
        <v>18604.982</v>
      </c>
      <c r="J18" s="3">
        <f t="shared" si="3"/>
        <v>18.604982</v>
      </c>
      <c r="K18" s="3">
        <f t="shared" si="4"/>
        <v>47.534445579969343</v>
      </c>
      <c r="L18" s="1">
        <f t="shared" si="5"/>
        <v>1.5558945648142026</v>
      </c>
      <c r="M18" s="2">
        <f t="shared" si="6"/>
        <v>2.2894440268917182E-2</v>
      </c>
      <c r="N18" s="1"/>
      <c r="O18" s="1"/>
      <c r="P18" s="1"/>
      <c r="Q18" s="1"/>
    </row>
    <row r="19" spans="1:17" x14ac:dyDescent="0.25">
      <c r="A19" s="1"/>
      <c r="B19" s="2">
        <v>5.6154680714003502E-3</v>
      </c>
      <c r="C19" s="2">
        <f t="shared" si="0"/>
        <v>2.661352407405812E-2</v>
      </c>
      <c r="D19" s="1"/>
      <c r="E19" s="1">
        <v>122.12</v>
      </c>
      <c r="F19" s="1">
        <v>118.25</v>
      </c>
      <c r="G19" s="3">
        <f t="shared" si="1"/>
        <v>391.4</v>
      </c>
      <c r="H19" s="1">
        <v>152.35</v>
      </c>
      <c r="I19" s="3">
        <f t="shared" si="2"/>
        <v>18604.982</v>
      </c>
      <c r="J19" s="3">
        <f t="shared" si="3"/>
        <v>18.604982</v>
      </c>
      <c r="K19" s="3">
        <f t="shared" si="4"/>
        <v>47.534445579969343</v>
      </c>
      <c r="L19" s="1">
        <f t="shared" si="5"/>
        <v>1.5558945648142026</v>
      </c>
      <c r="M19" s="2">
        <f t="shared" si="6"/>
        <v>2.661352407405812E-2</v>
      </c>
      <c r="N19" s="1"/>
      <c r="O19" s="1"/>
      <c r="P19" s="1"/>
      <c r="Q19" s="1"/>
    </row>
    <row r="20" spans="1:17" x14ac:dyDescent="0.25">
      <c r="A20" s="1"/>
      <c r="B20" s="1"/>
      <c r="C20" s="2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 t="s">
        <v>81</v>
      </c>
      <c r="C21" s="2">
        <f>AVERAGE(C16:C19)</f>
        <v>2.7757483526938E-2</v>
      </c>
      <c r="D21" s="3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 t="s">
        <v>82</v>
      </c>
      <c r="C22" s="2">
        <f>_xlfn.STDEV.P(C16:C19)</f>
        <v>3.6633115709571321E-3</v>
      </c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 t="s">
        <v>83</v>
      </c>
      <c r="C23" s="3">
        <f>(C22/C21)*100</f>
        <v>13.197563703503498</v>
      </c>
      <c r="D23" s="3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2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Information</vt:lpstr>
      <vt:lpstr>PEG Reference</vt:lpstr>
      <vt:lpstr>Vanillin</vt:lpstr>
      <vt:lpstr>Isovanillin</vt:lpstr>
      <vt:lpstr>o-vanillin</vt:lpstr>
      <vt:lpstr>Terephthalaldehyde</vt:lpstr>
      <vt:lpstr>3-ethoxy-4-hydroxybenzaldehyde</vt:lpstr>
      <vt:lpstr>3,4-dimethoxybenzaldehyde</vt:lpstr>
      <vt:lpstr>4-hydroxybenzaldehyde</vt:lpstr>
      <vt:lpstr>3-hydroxybenzaldehyde</vt:lpstr>
      <vt:lpstr>3-ethoxy-4-methoxybenzaldehyde</vt:lpstr>
      <vt:lpstr>2,3,4-trimethoxybenzaldhyde</vt:lpstr>
      <vt:lpstr>methyl 4-formylbenzoate</vt:lpstr>
      <vt:lpstr>2,5-dihydroxybenzaldehyde</vt:lpstr>
      <vt:lpstr>4-dimethylaminobenzaldehyde</vt:lpstr>
      <vt:lpstr>4-diethylaminobenzaldehyde</vt:lpstr>
      <vt:lpstr>2,4-dimethoxy-3-methylbenzaldeh</vt:lpstr>
      <vt:lpstr>2-carboxybenzaldehyde</vt:lpstr>
      <vt:lpstr>2,6-dimethoxybenzaldehyde</vt:lpstr>
    </vt:vector>
  </TitlesOfParts>
  <Company>The 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Petroc Shelley</dc:creator>
  <cp:lastModifiedBy>Petroc</cp:lastModifiedBy>
  <dcterms:created xsi:type="dcterms:W3CDTF">2019-07-16T10:42:25Z</dcterms:created>
  <dcterms:modified xsi:type="dcterms:W3CDTF">2020-10-21T11:39:32Z</dcterms:modified>
</cp:coreProperties>
</file>